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70" yWindow="-50" windowWidth="19200" windowHeight="4160"/>
  </bookViews>
  <sheets>
    <sheet name="Output" sheetId="11" r:id="rId1"/>
    <sheet name="Simulations" sheetId="9" r:id="rId2"/>
    <sheet name="Weather" sheetId="13" r:id="rId3"/>
    <sheet name="Cultivar-specific values" sheetId="12" r:id="rId4"/>
    <sheet name="Definition" sheetId="10" r:id="rId5"/>
  </sheets>
  <definedNames>
    <definedName name="LM">Definition!$J$3:$J$58</definedName>
    <definedName name="LMM">Definition!$K$3:$K$58</definedName>
    <definedName name="LMMM">Definition!$L$3:$L$58</definedName>
    <definedName name="LMMMM">Definition!$M$3:$M$58</definedName>
    <definedName name="LMMMMM">Definition!$N$3:$N$58</definedName>
    <definedName name="LMMMMMM">Definition!$O$3:$O$58</definedName>
    <definedName name="LMMMMMMM">Definition!$P$3:$P$58</definedName>
    <definedName name="LMMMMMMMM">Definition!$Q$3:$Q$58</definedName>
  </definedNames>
  <calcPr calcId="144525"/>
</workbook>
</file>

<file path=xl/calcChain.xml><?xml version="1.0" encoding="utf-8"?>
<calcChain xmlns="http://schemas.openxmlformats.org/spreadsheetml/2006/main">
  <c r="D2" i="13" l="1"/>
  <c r="G1266" i="13" l="1"/>
  <c r="G1267" i="13"/>
  <c r="G1268" i="13"/>
  <c r="G1269" i="13"/>
  <c r="G1270" i="13"/>
  <c r="G1271" i="13"/>
  <c r="G1272" i="13"/>
  <c r="G1273" i="13"/>
  <c r="G1274" i="13"/>
  <c r="G1275" i="13"/>
  <c r="G1276" i="13"/>
  <c r="G1277" i="13"/>
  <c r="G1278" i="13"/>
  <c r="G1279" i="13"/>
  <c r="G1280" i="13"/>
  <c r="G1281" i="13"/>
  <c r="G1282" i="13"/>
  <c r="G1283" i="13"/>
  <c r="G1284" i="13"/>
  <c r="G1285" i="13"/>
  <c r="G1286" i="13"/>
  <c r="G1287" i="13"/>
  <c r="G1288" i="13"/>
  <c r="G1289" i="13"/>
  <c r="G1290" i="13"/>
  <c r="G1291" i="13"/>
  <c r="G1292" i="13"/>
  <c r="G1293" i="13"/>
  <c r="G1294" i="13"/>
  <c r="G1295" i="13"/>
  <c r="G1296" i="13"/>
  <c r="G1297" i="13"/>
  <c r="G1298" i="13"/>
  <c r="G1299" i="13"/>
  <c r="G1300" i="13"/>
  <c r="G1301" i="13"/>
  <c r="G1302" i="13"/>
  <c r="G1303" i="13"/>
  <c r="G1304" i="13"/>
  <c r="G1305" i="13"/>
  <c r="G1306" i="13"/>
  <c r="G1307" i="13"/>
  <c r="G1308" i="13"/>
  <c r="G1309" i="13"/>
  <c r="G1310" i="13"/>
  <c r="G1311" i="13"/>
  <c r="G1312" i="13"/>
  <c r="G1313" i="13"/>
  <c r="G1314" i="13"/>
  <c r="G1315" i="13"/>
  <c r="G1316" i="13"/>
  <c r="G1317" i="13"/>
  <c r="G1318" i="13"/>
  <c r="G1319" i="13"/>
  <c r="G1320" i="13"/>
  <c r="G1321" i="13"/>
  <c r="G1322" i="13"/>
  <c r="G1323" i="13"/>
  <c r="G1324" i="13"/>
  <c r="G1325" i="13"/>
  <c r="G1326" i="13"/>
  <c r="G1327" i="13"/>
  <c r="G1328" i="13"/>
  <c r="G1329" i="13"/>
  <c r="G1330" i="13"/>
  <c r="G1331" i="13"/>
  <c r="G1332" i="13"/>
  <c r="G1333" i="13"/>
  <c r="G1334" i="13"/>
  <c r="G1335" i="13"/>
  <c r="G1336" i="13"/>
  <c r="G1337" i="13"/>
  <c r="G1338" i="13"/>
  <c r="G1339" i="13"/>
  <c r="G1340" i="13"/>
  <c r="G1341" i="13"/>
  <c r="G1342" i="13"/>
  <c r="G1343" i="13"/>
  <c r="G1344" i="13"/>
  <c r="G1345" i="13"/>
  <c r="G1346" i="13"/>
  <c r="G1347" i="13"/>
  <c r="G1348" i="13"/>
  <c r="G1349" i="13"/>
  <c r="G1350" i="13"/>
  <c r="G1351" i="13"/>
  <c r="G1352" i="13"/>
  <c r="G1353" i="13"/>
  <c r="G1354" i="13"/>
  <c r="G1355" i="13"/>
  <c r="G1356" i="13"/>
  <c r="G1357" i="13"/>
  <c r="G1358" i="13"/>
  <c r="G1359" i="13"/>
  <c r="G1360" i="13"/>
  <c r="G1361" i="13"/>
  <c r="G1362" i="13"/>
  <c r="G1363" i="13"/>
  <c r="G1364" i="13"/>
  <c r="G1365" i="13"/>
  <c r="G1366" i="13"/>
  <c r="G1367" i="13"/>
  <c r="G1368" i="13"/>
  <c r="G1369" i="13"/>
  <c r="G1370" i="13"/>
  <c r="G1371" i="13"/>
  <c r="G1372" i="13"/>
  <c r="G1373" i="13"/>
  <c r="G1374" i="13"/>
  <c r="G1375" i="13"/>
  <c r="G1376" i="13"/>
  <c r="G1377" i="13"/>
  <c r="G1378" i="13"/>
  <c r="G1379" i="13"/>
  <c r="G1380" i="13"/>
  <c r="G1381" i="13"/>
  <c r="G1382" i="13"/>
  <c r="G1383" i="13"/>
  <c r="G1384" i="13"/>
  <c r="G1385" i="13"/>
  <c r="G1386" i="13"/>
  <c r="G1387" i="13"/>
  <c r="G1388" i="13"/>
  <c r="G1389" i="13"/>
  <c r="G1390" i="13"/>
  <c r="G1391" i="13"/>
  <c r="G1392" i="13"/>
  <c r="G1393" i="13"/>
  <c r="G1394" i="13"/>
  <c r="G1395" i="13"/>
  <c r="G1396" i="13"/>
  <c r="G1397" i="13"/>
  <c r="G1398" i="13"/>
  <c r="G1399" i="13"/>
  <c r="G1400" i="13"/>
  <c r="G1401" i="13"/>
  <c r="G1402" i="13"/>
  <c r="G1403" i="13"/>
  <c r="G1404" i="13"/>
  <c r="G1405" i="13"/>
  <c r="G1406" i="13"/>
  <c r="G1407" i="13"/>
  <c r="G1408" i="13"/>
  <c r="G1409" i="13"/>
  <c r="G1410" i="13"/>
  <c r="G1411" i="13"/>
  <c r="G1412" i="13"/>
  <c r="G1413" i="13"/>
  <c r="G1414" i="13"/>
  <c r="G1415" i="13"/>
  <c r="G1416" i="13"/>
  <c r="G1417" i="13"/>
  <c r="G1418" i="13"/>
  <c r="G1419" i="13"/>
  <c r="G1420" i="13"/>
  <c r="G1421" i="13"/>
  <c r="G1422" i="13"/>
  <c r="G1423" i="13"/>
  <c r="G1424" i="13"/>
  <c r="G1425" i="13"/>
  <c r="G1426" i="13"/>
  <c r="G1427" i="13"/>
  <c r="G1428" i="13"/>
  <c r="G1429" i="13"/>
  <c r="G1430" i="13"/>
  <c r="G1431" i="13"/>
  <c r="G1432" i="13"/>
  <c r="G1433" i="13"/>
  <c r="G1434" i="13"/>
  <c r="G1435" i="13"/>
  <c r="G1436" i="13"/>
  <c r="G1437" i="13"/>
  <c r="G1438" i="13"/>
  <c r="G1439" i="13"/>
  <c r="G1440" i="13"/>
  <c r="G1441" i="13"/>
  <c r="G1442" i="13"/>
  <c r="G1443" i="13"/>
  <c r="G1444" i="13"/>
  <c r="G1445" i="13"/>
  <c r="G1446" i="13"/>
  <c r="G1447" i="13"/>
  <c r="G1448" i="13"/>
  <c r="G1449" i="13"/>
  <c r="G1450" i="13"/>
  <c r="G1451" i="13"/>
  <c r="G1452" i="13"/>
  <c r="G1453" i="13"/>
  <c r="G1454" i="13"/>
  <c r="G1455" i="13"/>
  <c r="G1456" i="13"/>
  <c r="G1457" i="13"/>
  <c r="G1458" i="13"/>
  <c r="G1459" i="13"/>
  <c r="G1460" i="13"/>
  <c r="G1461" i="13"/>
  <c r="G1462" i="13"/>
  <c r="G1463" i="13"/>
  <c r="G1464" i="13"/>
  <c r="G1465" i="13"/>
  <c r="G1466" i="13"/>
  <c r="G1467" i="13"/>
  <c r="G1468" i="13"/>
  <c r="G1469" i="13"/>
  <c r="G1470" i="13"/>
  <c r="G1471" i="13"/>
  <c r="G1472" i="13"/>
  <c r="G1473" i="13"/>
  <c r="G1474" i="13"/>
  <c r="G1475" i="13"/>
  <c r="G1476" i="13"/>
  <c r="G1265" i="13"/>
  <c r="B1266" i="13"/>
  <c r="C1266" i="13"/>
  <c r="B1267" i="13"/>
  <c r="C1267" i="13"/>
  <c r="B1268" i="13"/>
  <c r="C1268" i="13"/>
  <c r="B1269" i="13"/>
  <c r="C1269" i="13"/>
  <c r="B1270" i="13"/>
  <c r="C1270" i="13"/>
  <c r="B1271" i="13"/>
  <c r="C1271" i="13"/>
  <c r="B1272" i="13"/>
  <c r="C1272" i="13"/>
  <c r="B1273" i="13"/>
  <c r="C1273" i="13"/>
  <c r="B1274" i="13"/>
  <c r="C1274" i="13"/>
  <c r="B1275" i="13"/>
  <c r="C1275" i="13"/>
  <c r="B1276" i="13"/>
  <c r="C1276" i="13"/>
  <c r="B1277" i="13"/>
  <c r="C1277" i="13"/>
  <c r="B1278" i="13"/>
  <c r="C1278" i="13"/>
  <c r="B1279" i="13"/>
  <c r="C1279" i="13"/>
  <c r="B1280" i="13"/>
  <c r="C1280" i="13"/>
  <c r="B1281" i="13"/>
  <c r="C1281" i="13"/>
  <c r="B1282" i="13"/>
  <c r="C1282" i="13"/>
  <c r="B1283" i="13"/>
  <c r="C1283" i="13"/>
  <c r="B1284" i="13"/>
  <c r="C1284" i="13"/>
  <c r="B1285" i="13"/>
  <c r="C1285" i="13"/>
  <c r="B1286" i="13"/>
  <c r="C1286" i="13"/>
  <c r="B1287" i="13"/>
  <c r="C1287" i="13"/>
  <c r="B1288" i="13"/>
  <c r="C1288" i="13"/>
  <c r="B1289" i="13"/>
  <c r="C1289" i="13"/>
  <c r="B1290" i="13"/>
  <c r="C1290" i="13"/>
  <c r="B1291" i="13"/>
  <c r="C1291" i="13"/>
  <c r="B1292" i="13"/>
  <c r="C1292" i="13"/>
  <c r="B1293" i="13"/>
  <c r="C1293" i="13"/>
  <c r="B1294" i="13"/>
  <c r="C1294" i="13"/>
  <c r="B1295" i="13"/>
  <c r="C1295" i="13"/>
  <c r="B1296" i="13"/>
  <c r="C1296" i="13"/>
  <c r="B1297" i="13"/>
  <c r="C1297" i="13"/>
  <c r="B1298" i="13"/>
  <c r="C1298" i="13"/>
  <c r="B1299" i="13"/>
  <c r="C1299" i="13"/>
  <c r="B1300" i="13"/>
  <c r="C1300" i="13"/>
  <c r="B1301" i="13"/>
  <c r="C1301" i="13"/>
  <c r="B1302" i="13"/>
  <c r="C1302" i="13"/>
  <c r="B1303" i="13"/>
  <c r="C1303" i="13"/>
  <c r="B1304" i="13"/>
  <c r="C1304" i="13"/>
  <c r="B1305" i="13"/>
  <c r="C1305" i="13"/>
  <c r="B1306" i="13"/>
  <c r="C1306" i="13"/>
  <c r="B1307" i="13"/>
  <c r="C1307" i="13"/>
  <c r="B1308" i="13"/>
  <c r="C1308" i="13"/>
  <c r="B1309" i="13"/>
  <c r="C1309" i="13"/>
  <c r="B1310" i="13"/>
  <c r="C1310" i="13"/>
  <c r="B1311" i="13"/>
  <c r="C1311" i="13"/>
  <c r="B1312" i="13"/>
  <c r="C1312" i="13"/>
  <c r="B1313" i="13"/>
  <c r="C1313" i="13"/>
  <c r="B1314" i="13"/>
  <c r="C1314" i="13"/>
  <c r="B1315" i="13"/>
  <c r="C1315" i="13"/>
  <c r="B1316" i="13"/>
  <c r="C1316" i="13"/>
  <c r="B1317" i="13"/>
  <c r="C1317" i="13"/>
  <c r="B1318" i="13"/>
  <c r="C1318" i="13"/>
  <c r="B1319" i="13"/>
  <c r="C1319" i="13"/>
  <c r="B1320" i="13"/>
  <c r="C1320" i="13"/>
  <c r="B1321" i="13"/>
  <c r="C1321" i="13"/>
  <c r="B1322" i="13"/>
  <c r="C1322" i="13"/>
  <c r="B1323" i="13"/>
  <c r="C1323" i="13"/>
  <c r="B1324" i="13"/>
  <c r="C1324" i="13"/>
  <c r="B1325" i="13"/>
  <c r="C1325" i="13"/>
  <c r="B1326" i="13"/>
  <c r="C1326" i="13"/>
  <c r="B1327" i="13"/>
  <c r="C1327" i="13"/>
  <c r="B1328" i="13"/>
  <c r="C1328" i="13"/>
  <c r="B1329" i="13"/>
  <c r="C1329" i="13"/>
  <c r="B1330" i="13"/>
  <c r="C1330" i="13"/>
  <c r="B1331" i="13"/>
  <c r="C1331" i="13"/>
  <c r="B1332" i="13"/>
  <c r="C1332" i="13"/>
  <c r="B1333" i="13"/>
  <c r="C1333" i="13"/>
  <c r="B1334" i="13"/>
  <c r="C1334" i="13"/>
  <c r="B1335" i="13"/>
  <c r="C1335" i="13"/>
  <c r="B1336" i="13"/>
  <c r="C1336" i="13"/>
  <c r="B1337" i="13"/>
  <c r="C1337" i="13"/>
  <c r="B1338" i="13"/>
  <c r="C1338" i="13"/>
  <c r="B1339" i="13"/>
  <c r="C1339" i="13"/>
  <c r="B1340" i="13"/>
  <c r="C1340" i="13"/>
  <c r="B1341" i="13"/>
  <c r="C1341" i="13"/>
  <c r="B1342" i="13"/>
  <c r="C1342" i="13"/>
  <c r="B1343" i="13"/>
  <c r="C1343" i="13"/>
  <c r="B1344" i="13"/>
  <c r="C1344" i="13"/>
  <c r="B1345" i="13"/>
  <c r="C1345" i="13"/>
  <c r="B1346" i="13"/>
  <c r="C1346" i="13"/>
  <c r="B1347" i="13"/>
  <c r="C1347" i="13"/>
  <c r="B1348" i="13"/>
  <c r="C1348" i="13"/>
  <c r="B1349" i="13"/>
  <c r="C1349" i="13"/>
  <c r="B1350" i="13"/>
  <c r="C1350" i="13"/>
  <c r="B1351" i="13"/>
  <c r="C1351" i="13"/>
  <c r="B1352" i="13"/>
  <c r="C1352" i="13"/>
  <c r="B1353" i="13"/>
  <c r="C1353" i="13"/>
  <c r="B1354" i="13"/>
  <c r="C1354" i="13"/>
  <c r="B1355" i="13"/>
  <c r="C1355" i="13"/>
  <c r="B1356" i="13"/>
  <c r="C1356" i="13"/>
  <c r="B1357" i="13"/>
  <c r="C1357" i="13"/>
  <c r="B1358" i="13"/>
  <c r="C1358" i="13"/>
  <c r="B1359" i="13"/>
  <c r="C1359" i="13"/>
  <c r="B1360" i="13"/>
  <c r="C1360" i="13"/>
  <c r="B1361" i="13"/>
  <c r="C1361" i="13"/>
  <c r="B1362" i="13"/>
  <c r="C1362" i="13"/>
  <c r="B1363" i="13"/>
  <c r="C1363" i="13"/>
  <c r="B1364" i="13"/>
  <c r="C1364" i="13"/>
  <c r="B1365" i="13"/>
  <c r="C1365" i="13"/>
  <c r="B1366" i="13"/>
  <c r="C1366" i="13"/>
  <c r="B1367" i="13"/>
  <c r="C1367" i="13"/>
  <c r="B1368" i="13"/>
  <c r="C1368" i="13"/>
  <c r="B1369" i="13"/>
  <c r="C1369" i="13"/>
  <c r="B1370" i="13"/>
  <c r="C1370" i="13"/>
  <c r="B1371" i="13"/>
  <c r="C1371" i="13"/>
  <c r="B1372" i="13"/>
  <c r="C1372" i="13"/>
  <c r="B1373" i="13"/>
  <c r="C1373" i="13"/>
  <c r="B1374" i="13"/>
  <c r="C1374" i="13"/>
  <c r="B1375" i="13"/>
  <c r="C1375" i="13"/>
  <c r="B1376" i="13"/>
  <c r="C1376" i="13"/>
  <c r="B1377" i="13"/>
  <c r="C1377" i="13"/>
  <c r="B1378" i="13"/>
  <c r="C1378" i="13"/>
  <c r="B1379" i="13"/>
  <c r="C1379" i="13"/>
  <c r="B1380" i="13"/>
  <c r="C1380" i="13"/>
  <c r="B1381" i="13"/>
  <c r="C1381" i="13"/>
  <c r="B1382" i="13"/>
  <c r="C1382" i="13"/>
  <c r="B1383" i="13"/>
  <c r="C1383" i="13"/>
  <c r="B1384" i="13"/>
  <c r="C1384" i="13"/>
  <c r="B1385" i="13"/>
  <c r="C1385" i="13"/>
  <c r="B1386" i="13"/>
  <c r="C1386" i="13"/>
  <c r="B1387" i="13"/>
  <c r="C1387" i="13"/>
  <c r="B1388" i="13"/>
  <c r="C1388" i="13"/>
  <c r="B1389" i="13"/>
  <c r="C1389" i="13"/>
  <c r="B1390" i="13"/>
  <c r="C1390" i="13"/>
  <c r="B1391" i="13"/>
  <c r="C1391" i="13"/>
  <c r="B1392" i="13"/>
  <c r="C1392" i="13"/>
  <c r="B1393" i="13"/>
  <c r="C1393" i="13"/>
  <c r="B1394" i="13"/>
  <c r="C1394" i="13"/>
  <c r="B1395" i="13"/>
  <c r="C1395" i="13"/>
  <c r="B1396" i="13"/>
  <c r="C1396" i="13"/>
  <c r="B1397" i="13"/>
  <c r="C1397" i="13"/>
  <c r="B1398" i="13"/>
  <c r="C1398" i="13"/>
  <c r="B1399" i="13"/>
  <c r="C1399" i="13"/>
  <c r="B1400" i="13"/>
  <c r="C1400" i="13"/>
  <c r="B1401" i="13"/>
  <c r="C1401" i="13"/>
  <c r="B1402" i="13"/>
  <c r="C1402" i="13"/>
  <c r="B1403" i="13"/>
  <c r="C1403" i="13"/>
  <c r="B1404" i="13"/>
  <c r="C1404" i="13"/>
  <c r="B1405" i="13"/>
  <c r="C1405" i="13"/>
  <c r="B1406" i="13"/>
  <c r="C1406" i="13"/>
  <c r="B1407" i="13"/>
  <c r="C1407" i="13"/>
  <c r="B1408" i="13"/>
  <c r="C1408" i="13"/>
  <c r="B1409" i="13"/>
  <c r="C1409" i="13"/>
  <c r="B1410" i="13"/>
  <c r="C1410" i="13"/>
  <c r="B1411" i="13"/>
  <c r="C1411" i="13"/>
  <c r="B1412" i="13"/>
  <c r="C1412" i="13"/>
  <c r="B1413" i="13"/>
  <c r="C1413" i="13"/>
  <c r="B1414" i="13"/>
  <c r="C1414" i="13"/>
  <c r="B1415" i="13"/>
  <c r="C1415" i="13"/>
  <c r="B1416" i="13"/>
  <c r="C1416" i="13"/>
  <c r="B1417" i="13"/>
  <c r="C1417" i="13"/>
  <c r="B1418" i="13"/>
  <c r="C1418" i="13"/>
  <c r="B1419" i="13"/>
  <c r="C1419" i="13"/>
  <c r="B1420" i="13"/>
  <c r="C1420" i="13"/>
  <c r="B1421" i="13"/>
  <c r="C1421" i="13"/>
  <c r="B1422" i="13"/>
  <c r="C1422" i="13"/>
  <c r="B1423" i="13"/>
  <c r="C1423" i="13"/>
  <c r="B1424" i="13"/>
  <c r="C1424" i="13"/>
  <c r="B1425" i="13"/>
  <c r="C1425" i="13"/>
  <c r="B1426" i="13"/>
  <c r="C1426" i="13"/>
  <c r="B1427" i="13"/>
  <c r="C1427" i="13"/>
  <c r="B1428" i="13"/>
  <c r="C1428" i="13"/>
  <c r="B1429" i="13"/>
  <c r="C1429" i="13"/>
  <c r="B1430" i="13"/>
  <c r="C1430" i="13"/>
  <c r="B1431" i="13"/>
  <c r="C1431" i="13"/>
  <c r="B1432" i="13"/>
  <c r="C1432" i="13"/>
  <c r="B1433" i="13"/>
  <c r="C1433" i="13"/>
  <c r="B1434" i="13"/>
  <c r="C1434" i="13"/>
  <c r="B1435" i="13"/>
  <c r="C1435" i="13"/>
  <c r="B1436" i="13"/>
  <c r="C1436" i="13"/>
  <c r="B1437" i="13"/>
  <c r="C1437" i="13"/>
  <c r="B1438" i="13"/>
  <c r="C1438" i="13"/>
  <c r="B1439" i="13"/>
  <c r="C1439" i="13"/>
  <c r="B1440" i="13"/>
  <c r="C1440" i="13"/>
  <c r="B1441" i="13"/>
  <c r="C1441" i="13"/>
  <c r="B1442" i="13"/>
  <c r="C1442" i="13"/>
  <c r="B1443" i="13"/>
  <c r="C1443" i="13"/>
  <c r="B1444" i="13"/>
  <c r="C1444" i="13"/>
  <c r="B1445" i="13"/>
  <c r="C1445" i="13"/>
  <c r="B1446" i="13"/>
  <c r="C1446" i="13"/>
  <c r="B1447" i="13"/>
  <c r="C1447" i="13"/>
  <c r="B1448" i="13"/>
  <c r="C1448" i="13"/>
  <c r="B1449" i="13"/>
  <c r="C1449" i="13"/>
  <c r="B1450" i="13"/>
  <c r="C1450" i="13"/>
  <c r="B1451" i="13"/>
  <c r="C1451" i="13"/>
  <c r="B1452" i="13"/>
  <c r="C1452" i="13"/>
  <c r="B1453" i="13"/>
  <c r="C1453" i="13"/>
  <c r="B1454" i="13"/>
  <c r="C1454" i="13"/>
  <c r="B1455" i="13"/>
  <c r="C1455" i="13"/>
  <c r="B1456" i="13"/>
  <c r="C1456" i="13"/>
  <c r="B1457" i="13"/>
  <c r="C1457" i="13"/>
  <c r="B1458" i="13"/>
  <c r="C1458" i="13"/>
  <c r="B1459" i="13"/>
  <c r="C1459" i="13"/>
  <c r="B1460" i="13"/>
  <c r="C1460" i="13"/>
  <c r="B1461" i="13"/>
  <c r="C1461" i="13"/>
  <c r="B1462" i="13"/>
  <c r="C1462" i="13"/>
  <c r="B1463" i="13"/>
  <c r="C1463" i="13"/>
  <c r="B1464" i="13"/>
  <c r="C1464" i="13"/>
  <c r="B1465" i="13"/>
  <c r="C1465" i="13"/>
  <c r="B1466" i="13"/>
  <c r="C1466" i="13"/>
  <c r="B1467" i="13"/>
  <c r="C1467" i="13"/>
  <c r="B1468" i="13"/>
  <c r="C1468" i="13"/>
  <c r="B1469" i="13"/>
  <c r="C1469" i="13"/>
  <c r="B1470" i="13"/>
  <c r="C1470" i="13"/>
  <c r="B1471" i="13"/>
  <c r="C1471" i="13"/>
  <c r="B1472" i="13"/>
  <c r="C1472" i="13"/>
  <c r="B1473" i="13"/>
  <c r="C1473" i="13"/>
  <c r="B1474" i="13"/>
  <c r="C1474" i="13"/>
  <c r="B1475" i="13"/>
  <c r="C1475" i="13"/>
  <c r="B1476" i="13"/>
  <c r="C1476" i="13"/>
  <c r="C1265" i="13"/>
  <c r="B1265" i="13"/>
  <c r="F3" i="11" l="1"/>
  <c r="A8" i="9" l="1"/>
  <c r="G104" i="13" l="1"/>
  <c r="G105" i="13"/>
  <c r="G106" i="13"/>
  <c r="G107" i="13"/>
  <c r="G109" i="13"/>
  <c r="G110" i="13"/>
  <c r="G111" i="13"/>
  <c r="G112" i="13"/>
  <c r="G113" i="13"/>
  <c r="D12" i="13"/>
  <c r="D13" i="13"/>
  <c r="D55" i="13"/>
  <c r="D46" i="13"/>
  <c r="D79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E588" i="13" s="1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E737" i="13" s="1"/>
  <c r="E545" i="13"/>
  <c r="D114" i="13"/>
  <c r="E2" i="13" l="1"/>
  <c r="G245" i="13" l="1"/>
  <c r="F491" i="13" l="1"/>
  <c r="AB8" i="9" l="1"/>
  <c r="D1722" i="13" l="1"/>
  <c r="E1722" i="13" s="1"/>
  <c r="D1721" i="13"/>
  <c r="E1721" i="13" s="1"/>
  <c r="D1720" i="13"/>
  <c r="E1720" i="13" s="1"/>
  <c r="D1719" i="13"/>
  <c r="E1719" i="13" s="1"/>
  <c r="D1718" i="13"/>
  <c r="E1718" i="13" s="1"/>
  <c r="D1717" i="13"/>
  <c r="E1717" i="13" s="1"/>
  <c r="D1716" i="13"/>
  <c r="E1716" i="13" s="1"/>
  <c r="D1715" i="13"/>
  <c r="E1715" i="13" s="1"/>
  <c r="D1714" i="13"/>
  <c r="E1714" i="13" s="1"/>
  <c r="D1713" i="13"/>
  <c r="E1713" i="13" s="1"/>
  <c r="D1712" i="13"/>
  <c r="E1712" i="13" s="1"/>
  <c r="D1711" i="13"/>
  <c r="E1711" i="13" s="1"/>
  <c r="D1710" i="13"/>
  <c r="E1710" i="13" s="1"/>
  <c r="D1709" i="13"/>
  <c r="E1709" i="13" s="1"/>
  <c r="D1708" i="13"/>
  <c r="E1708" i="13" s="1"/>
  <c r="D1707" i="13"/>
  <c r="E1707" i="13" s="1"/>
  <c r="D1706" i="13"/>
  <c r="E1706" i="13" s="1"/>
  <c r="D1705" i="13"/>
  <c r="E1705" i="13" s="1"/>
  <c r="D1704" i="13"/>
  <c r="E1704" i="13" s="1"/>
  <c r="D1703" i="13"/>
  <c r="E1703" i="13" s="1"/>
  <c r="D1702" i="13"/>
  <c r="E1702" i="13" s="1"/>
  <c r="D1701" i="13"/>
  <c r="E1701" i="13" s="1"/>
  <c r="D1700" i="13"/>
  <c r="E1700" i="13" s="1"/>
  <c r="D1699" i="13"/>
  <c r="E1699" i="13" s="1"/>
  <c r="D1698" i="13"/>
  <c r="E1698" i="13" s="1"/>
  <c r="D1697" i="13"/>
  <c r="E1697" i="13" s="1"/>
  <c r="D1696" i="13"/>
  <c r="E1696" i="13" s="1"/>
  <c r="D1695" i="13"/>
  <c r="E1695" i="13" s="1"/>
  <c r="D1694" i="13"/>
  <c r="E1694" i="13" s="1"/>
  <c r="D1693" i="13"/>
  <c r="E1693" i="13" s="1"/>
  <c r="D1692" i="13"/>
  <c r="E1692" i="13" s="1"/>
  <c r="D1691" i="13"/>
  <c r="E1691" i="13" s="1"/>
  <c r="D1690" i="13"/>
  <c r="E1690" i="13" s="1"/>
  <c r="D1689" i="13"/>
  <c r="E1689" i="13" s="1"/>
  <c r="D1688" i="13"/>
  <c r="E1688" i="13" s="1"/>
  <c r="D1687" i="13"/>
  <c r="E1687" i="13" s="1"/>
  <c r="D1686" i="13"/>
  <c r="E1686" i="13" s="1"/>
  <c r="D1685" i="13"/>
  <c r="E1685" i="13" s="1"/>
  <c r="D1684" i="13"/>
  <c r="E1684" i="13" s="1"/>
  <c r="D1683" i="13"/>
  <c r="E1683" i="13" s="1"/>
  <c r="D1682" i="13"/>
  <c r="E1682" i="13" s="1"/>
  <c r="D1681" i="13"/>
  <c r="E1681" i="13" s="1"/>
  <c r="D1680" i="13"/>
  <c r="E1680" i="13" s="1"/>
  <c r="D1679" i="13"/>
  <c r="E1679" i="13" s="1"/>
  <c r="D1678" i="13"/>
  <c r="E1678" i="13" s="1"/>
  <c r="D1677" i="13"/>
  <c r="E1677" i="13" s="1"/>
  <c r="D1676" i="13"/>
  <c r="E1676" i="13" s="1"/>
  <c r="D1675" i="13"/>
  <c r="E1675" i="13" s="1"/>
  <c r="D1674" i="13"/>
  <c r="E1674" i="13" s="1"/>
  <c r="D1673" i="13"/>
  <c r="E1673" i="13" s="1"/>
  <c r="D1672" i="13"/>
  <c r="E1672" i="13" s="1"/>
  <c r="D1671" i="13"/>
  <c r="E1671" i="13" s="1"/>
  <c r="D1670" i="13"/>
  <c r="E1670" i="13" s="1"/>
  <c r="D1669" i="13"/>
  <c r="E1669" i="13" s="1"/>
  <c r="D1668" i="13"/>
  <c r="E1668" i="13" s="1"/>
  <c r="D1667" i="13"/>
  <c r="E1667" i="13" s="1"/>
  <c r="D1666" i="13"/>
  <c r="E1666" i="13" s="1"/>
  <c r="D1665" i="13"/>
  <c r="E1665" i="13" s="1"/>
  <c r="D1664" i="13"/>
  <c r="E1664" i="13" s="1"/>
  <c r="D1663" i="13"/>
  <c r="E1663" i="13" s="1"/>
  <c r="D1662" i="13"/>
  <c r="E1662" i="13" s="1"/>
  <c r="D1661" i="13"/>
  <c r="E1661" i="13" s="1"/>
  <c r="D1660" i="13"/>
  <c r="E1660" i="13" s="1"/>
  <c r="D1659" i="13"/>
  <c r="E1659" i="13" s="1"/>
  <c r="D1658" i="13"/>
  <c r="E1658" i="13" s="1"/>
  <c r="D1657" i="13"/>
  <c r="E1657" i="13" s="1"/>
  <c r="D1656" i="13"/>
  <c r="E1656" i="13" s="1"/>
  <c r="D1655" i="13"/>
  <c r="E1655" i="13" s="1"/>
  <c r="D1654" i="13"/>
  <c r="E1654" i="13" s="1"/>
  <c r="D1653" i="13"/>
  <c r="E1653" i="13" s="1"/>
  <c r="D1652" i="13"/>
  <c r="E1652" i="13" s="1"/>
  <c r="D1651" i="13"/>
  <c r="E1651" i="13" s="1"/>
  <c r="D1650" i="13"/>
  <c r="E1650" i="13" s="1"/>
  <c r="D1649" i="13"/>
  <c r="E1649" i="13" s="1"/>
  <c r="D1648" i="13"/>
  <c r="E1648" i="13" s="1"/>
  <c r="D1647" i="13"/>
  <c r="E1647" i="13" s="1"/>
  <c r="D1646" i="13"/>
  <c r="E1646" i="13" s="1"/>
  <c r="D1645" i="13"/>
  <c r="E1645" i="13" s="1"/>
  <c r="D1644" i="13"/>
  <c r="E1644" i="13" s="1"/>
  <c r="D1643" i="13"/>
  <c r="E1643" i="13" s="1"/>
  <c r="D1642" i="13"/>
  <c r="E1642" i="13" s="1"/>
  <c r="D1641" i="13"/>
  <c r="E1641" i="13" s="1"/>
  <c r="D1640" i="13"/>
  <c r="E1640" i="13" s="1"/>
  <c r="D1639" i="13"/>
  <c r="E1639" i="13" s="1"/>
  <c r="D1638" i="13"/>
  <c r="E1638" i="13" s="1"/>
  <c r="D1637" i="13"/>
  <c r="E1637" i="13" s="1"/>
  <c r="D1636" i="13"/>
  <c r="E1636" i="13" s="1"/>
  <c r="D1635" i="13"/>
  <c r="E1635" i="13" s="1"/>
  <c r="D1634" i="13"/>
  <c r="E1634" i="13" s="1"/>
  <c r="D1633" i="13"/>
  <c r="E1633" i="13" s="1"/>
  <c r="D1632" i="13"/>
  <c r="E1632" i="13" s="1"/>
  <c r="D1631" i="13"/>
  <c r="E1631" i="13" s="1"/>
  <c r="D1630" i="13"/>
  <c r="E1630" i="13" s="1"/>
  <c r="D1629" i="13"/>
  <c r="E1629" i="13" s="1"/>
  <c r="D1628" i="13"/>
  <c r="E1628" i="13" s="1"/>
  <c r="D1627" i="13"/>
  <c r="E1627" i="13" s="1"/>
  <c r="D1626" i="13"/>
  <c r="E1626" i="13" s="1"/>
  <c r="D1625" i="13"/>
  <c r="E1625" i="13" s="1"/>
  <c r="D1624" i="13"/>
  <c r="E1624" i="13" s="1"/>
  <c r="D1623" i="13"/>
  <c r="E1623" i="13" s="1"/>
  <c r="D1622" i="13"/>
  <c r="E1622" i="13" s="1"/>
  <c r="D1621" i="13"/>
  <c r="E1621" i="13" s="1"/>
  <c r="D1620" i="13"/>
  <c r="E1620" i="13" s="1"/>
  <c r="D1619" i="13"/>
  <c r="E1619" i="13" s="1"/>
  <c r="D1618" i="13"/>
  <c r="E1618" i="13" s="1"/>
  <c r="D1617" i="13"/>
  <c r="E1617" i="13" s="1"/>
  <c r="D1616" i="13"/>
  <c r="E1616" i="13" s="1"/>
  <c r="D1615" i="13"/>
  <c r="E1615" i="13" s="1"/>
  <c r="D1614" i="13"/>
  <c r="E1614" i="13" s="1"/>
  <c r="D1613" i="13"/>
  <c r="E1613" i="13" s="1"/>
  <c r="D1612" i="13"/>
  <c r="E1612" i="13" s="1"/>
  <c r="D1611" i="13"/>
  <c r="E1611" i="13" s="1"/>
  <c r="D1610" i="13"/>
  <c r="E1610" i="13" s="1"/>
  <c r="D1609" i="13"/>
  <c r="E1609" i="13" s="1"/>
  <c r="D1608" i="13"/>
  <c r="E1608" i="13" s="1"/>
  <c r="D1607" i="13"/>
  <c r="E1607" i="13" s="1"/>
  <c r="D1606" i="13"/>
  <c r="E1606" i="13" s="1"/>
  <c r="D1605" i="13"/>
  <c r="E1605" i="13" s="1"/>
  <c r="D1604" i="13"/>
  <c r="E1604" i="13" s="1"/>
  <c r="D1603" i="13"/>
  <c r="E1603" i="13" s="1"/>
  <c r="D1602" i="13"/>
  <c r="E1602" i="13" s="1"/>
  <c r="D1601" i="13"/>
  <c r="E1601" i="13" s="1"/>
  <c r="D1600" i="13"/>
  <c r="E1600" i="13" s="1"/>
  <c r="D1599" i="13"/>
  <c r="E1599" i="13" s="1"/>
  <c r="D1598" i="13"/>
  <c r="E1598" i="13" s="1"/>
  <c r="D1597" i="13"/>
  <c r="E1597" i="13" s="1"/>
  <c r="D1596" i="13"/>
  <c r="E1596" i="13" s="1"/>
  <c r="D1595" i="13"/>
  <c r="E1595" i="13" s="1"/>
  <c r="D1594" i="13"/>
  <c r="E1594" i="13" s="1"/>
  <c r="D1593" i="13"/>
  <c r="E1593" i="13" s="1"/>
  <c r="D1592" i="13"/>
  <c r="E1592" i="13" s="1"/>
  <c r="D1591" i="13"/>
  <c r="E1591" i="13" s="1"/>
  <c r="D1590" i="13"/>
  <c r="E1590" i="13" s="1"/>
  <c r="D1589" i="13"/>
  <c r="E1589" i="13" s="1"/>
  <c r="D1588" i="13"/>
  <c r="E1588" i="13" s="1"/>
  <c r="D1587" i="13"/>
  <c r="E1587" i="13" s="1"/>
  <c r="D1586" i="13"/>
  <c r="E1586" i="13" s="1"/>
  <c r="D1585" i="13"/>
  <c r="E1585" i="13" s="1"/>
  <c r="D1584" i="13"/>
  <c r="E1584" i="13" s="1"/>
  <c r="D1583" i="13"/>
  <c r="E1583" i="13" s="1"/>
  <c r="D1582" i="13"/>
  <c r="E1582" i="13" s="1"/>
  <c r="D1581" i="13"/>
  <c r="E1581" i="13" s="1"/>
  <c r="D1580" i="13"/>
  <c r="E1580" i="13" s="1"/>
  <c r="D1579" i="13"/>
  <c r="E1579" i="13" s="1"/>
  <c r="D1578" i="13"/>
  <c r="E1578" i="13" s="1"/>
  <c r="D1577" i="13"/>
  <c r="E1577" i="13" s="1"/>
  <c r="D1576" i="13"/>
  <c r="E1576" i="13" s="1"/>
  <c r="D1575" i="13"/>
  <c r="E1575" i="13" s="1"/>
  <c r="D1574" i="13"/>
  <c r="E1574" i="13" s="1"/>
  <c r="D1573" i="13"/>
  <c r="E1573" i="13" s="1"/>
  <c r="D1572" i="13"/>
  <c r="E1572" i="13" s="1"/>
  <c r="D1571" i="13"/>
  <c r="E1571" i="13" s="1"/>
  <c r="D1570" i="13"/>
  <c r="E1570" i="13" s="1"/>
  <c r="D1569" i="13"/>
  <c r="E1569" i="13" s="1"/>
  <c r="D1568" i="13"/>
  <c r="E1568" i="13" s="1"/>
  <c r="D1567" i="13"/>
  <c r="E1567" i="13" s="1"/>
  <c r="D1566" i="13"/>
  <c r="E1566" i="13" s="1"/>
  <c r="D1565" i="13"/>
  <c r="E1565" i="13" s="1"/>
  <c r="D1564" i="13"/>
  <c r="E1564" i="13" s="1"/>
  <c r="D1563" i="13"/>
  <c r="E1563" i="13" s="1"/>
  <c r="D1562" i="13"/>
  <c r="E1562" i="13" s="1"/>
  <c r="D1561" i="13"/>
  <c r="E1561" i="13" s="1"/>
  <c r="D1560" i="13"/>
  <c r="E1560" i="13" s="1"/>
  <c r="D1559" i="13"/>
  <c r="E1559" i="13" s="1"/>
  <c r="D1558" i="13"/>
  <c r="E1558" i="13" s="1"/>
  <c r="D1557" i="13"/>
  <c r="E1557" i="13" s="1"/>
  <c r="D1556" i="13"/>
  <c r="E1556" i="13" s="1"/>
  <c r="D1555" i="13"/>
  <c r="E1555" i="13" s="1"/>
  <c r="D1554" i="13"/>
  <c r="E1554" i="13" s="1"/>
  <c r="D1553" i="13"/>
  <c r="E1553" i="13" s="1"/>
  <c r="D1552" i="13"/>
  <c r="E1552" i="13" s="1"/>
  <c r="D1551" i="13"/>
  <c r="E1551" i="13" s="1"/>
  <c r="D1550" i="13"/>
  <c r="E1550" i="13" s="1"/>
  <c r="D1549" i="13"/>
  <c r="E1549" i="13" s="1"/>
  <c r="D1548" i="13"/>
  <c r="E1548" i="13" s="1"/>
  <c r="D1547" i="13"/>
  <c r="E1547" i="13" s="1"/>
  <c r="D1546" i="13"/>
  <c r="E1546" i="13" s="1"/>
  <c r="D1545" i="13"/>
  <c r="E1545" i="13" s="1"/>
  <c r="D1544" i="13"/>
  <c r="E1544" i="13" s="1"/>
  <c r="D1543" i="13"/>
  <c r="E1543" i="13" s="1"/>
  <c r="D1542" i="13"/>
  <c r="E1542" i="13" s="1"/>
  <c r="D1541" i="13"/>
  <c r="E1541" i="13" s="1"/>
  <c r="D1540" i="13"/>
  <c r="E1540" i="13" s="1"/>
  <c r="D1539" i="13"/>
  <c r="E1539" i="13" s="1"/>
  <c r="D1538" i="13"/>
  <c r="E1538" i="13" s="1"/>
  <c r="D1537" i="13"/>
  <c r="E1537" i="13" s="1"/>
  <c r="D1536" i="13"/>
  <c r="E1536" i="13" s="1"/>
  <c r="D1535" i="13"/>
  <c r="E1535" i="13" s="1"/>
  <c r="D1534" i="13"/>
  <c r="E1534" i="13" s="1"/>
  <c r="D1533" i="13"/>
  <c r="E1533" i="13" s="1"/>
  <c r="D1532" i="13"/>
  <c r="E1532" i="13" s="1"/>
  <c r="D1531" i="13"/>
  <c r="E1531" i="13" s="1"/>
  <c r="D1530" i="13"/>
  <c r="E1530" i="13" s="1"/>
  <c r="D1529" i="13"/>
  <c r="E1529" i="13" s="1"/>
  <c r="D1528" i="13"/>
  <c r="E1528" i="13" s="1"/>
  <c r="D1527" i="13"/>
  <c r="E1527" i="13" s="1"/>
  <c r="D1526" i="13"/>
  <c r="E1526" i="13" s="1"/>
  <c r="D1525" i="13"/>
  <c r="E1525" i="13" s="1"/>
  <c r="D1524" i="13"/>
  <c r="E1524" i="13" s="1"/>
  <c r="D1523" i="13"/>
  <c r="E1523" i="13" s="1"/>
  <c r="D1522" i="13"/>
  <c r="E1522" i="13" s="1"/>
  <c r="D1521" i="13"/>
  <c r="E1521" i="13" s="1"/>
  <c r="D1520" i="13"/>
  <c r="E1520" i="13" s="1"/>
  <c r="D1519" i="13"/>
  <c r="E1519" i="13" s="1"/>
  <c r="D1518" i="13"/>
  <c r="E1518" i="13" s="1"/>
  <c r="D1517" i="13"/>
  <c r="E1517" i="13" s="1"/>
  <c r="D1516" i="13"/>
  <c r="E1516" i="13" s="1"/>
  <c r="D1515" i="13"/>
  <c r="E1515" i="13" s="1"/>
  <c r="D1514" i="13"/>
  <c r="E1514" i="13" s="1"/>
  <c r="D1513" i="13"/>
  <c r="E1513" i="13" s="1"/>
  <c r="D1512" i="13"/>
  <c r="E1512" i="13" s="1"/>
  <c r="D1511" i="13"/>
  <c r="E1511" i="13" s="1"/>
  <c r="D1510" i="13"/>
  <c r="E1510" i="13" s="1"/>
  <c r="D1509" i="13"/>
  <c r="E1509" i="13" s="1"/>
  <c r="D1508" i="13"/>
  <c r="E1508" i="13" s="1"/>
  <c r="D1507" i="13"/>
  <c r="E1507" i="13" s="1"/>
  <c r="D1506" i="13"/>
  <c r="E1506" i="13" s="1"/>
  <c r="D1505" i="13"/>
  <c r="E1505" i="13" s="1"/>
  <c r="D1504" i="13"/>
  <c r="E1504" i="13" s="1"/>
  <c r="D1503" i="13"/>
  <c r="E1503" i="13" s="1"/>
  <c r="D1502" i="13"/>
  <c r="E1502" i="13" s="1"/>
  <c r="D1501" i="13"/>
  <c r="E1501" i="13" s="1"/>
  <c r="D1500" i="13"/>
  <c r="E1500" i="13" s="1"/>
  <c r="D1499" i="13"/>
  <c r="E1499" i="13" s="1"/>
  <c r="D1498" i="13"/>
  <c r="E1498" i="13" s="1"/>
  <c r="D1497" i="13"/>
  <c r="E1497" i="13" s="1"/>
  <c r="D1496" i="13"/>
  <c r="E1496" i="13" s="1"/>
  <c r="D1495" i="13"/>
  <c r="E1495" i="13" s="1"/>
  <c r="D1494" i="13"/>
  <c r="E1494" i="13" s="1"/>
  <c r="D1493" i="13"/>
  <c r="E1493" i="13" s="1"/>
  <c r="D1492" i="13"/>
  <c r="E1492" i="13" s="1"/>
  <c r="D1491" i="13"/>
  <c r="E1491" i="13" s="1"/>
  <c r="D1490" i="13"/>
  <c r="E1490" i="13" s="1"/>
  <c r="D1489" i="13"/>
  <c r="E1489" i="13" s="1"/>
  <c r="D1488" i="13"/>
  <c r="E1488" i="13" s="1"/>
  <c r="D1487" i="13"/>
  <c r="E1487" i="13" s="1"/>
  <c r="D1486" i="13"/>
  <c r="E1486" i="13" s="1"/>
  <c r="D1485" i="13"/>
  <c r="E1485" i="13" s="1"/>
  <c r="D1484" i="13"/>
  <c r="E1484" i="13" s="1"/>
  <c r="D1483" i="13"/>
  <c r="E1483" i="13" s="1"/>
  <c r="D1482" i="13"/>
  <c r="E1482" i="13" s="1"/>
  <c r="D1481" i="13"/>
  <c r="E1481" i="13" s="1"/>
  <c r="D1480" i="13"/>
  <c r="E1480" i="13" s="1"/>
  <c r="G1723" i="13"/>
  <c r="F1723" i="13"/>
  <c r="F1477" i="13"/>
  <c r="D1476" i="13"/>
  <c r="E1476" i="13" s="1"/>
  <c r="D1475" i="13"/>
  <c r="E1475" i="13" s="1"/>
  <c r="D1474" i="13"/>
  <c r="E1474" i="13" s="1"/>
  <c r="D1473" i="13"/>
  <c r="E1473" i="13" s="1"/>
  <c r="D1472" i="13"/>
  <c r="E1472" i="13" s="1"/>
  <c r="D1471" i="13"/>
  <c r="E1471" i="13" s="1"/>
  <c r="D1470" i="13"/>
  <c r="E1470" i="13" s="1"/>
  <c r="D1469" i="13"/>
  <c r="E1469" i="13" s="1"/>
  <c r="D1468" i="13"/>
  <c r="E1468" i="13" s="1"/>
  <c r="D1467" i="13"/>
  <c r="E1467" i="13" s="1"/>
  <c r="D1466" i="13"/>
  <c r="E1466" i="13" s="1"/>
  <c r="D1465" i="13"/>
  <c r="E1465" i="13" s="1"/>
  <c r="D1464" i="13"/>
  <c r="E1464" i="13" s="1"/>
  <c r="D1463" i="13"/>
  <c r="E1463" i="13" s="1"/>
  <c r="D1462" i="13"/>
  <c r="E1462" i="13" s="1"/>
  <c r="D1461" i="13"/>
  <c r="E1461" i="13" s="1"/>
  <c r="D1460" i="13"/>
  <c r="E1460" i="13" s="1"/>
  <c r="D1459" i="13"/>
  <c r="E1459" i="13" s="1"/>
  <c r="D1458" i="13"/>
  <c r="E1458" i="13" s="1"/>
  <c r="D1457" i="13"/>
  <c r="E1457" i="13" s="1"/>
  <c r="D1456" i="13"/>
  <c r="E1456" i="13" s="1"/>
  <c r="D1455" i="13"/>
  <c r="E1455" i="13" s="1"/>
  <c r="D1454" i="13"/>
  <c r="E1454" i="13" s="1"/>
  <c r="D1453" i="13"/>
  <c r="E1453" i="13" s="1"/>
  <c r="D1452" i="13"/>
  <c r="E1452" i="13" s="1"/>
  <c r="D1451" i="13"/>
  <c r="E1451" i="13" s="1"/>
  <c r="D1450" i="13"/>
  <c r="E1450" i="13" s="1"/>
  <c r="D1449" i="13"/>
  <c r="E1449" i="13" s="1"/>
  <c r="D1448" i="13"/>
  <c r="E1448" i="13" s="1"/>
  <c r="D1447" i="13"/>
  <c r="E1447" i="13" s="1"/>
  <c r="D1446" i="13"/>
  <c r="E1446" i="13" s="1"/>
  <c r="D1445" i="13"/>
  <c r="E1445" i="13" s="1"/>
  <c r="D1444" i="13"/>
  <c r="E1444" i="13" s="1"/>
  <c r="D1443" i="13"/>
  <c r="E1443" i="13" s="1"/>
  <c r="D1442" i="13"/>
  <c r="E1442" i="13" s="1"/>
  <c r="D1441" i="13"/>
  <c r="E1441" i="13" s="1"/>
  <c r="D1440" i="13"/>
  <c r="E1440" i="13" s="1"/>
  <c r="D1439" i="13"/>
  <c r="E1439" i="13" s="1"/>
  <c r="D1438" i="13"/>
  <c r="E1438" i="13" s="1"/>
  <c r="D1437" i="13"/>
  <c r="E1437" i="13" s="1"/>
  <c r="D1436" i="13"/>
  <c r="E1436" i="13" s="1"/>
  <c r="D1435" i="13"/>
  <c r="E1435" i="13" s="1"/>
  <c r="D1434" i="13"/>
  <c r="E1434" i="13" s="1"/>
  <c r="D1433" i="13"/>
  <c r="E1433" i="13" s="1"/>
  <c r="D1432" i="13"/>
  <c r="E1432" i="13" s="1"/>
  <c r="D1431" i="13"/>
  <c r="E1431" i="13" s="1"/>
  <c r="D1430" i="13"/>
  <c r="E1430" i="13" s="1"/>
  <c r="D1429" i="13"/>
  <c r="E1429" i="13" s="1"/>
  <c r="D1428" i="13"/>
  <c r="E1428" i="13" s="1"/>
  <c r="D1427" i="13"/>
  <c r="E1427" i="13" s="1"/>
  <c r="D1426" i="13"/>
  <c r="E1426" i="13" s="1"/>
  <c r="D1425" i="13"/>
  <c r="E1425" i="13" s="1"/>
  <c r="D1424" i="13"/>
  <c r="E1424" i="13" s="1"/>
  <c r="D1423" i="13"/>
  <c r="E1423" i="13" s="1"/>
  <c r="D1422" i="13"/>
  <c r="E1422" i="13" s="1"/>
  <c r="D1421" i="13"/>
  <c r="E1421" i="13" s="1"/>
  <c r="D1420" i="13"/>
  <c r="E1420" i="13" s="1"/>
  <c r="D1419" i="13"/>
  <c r="E1419" i="13" s="1"/>
  <c r="D1418" i="13"/>
  <c r="E1418" i="13" s="1"/>
  <c r="D1417" i="13"/>
  <c r="E1417" i="13" s="1"/>
  <c r="D1416" i="13"/>
  <c r="E1416" i="13" s="1"/>
  <c r="D1415" i="13"/>
  <c r="E1415" i="13" s="1"/>
  <c r="D1414" i="13"/>
  <c r="E1414" i="13" s="1"/>
  <c r="D1413" i="13"/>
  <c r="E1413" i="13" s="1"/>
  <c r="D1412" i="13"/>
  <c r="E1412" i="13" s="1"/>
  <c r="D1411" i="13"/>
  <c r="E1411" i="13" s="1"/>
  <c r="D1410" i="13"/>
  <c r="E1410" i="13" s="1"/>
  <c r="D1409" i="13"/>
  <c r="E1409" i="13" s="1"/>
  <c r="D1408" i="13"/>
  <c r="E1408" i="13" s="1"/>
  <c r="D1407" i="13"/>
  <c r="E1407" i="13" s="1"/>
  <c r="D1406" i="13"/>
  <c r="E1406" i="13" s="1"/>
  <c r="D1405" i="13"/>
  <c r="E1405" i="13" s="1"/>
  <c r="D1404" i="13"/>
  <c r="E1404" i="13" s="1"/>
  <c r="D1403" i="13"/>
  <c r="E1403" i="13" s="1"/>
  <c r="D1402" i="13"/>
  <c r="E1402" i="13" s="1"/>
  <c r="D1401" i="13"/>
  <c r="E1401" i="13" s="1"/>
  <c r="D1400" i="13"/>
  <c r="E1400" i="13" s="1"/>
  <c r="D1399" i="13"/>
  <c r="E1399" i="13" s="1"/>
  <c r="D1398" i="13"/>
  <c r="E1398" i="13" s="1"/>
  <c r="D1397" i="13"/>
  <c r="E1397" i="13" s="1"/>
  <c r="D1396" i="13"/>
  <c r="E1396" i="13" s="1"/>
  <c r="D1395" i="13"/>
  <c r="E1395" i="13" s="1"/>
  <c r="D1394" i="13"/>
  <c r="E1394" i="13" s="1"/>
  <c r="D1393" i="13"/>
  <c r="E1393" i="13" s="1"/>
  <c r="D1392" i="13"/>
  <c r="E1392" i="13" s="1"/>
  <c r="D1391" i="13"/>
  <c r="E1391" i="13" s="1"/>
  <c r="D1390" i="13"/>
  <c r="E1390" i="13" s="1"/>
  <c r="D1389" i="13"/>
  <c r="E1389" i="13" s="1"/>
  <c r="D1388" i="13"/>
  <c r="E1388" i="13" s="1"/>
  <c r="D1387" i="13"/>
  <c r="E1387" i="13" s="1"/>
  <c r="D1386" i="13"/>
  <c r="E1386" i="13" s="1"/>
  <c r="D1385" i="13"/>
  <c r="E1385" i="13" s="1"/>
  <c r="D1384" i="13"/>
  <c r="E1384" i="13" s="1"/>
  <c r="D1383" i="13"/>
  <c r="E1383" i="13" s="1"/>
  <c r="D1382" i="13"/>
  <c r="E1382" i="13" s="1"/>
  <c r="D1381" i="13"/>
  <c r="E1381" i="13" s="1"/>
  <c r="D1380" i="13"/>
  <c r="E1380" i="13" s="1"/>
  <c r="D1379" i="13"/>
  <c r="E1379" i="13" s="1"/>
  <c r="D1378" i="13"/>
  <c r="E1378" i="13" s="1"/>
  <c r="D1377" i="13"/>
  <c r="E1377" i="13" s="1"/>
  <c r="D1376" i="13"/>
  <c r="E1376" i="13" s="1"/>
  <c r="D1375" i="13"/>
  <c r="E1375" i="13" s="1"/>
  <c r="D1374" i="13"/>
  <c r="E1374" i="13" s="1"/>
  <c r="D1373" i="13"/>
  <c r="E1373" i="13" s="1"/>
  <c r="D1372" i="13"/>
  <c r="E1372" i="13" s="1"/>
  <c r="D1371" i="13"/>
  <c r="E1371" i="13" s="1"/>
  <c r="D1370" i="13"/>
  <c r="E1370" i="13" s="1"/>
  <c r="D1369" i="13"/>
  <c r="E1369" i="13" s="1"/>
  <c r="D1368" i="13"/>
  <c r="E1368" i="13" s="1"/>
  <c r="D1367" i="13"/>
  <c r="E1367" i="13" s="1"/>
  <c r="D1366" i="13"/>
  <c r="E1366" i="13" s="1"/>
  <c r="D1365" i="13"/>
  <c r="E1365" i="13" s="1"/>
  <c r="D1364" i="13"/>
  <c r="E1364" i="13" s="1"/>
  <c r="D1363" i="13"/>
  <c r="E1363" i="13" s="1"/>
  <c r="D1362" i="13"/>
  <c r="E1362" i="13" s="1"/>
  <c r="D1361" i="13"/>
  <c r="E1361" i="13" s="1"/>
  <c r="D1360" i="13"/>
  <c r="E1360" i="13" s="1"/>
  <c r="D1359" i="13"/>
  <c r="E1359" i="13" s="1"/>
  <c r="D1358" i="13"/>
  <c r="E1358" i="13" s="1"/>
  <c r="D1357" i="13"/>
  <c r="E1357" i="13" s="1"/>
  <c r="D1356" i="13"/>
  <c r="E1356" i="13" s="1"/>
  <c r="D1355" i="13"/>
  <c r="E1355" i="13" s="1"/>
  <c r="D1354" i="13"/>
  <c r="E1354" i="13" s="1"/>
  <c r="D1353" i="13"/>
  <c r="E1353" i="13" s="1"/>
  <c r="D1352" i="13"/>
  <c r="E1352" i="13" s="1"/>
  <c r="D1351" i="13"/>
  <c r="E1351" i="13" s="1"/>
  <c r="D1350" i="13"/>
  <c r="E1350" i="13" s="1"/>
  <c r="D1349" i="13"/>
  <c r="E1349" i="13" s="1"/>
  <c r="D1348" i="13"/>
  <c r="E1348" i="13" s="1"/>
  <c r="D1347" i="13"/>
  <c r="E1347" i="13" s="1"/>
  <c r="D1346" i="13"/>
  <c r="E1346" i="13" s="1"/>
  <c r="D1345" i="13"/>
  <c r="E1345" i="13" s="1"/>
  <c r="D1344" i="13"/>
  <c r="E1344" i="13" s="1"/>
  <c r="D1343" i="13"/>
  <c r="E1343" i="13" s="1"/>
  <c r="D1342" i="13"/>
  <c r="E1342" i="13" s="1"/>
  <c r="D1341" i="13"/>
  <c r="E1341" i="13" s="1"/>
  <c r="D1340" i="13"/>
  <c r="E1340" i="13" s="1"/>
  <c r="D1339" i="13"/>
  <c r="E1339" i="13" s="1"/>
  <c r="D1338" i="13"/>
  <c r="E1338" i="13" s="1"/>
  <c r="D1337" i="13"/>
  <c r="E1337" i="13" s="1"/>
  <c r="D1336" i="13"/>
  <c r="E1336" i="13" s="1"/>
  <c r="D1335" i="13"/>
  <c r="E1335" i="13" s="1"/>
  <c r="D1334" i="13"/>
  <c r="E1334" i="13" s="1"/>
  <c r="D1333" i="13"/>
  <c r="E1333" i="13" s="1"/>
  <c r="D1332" i="13"/>
  <c r="E1332" i="13" s="1"/>
  <c r="D1331" i="13"/>
  <c r="E1331" i="13" s="1"/>
  <c r="D1330" i="13"/>
  <c r="E1330" i="13" s="1"/>
  <c r="D1329" i="13"/>
  <c r="E1329" i="13" s="1"/>
  <c r="D1328" i="13"/>
  <c r="E1328" i="13" s="1"/>
  <c r="D1327" i="13"/>
  <c r="E1327" i="13" s="1"/>
  <c r="D1326" i="13"/>
  <c r="E1326" i="13" s="1"/>
  <c r="D1325" i="13"/>
  <c r="E1325" i="13" s="1"/>
  <c r="D1324" i="13"/>
  <c r="E1324" i="13" s="1"/>
  <c r="D1323" i="13"/>
  <c r="E1323" i="13" s="1"/>
  <c r="D1322" i="13"/>
  <c r="E1322" i="13" s="1"/>
  <c r="D1321" i="13"/>
  <c r="E1321" i="13" s="1"/>
  <c r="D1320" i="13"/>
  <c r="E1320" i="13" s="1"/>
  <c r="D1319" i="13"/>
  <c r="E1319" i="13" s="1"/>
  <c r="D1318" i="13"/>
  <c r="E1318" i="13" s="1"/>
  <c r="D1317" i="13"/>
  <c r="E1317" i="13" s="1"/>
  <c r="D1316" i="13"/>
  <c r="E1316" i="13" s="1"/>
  <c r="D1315" i="13"/>
  <c r="E1315" i="13" s="1"/>
  <c r="D1314" i="13"/>
  <c r="E1314" i="13" s="1"/>
  <c r="D1313" i="13"/>
  <c r="E1313" i="13" s="1"/>
  <c r="D1312" i="13"/>
  <c r="E1312" i="13" s="1"/>
  <c r="D1311" i="13"/>
  <c r="E1311" i="13" s="1"/>
  <c r="D1310" i="13"/>
  <c r="E1310" i="13" s="1"/>
  <c r="D1309" i="13"/>
  <c r="E1309" i="13" s="1"/>
  <c r="D1308" i="13"/>
  <c r="E1308" i="13" s="1"/>
  <c r="D1307" i="13"/>
  <c r="E1307" i="13" s="1"/>
  <c r="D1306" i="13"/>
  <c r="E1306" i="13" s="1"/>
  <c r="D1305" i="13"/>
  <c r="E1305" i="13" s="1"/>
  <c r="D1304" i="13"/>
  <c r="E1304" i="13" s="1"/>
  <c r="D1303" i="13"/>
  <c r="E1303" i="13" s="1"/>
  <c r="D1302" i="13"/>
  <c r="E1302" i="13" s="1"/>
  <c r="D1301" i="13"/>
  <c r="E1301" i="13" s="1"/>
  <c r="D1300" i="13"/>
  <c r="E1300" i="13" s="1"/>
  <c r="D1299" i="13"/>
  <c r="E1299" i="13" s="1"/>
  <c r="D1298" i="13"/>
  <c r="E1298" i="13" s="1"/>
  <c r="D1297" i="13"/>
  <c r="E1297" i="13" s="1"/>
  <c r="D1296" i="13"/>
  <c r="E1296" i="13" s="1"/>
  <c r="D1295" i="13"/>
  <c r="E1295" i="13" s="1"/>
  <c r="D1294" i="13"/>
  <c r="E1294" i="13" s="1"/>
  <c r="D1293" i="13"/>
  <c r="E1293" i="13" s="1"/>
  <c r="D1292" i="13"/>
  <c r="E1292" i="13" s="1"/>
  <c r="D1291" i="13"/>
  <c r="E1291" i="13" s="1"/>
  <c r="D1290" i="13"/>
  <c r="E1290" i="13" s="1"/>
  <c r="D1289" i="13"/>
  <c r="E1289" i="13" s="1"/>
  <c r="D1288" i="13"/>
  <c r="E1288" i="13" s="1"/>
  <c r="D1287" i="13"/>
  <c r="E1287" i="13" s="1"/>
  <c r="D1286" i="13"/>
  <c r="E1286" i="13" s="1"/>
  <c r="D1285" i="13"/>
  <c r="E1285" i="13" s="1"/>
  <c r="D1284" i="13"/>
  <c r="E1284" i="13" s="1"/>
  <c r="D1283" i="13"/>
  <c r="E1283" i="13" s="1"/>
  <c r="D1282" i="13"/>
  <c r="E1282" i="13" s="1"/>
  <c r="D1281" i="13"/>
  <c r="E1281" i="13" s="1"/>
  <c r="D1280" i="13"/>
  <c r="E1280" i="13" s="1"/>
  <c r="D1279" i="13"/>
  <c r="E1279" i="13" s="1"/>
  <c r="D1278" i="13"/>
  <c r="E1278" i="13" s="1"/>
  <c r="D1277" i="13"/>
  <c r="E1277" i="13" s="1"/>
  <c r="D1276" i="13"/>
  <c r="E1276" i="13" s="1"/>
  <c r="D1275" i="13"/>
  <c r="E1275" i="13" s="1"/>
  <c r="D1274" i="13"/>
  <c r="E1274" i="13" s="1"/>
  <c r="D1273" i="13"/>
  <c r="E1273" i="13" s="1"/>
  <c r="D1272" i="13"/>
  <c r="E1272" i="13" s="1"/>
  <c r="D1271" i="13"/>
  <c r="E1271" i="13" s="1"/>
  <c r="D1270" i="13"/>
  <c r="E1270" i="13" s="1"/>
  <c r="D1269" i="13"/>
  <c r="E1269" i="13" s="1"/>
  <c r="D1268" i="13"/>
  <c r="E1268" i="13" s="1"/>
  <c r="D1267" i="13"/>
  <c r="E1267" i="13" s="1"/>
  <c r="D1266" i="13"/>
  <c r="E1266" i="13" s="1"/>
  <c r="D1265" i="13"/>
  <c r="E1265" i="13" s="1"/>
  <c r="D1264" i="13"/>
  <c r="E1264" i="13" s="1"/>
  <c r="D1263" i="13"/>
  <c r="E1263" i="13" s="1"/>
  <c r="D1262" i="13"/>
  <c r="E1262" i="13" s="1"/>
  <c r="D1261" i="13"/>
  <c r="E1261" i="13" s="1"/>
  <c r="D1260" i="13"/>
  <c r="E1260" i="13" s="1"/>
  <c r="D1259" i="13"/>
  <c r="E1259" i="13" s="1"/>
  <c r="D1258" i="13"/>
  <c r="E1258" i="13" s="1"/>
  <c r="D1257" i="13"/>
  <c r="E1257" i="13" s="1"/>
  <c r="D1256" i="13"/>
  <c r="E1256" i="13" s="1"/>
  <c r="D1255" i="13"/>
  <c r="E1255" i="13" s="1"/>
  <c r="D1254" i="13"/>
  <c r="E1254" i="13" s="1"/>
  <c r="D1253" i="13"/>
  <c r="E1253" i="13" s="1"/>
  <c r="D1252" i="13"/>
  <c r="E1252" i="13" s="1"/>
  <c r="E1251" i="13"/>
  <c r="D1251" i="13"/>
  <c r="D1250" i="13"/>
  <c r="E1250" i="13" s="1"/>
  <c r="D1249" i="13"/>
  <c r="E1249" i="13" s="1"/>
  <c r="D1248" i="13"/>
  <c r="E1248" i="13" s="1"/>
  <c r="D1247" i="13"/>
  <c r="E1247" i="13" s="1"/>
  <c r="D1246" i="13"/>
  <c r="E1246" i="13" s="1"/>
  <c r="D1245" i="13"/>
  <c r="E1245" i="13" s="1"/>
  <c r="D1244" i="13"/>
  <c r="E1244" i="13" s="1"/>
  <c r="D1243" i="13"/>
  <c r="E1243" i="13" s="1"/>
  <c r="D1242" i="13"/>
  <c r="E1242" i="13" s="1"/>
  <c r="D1241" i="13"/>
  <c r="E1241" i="13" s="1"/>
  <c r="D1240" i="13"/>
  <c r="E1240" i="13" s="1"/>
  <c r="D1239" i="13"/>
  <c r="E1239" i="13" s="1"/>
  <c r="D1238" i="13"/>
  <c r="E1238" i="13" s="1"/>
  <c r="D1237" i="13"/>
  <c r="E1237" i="13" s="1"/>
  <c r="D1236" i="13"/>
  <c r="E1236" i="13" s="1"/>
  <c r="E1235" i="13"/>
  <c r="D1235" i="13"/>
  <c r="D1234" i="13"/>
  <c r="E1234" i="13" s="1"/>
  <c r="G1232" i="13"/>
  <c r="D1231" i="13"/>
  <c r="E1231" i="13" s="1"/>
  <c r="D1230" i="13"/>
  <c r="E1230" i="13" s="1"/>
  <c r="D1229" i="13"/>
  <c r="E1229" i="13" s="1"/>
  <c r="D1228" i="13"/>
  <c r="E1228" i="13" s="1"/>
  <c r="D1227" i="13"/>
  <c r="E1227" i="13" s="1"/>
  <c r="D1226" i="13"/>
  <c r="E1226" i="13" s="1"/>
  <c r="D1225" i="13"/>
  <c r="E1225" i="13" s="1"/>
  <c r="D1224" i="13"/>
  <c r="E1224" i="13" s="1"/>
  <c r="D1223" i="13"/>
  <c r="E1223" i="13" s="1"/>
  <c r="D1222" i="13"/>
  <c r="E1222" i="13" s="1"/>
  <c r="D1221" i="13"/>
  <c r="E1221" i="13" s="1"/>
  <c r="D1220" i="13"/>
  <c r="E1220" i="13" s="1"/>
  <c r="D1219" i="13"/>
  <c r="E1219" i="13" s="1"/>
  <c r="D1218" i="13"/>
  <c r="E1218" i="13" s="1"/>
  <c r="D1217" i="13"/>
  <c r="E1217" i="13" s="1"/>
  <c r="D1216" i="13"/>
  <c r="E1216" i="13" s="1"/>
  <c r="D1215" i="13"/>
  <c r="E1215" i="13" s="1"/>
  <c r="D1214" i="13"/>
  <c r="E1214" i="13" s="1"/>
  <c r="D1213" i="13"/>
  <c r="E1213" i="13" s="1"/>
  <c r="D1212" i="13"/>
  <c r="E1212" i="13" s="1"/>
  <c r="D1211" i="13"/>
  <c r="E1211" i="13" s="1"/>
  <c r="D1210" i="13"/>
  <c r="E1210" i="13" s="1"/>
  <c r="D1209" i="13"/>
  <c r="E1209" i="13" s="1"/>
  <c r="D1208" i="13"/>
  <c r="E1208" i="13" s="1"/>
  <c r="D1207" i="13"/>
  <c r="E1207" i="13" s="1"/>
  <c r="D1206" i="13"/>
  <c r="E1206" i="13" s="1"/>
  <c r="D1205" i="13"/>
  <c r="E1205" i="13" s="1"/>
  <c r="D1204" i="13"/>
  <c r="E1204" i="13" s="1"/>
  <c r="D1203" i="13"/>
  <c r="E1203" i="13" s="1"/>
  <c r="D1202" i="13"/>
  <c r="E1202" i="13" s="1"/>
  <c r="D1201" i="13"/>
  <c r="E1201" i="13" s="1"/>
  <c r="D1200" i="13"/>
  <c r="E1200" i="13" s="1"/>
  <c r="D1199" i="13"/>
  <c r="E1199" i="13" s="1"/>
  <c r="D1198" i="13"/>
  <c r="E1198" i="13" s="1"/>
  <c r="D1197" i="13"/>
  <c r="E1197" i="13" s="1"/>
  <c r="D1196" i="13"/>
  <c r="E1196" i="13" s="1"/>
  <c r="D1195" i="13"/>
  <c r="E1195" i="13" s="1"/>
  <c r="D1194" i="13"/>
  <c r="E1194" i="13" s="1"/>
  <c r="D1193" i="13"/>
  <c r="E1193" i="13" s="1"/>
  <c r="D1192" i="13"/>
  <c r="E1192" i="13" s="1"/>
  <c r="D1191" i="13"/>
  <c r="E1191" i="13" s="1"/>
  <c r="D1190" i="13"/>
  <c r="E1190" i="13" s="1"/>
  <c r="D1189" i="13"/>
  <c r="E1189" i="13" s="1"/>
  <c r="D1188" i="13"/>
  <c r="E1188" i="13" s="1"/>
  <c r="D1187" i="13"/>
  <c r="E1187" i="13" s="1"/>
  <c r="D1186" i="13"/>
  <c r="E1186" i="13" s="1"/>
  <c r="D1185" i="13"/>
  <c r="E1185" i="13" s="1"/>
  <c r="D1184" i="13"/>
  <c r="E1184" i="13" s="1"/>
  <c r="D1183" i="13"/>
  <c r="E1183" i="13" s="1"/>
  <c r="D1182" i="13"/>
  <c r="E1182" i="13" s="1"/>
  <c r="D1181" i="13"/>
  <c r="E1181" i="13" s="1"/>
  <c r="D1180" i="13"/>
  <c r="E1180" i="13" s="1"/>
  <c r="D1179" i="13"/>
  <c r="E1179" i="13" s="1"/>
  <c r="D1178" i="13"/>
  <c r="E1178" i="13" s="1"/>
  <c r="D1177" i="13"/>
  <c r="E1177" i="13" s="1"/>
  <c r="D1176" i="13"/>
  <c r="E1176" i="13" s="1"/>
  <c r="D1175" i="13"/>
  <c r="E1175" i="13" s="1"/>
  <c r="D1174" i="13"/>
  <c r="E1174" i="13" s="1"/>
  <c r="D1173" i="13"/>
  <c r="E1173" i="13" s="1"/>
  <c r="D1172" i="13"/>
  <c r="E1172" i="13" s="1"/>
  <c r="D1171" i="13"/>
  <c r="E1171" i="13" s="1"/>
  <c r="D1170" i="13"/>
  <c r="E1170" i="13" s="1"/>
  <c r="D1169" i="13"/>
  <c r="E1169" i="13" s="1"/>
  <c r="D1168" i="13"/>
  <c r="E1168" i="13" s="1"/>
  <c r="D1167" i="13"/>
  <c r="E1167" i="13" s="1"/>
  <c r="D1166" i="13"/>
  <c r="E1166" i="13" s="1"/>
  <c r="D1165" i="13"/>
  <c r="E1165" i="13" s="1"/>
  <c r="D1164" i="13"/>
  <c r="E1164" i="13" s="1"/>
  <c r="D1163" i="13"/>
  <c r="E1163" i="13" s="1"/>
  <c r="D1162" i="13"/>
  <c r="E1162" i="13" s="1"/>
  <c r="D1161" i="13"/>
  <c r="E1161" i="13" s="1"/>
  <c r="D1160" i="13"/>
  <c r="E1160" i="13" s="1"/>
  <c r="D1159" i="13"/>
  <c r="E1159" i="13" s="1"/>
  <c r="D1158" i="13"/>
  <c r="E1158" i="13" s="1"/>
  <c r="D1157" i="13"/>
  <c r="E1157" i="13" s="1"/>
  <c r="D1156" i="13"/>
  <c r="E1156" i="13" s="1"/>
  <c r="D1155" i="13"/>
  <c r="E1155" i="13" s="1"/>
  <c r="D1154" i="13"/>
  <c r="E1154" i="13" s="1"/>
  <c r="D1153" i="13"/>
  <c r="E1153" i="13" s="1"/>
  <c r="D1152" i="13"/>
  <c r="E1152" i="13" s="1"/>
  <c r="D1151" i="13"/>
  <c r="E1151" i="13" s="1"/>
  <c r="D1150" i="13"/>
  <c r="E1150" i="13" s="1"/>
  <c r="D1149" i="13"/>
  <c r="E1149" i="13" s="1"/>
  <c r="D1148" i="13"/>
  <c r="E1148" i="13" s="1"/>
  <c r="D1147" i="13"/>
  <c r="E1147" i="13" s="1"/>
  <c r="D1146" i="13"/>
  <c r="E1146" i="13" s="1"/>
  <c r="D1145" i="13"/>
  <c r="E1145" i="13" s="1"/>
  <c r="D1144" i="13"/>
  <c r="E1144" i="13" s="1"/>
  <c r="D1143" i="13"/>
  <c r="E1143" i="13" s="1"/>
  <c r="D1142" i="13"/>
  <c r="E1142" i="13" s="1"/>
  <c r="D1141" i="13"/>
  <c r="E1141" i="13" s="1"/>
  <c r="D1140" i="13"/>
  <c r="E1140" i="13" s="1"/>
  <c r="D1139" i="13"/>
  <c r="E1139" i="13" s="1"/>
  <c r="D1138" i="13"/>
  <c r="E1138" i="13" s="1"/>
  <c r="D1137" i="13"/>
  <c r="E1137" i="13" s="1"/>
  <c r="D1136" i="13"/>
  <c r="E1136" i="13" s="1"/>
  <c r="D1135" i="13"/>
  <c r="E1135" i="13" s="1"/>
  <c r="D1134" i="13"/>
  <c r="E1134" i="13" s="1"/>
  <c r="D1133" i="13"/>
  <c r="E1133" i="13" s="1"/>
  <c r="D1132" i="13"/>
  <c r="E1132" i="13" s="1"/>
  <c r="D1131" i="13"/>
  <c r="E1131" i="13" s="1"/>
  <c r="D1130" i="13"/>
  <c r="E1130" i="13" s="1"/>
  <c r="D1129" i="13"/>
  <c r="E1129" i="13" s="1"/>
  <c r="D1128" i="13"/>
  <c r="E1128" i="13" s="1"/>
  <c r="D1127" i="13"/>
  <c r="E1127" i="13" s="1"/>
  <c r="D1126" i="13"/>
  <c r="E1126" i="13" s="1"/>
  <c r="D1125" i="13"/>
  <c r="E1125" i="13" s="1"/>
  <c r="D1124" i="13"/>
  <c r="E1124" i="13" s="1"/>
  <c r="D1123" i="13"/>
  <c r="E1123" i="13" s="1"/>
  <c r="D1122" i="13"/>
  <c r="E1122" i="13" s="1"/>
  <c r="D1121" i="13"/>
  <c r="E1121" i="13" s="1"/>
  <c r="D1120" i="13"/>
  <c r="E1120" i="13" s="1"/>
  <c r="D1119" i="13"/>
  <c r="E1119" i="13" s="1"/>
  <c r="D1118" i="13"/>
  <c r="E1118" i="13" s="1"/>
  <c r="D1117" i="13"/>
  <c r="E1117" i="13" s="1"/>
  <c r="D1116" i="13"/>
  <c r="E1116" i="13" s="1"/>
  <c r="D1115" i="13"/>
  <c r="E1115" i="13" s="1"/>
  <c r="D1114" i="13"/>
  <c r="E1114" i="13" s="1"/>
  <c r="D1113" i="13"/>
  <c r="E1113" i="13" s="1"/>
  <c r="D1112" i="13"/>
  <c r="E1112" i="13" s="1"/>
  <c r="D1111" i="13"/>
  <c r="E1111" i="13" s="1"/>
  <c r="D1110" i="13"/>
  <c r="E1110" i="13" s="1"/>
  <c r="D1109" i="13"/>
  <c r="E1109" i="13" s="1"/>
  <c r="D1108" i="13"/>
  <c r="E1108" i="13" s="1"/>
  <c r="D1107" i="13"/>
  <c r="E1107" i="13" s="1"/>
  <c r="D1106" i="13"/>
  <c r="E1106" i="13" s="1"/>
  <c r="D1105" i="13"/>
  <c r="E1105" i="13" s="1"/>
  <c r="D1104" i="13"/>
  <c r="E1104" i="13" s="1"/>
  <c r="D1103" i="13"/>
  <c r="E1103" i="13" s="1"/>
  <c r="D1102" i="13"/>
  <c r="E1102" i="13" s="1"/>
  <c r="D1101" i="13"/>
  <c r="E1101" i="13" s="1"/>
  <c r="D1100" i="13"/>
  <c r="E1100" i="13" s="1"/>
  <c r="D1099" i="13"/>
  <c r="E1099" i="13" s="1"/>
  <c r="D1098" i="13"/>
  <c r="E1098" i="13" s="1"/>
  <c r="D1097" i="13"/>
  <c r="E1097" i="13" s="1"/>
  <c r="D1096" i="13"/>
  <c r="E1096" i="13" s="1"/>
  <c r="D1095" i="13"/>
  <c r="E1095" i="13" s="1"/>
  <c r="D1094" i="13"/>
  <c r="E1094" i="13" s="1"/>
  <c r="D1093" i="13"/>
  <c r="E1093" i="13" s="1"/>
  <c r="D1092" i="13"/>
  <c r="E1092" i="13" s="1"/>
  <c r="D1091" i="13"/>
  <c r="E1091" i="13" s="1"/>
  <c r="D1090" i="13"/>
  <c r="E1090" i="13" s="1"/>
  <c r="D1089" i="13"/>
  <c r="E1089" i="13" s="1"/>
  <c r="D1088" i="13"/>
  <c r="E1088" i="13" s="1"/>
  <c r="D1087" i="13"/>
  <c r="E1087" i="13" s="1"/>
  <c r="D1086" i="13"/>
  <c r="E1086" i="13" s="1"/>
  <c r="D1085" i="13"/>
  <c r="E1085" i="13" s="1"/>
  <c r="D1084" i="13"/>
  <c r="E1084" i="13" s="1"/>
  <c r="D1083" i="13"/>
  <c r="E1083" i="13" s="1"/>
  <c r="D1082" i="13"/>
  <c r="E1082" i="13" s="1"/>
  <c r="D1081" i="13"/>
  <c r="E1081" i="13" s="1"/>
  <c r="D1080" i="13"/>
  <c r="E1080" i="13" s="1"/>
  <c r="D1079" i="13"/>
  <c r="E1079" i="13" s="1"/>
  <c r="D1078" i="13"/>
  <c r="E1078" i="13" s="1"/>
  <c r="D1077" i="13"/>
  <c r="E1077" i="13" s="1"/>
  <c r="D1076" i="13"/>
  <c r="E1076" i="13" s="1"/>
  <c r="D1075" i="13"/>
  <c r="E1075" i="13" s="1"/>
  <c r="D1074" i="13"/>
  <c r="E1074" i="13" s="1"/>
  <c r="D1073" i="13"/>
  <c r="E1073" i="13" s="1"/>
  <c r="D1072" i="13"/>
  <c r="E1072" i="13" s="1"/>
  <c r="D1071" i="13"/>
  <c r="E1071" i="13" s="1"/>
  <c r="D1070" i="13"/>
  <c r="E1070" i="13" s="1"/>
  <c r="D1069" i="13"/>
  <c r="E1069" i="13" s="1"/>
  <c r="D1068" i="13"/>
  <c r="E1068" i="13" s="1"/>
  <c r="D1067" i="13"/>
  <c r="E1067" i="13" s="1"/>
  <c r="D1066" i="13"/>
  <c r="E1066" i="13" s="1"/>
  <c r="D1065" i="13"/>
  <c r="E1065" i="13" s="1"/>
  <c r="D1064" i="13"/>
  <c r="E1064" i="13" s="1"/>
  <c r="D1063" i="13"/>
  <c r="E1063" i="13" s="1"/>
  <c r="D1062" i="13"/>
  <c r="E1062" i="13" s="1"/>
  <c r="D1061" i="13"/>
  <c r="E1061" i="13" s="1"/>
  <c r="D1060" i="13"/>
  <c r="E1060" i="13" s="1"/>
  <c r="D1059" i="13"/>
  <c r="E1059" i="13" s="1"/>
  <c r="D1058" i="13"/>
  <c r="E1058" i="13" s="1"/>
  <c r="D1057" i="13"/>
  <c r="E1057" i="13" s="1"/>
  <c r="D1056" i="13"/>
  <c r="E1056" i="13" s="1"/>
  <c r="D1055" i="13"/>
  <c r="E1055" i="13" s="1"/>
  <c r="D1054" i="13"/>
  <c r="E1054" i="13" s="1"/>
  <c r="D1053" i="13"/>
  <c r="E1053" i="13" s="1"/>
  <c r="D1052" i="13"/>
  <c r="E1052" i="13" s="1"/>
  <c r="D1051" i="13"/>
  <c r="E1051" i="13" s="1"/>
  <c r="D1050" i="13"/>
  <c r="E1050" i="13" s="1"/>
  <c r="D1049" i="13"/>
  <c r="E1049" i="13" s="1"/>
  <c r="D1048" i="13"/>
  <c r="E1048" i="13" s="1"/>
  <c r="D1047" i="13"/>
  <c r="E1047" i="13" s="1"/>
  <c r="D1046" i="13"/>
  <c r="E1046" i="13" s="1"/>
  <c r="D1045" i="13"/>
  <c r="E1045" i="13" s="1"/>
  <c r="D1044" i="13"/>
  <c r="E1044" i="13" s="1"/>
  <c r="D1043" i="13"/>
  <c r="E1043" i="13" s="1"/>
  <c r="D1042" i="13"/>
  <c r="E1042" i="13" s="1"/>
  <c r="D1041" i="13"/>
  <c r="E1041" i="13" s="1"/>
  <c r="D1040" i="13"/>
  <c r="E1040" i="13" s="1"/>
  <c r="D1039" i="13"/>
  <c r="E1039" i="13" s="1"/>
  <c r="D1038" i="13"/>
  <c r="E1038" i="13" s="1"/>
  <c r="D1037" i="13"/>
  <c r="E1037" i="13" s="1"/>
  <c r="D1036" i="13"/>
  <c r="E1036" i="13" s="1"/>
  <c r="D1035" i="13"/>
  <c r="E1035" i="13" s="1"/>
  <c r="D1034" i="13"/>
  <c r="E1034" i="13" s="1"/>
  <c r="D1033" i="13"/>
  <c r="E1033" i="13" s="1"/>
  <c r="D1032" i="13"/>
  <c r="E1032" i="13" s="1"/>
  <c r="D1031" i="13"/>
  <c r="E1031" i="13" s="1"/>
  <c r="D1030" i="13"/>
  <c r="E1030" i="13" s="1"/>
  <c r="D1029" i="13"/>
  <c r="E1029" i="13" s="1"/>
  <c r="D1028" i="13"/>
  <c r="E1028" i="13" s="1"/>
  <c r="D1027" i="13"/>
  <c r="E1027" i="13" s="1"/>
  <c r="D1026" i="13"/>
  <c r="E1026" i="13" s="1"/>
  <c r="D1025" i="13"/>
  <c r="E1025" i="13" s="1"/>
  <c r="D1024" i="13"/>
  <c r="E1024" i="13" s="1"/>
  <c r="D1023" i="13"/>
  <c r="E1023" i="13" s="1"/>
  <c r="D1022" i="13"/>
  <c r="E1022" i="13" s="1"/>
  <c r="D1021" i="13"/>
  <c r="E1021" i="13" s="1"/>
  <c r="D1020" i="13"/>
  <c r="E1020" i="13" s="1"/>
  <c r="D1019" i="13"/>
  <c r="E1019" i="13" s="1"/>
  <c r="D1018" i="13"/>
  <c r="E1018" i="13" s="1"/>
  <c r="D1017" i="13"/>
  <c r="E1017" i="13" s="1"/>
  <c r="D1016" i="13"/>
  <c r="E1016" i="13" s="1"/>
  <c r="D1015" i="13"/>
  <c r="E1015" i="13" s="1"/>
  <c r="D1014" i="13"/>
  <c r="E1014" i="13" s="1"/>
  <c r="D1013" i="13"/>
  <c r="E1013" i="13" s="1"/>
  <c r="D1012" i="13"/>
  <c r="E1012" i="13" s="1"/>
  <c r="D1011" i="13"/>
  <c r="E1011" i="13" s="1"/>
  <c r="D1010" i="13"/>
  <c r="E1010" i="13" s="1"/>
  <c r="D1009" i="13"/>
  <c r="E1009" i="13" s="1"/>
  <c r="D1008" i="13"/>
  <c r="E1008" i="13" s="1"/>
  <c r="D1007" i="13"/>
  <c r="E1007" i="13" s="1"/>
  <c r="D1006" i="13"/>
  <c r="E1006" i="13" s="1"/>
  <c r="D1005" i="13"/>
  <c r="E1005" i="13" s="1"/>
  <c r="D1004" i="13"/>
  <c r="E1004" i="13" s="1"/>
  <c r="D1003" i="13"/>
  <c r="E1003" i="13" s="1"/>
  <c r="D1002" i="13"/>
  <c r="E1002" i="13" s="1"/>
  <c r="D1001" i="13"/>
  <c r="E1001" i="13" s="1"/>
  <c r="D1000" i="13"/>
  <c r="E1000" i="13" s="1"/>
  <c r="D999" i="13"/>
  <c r="E999" i="13" s="1"/>
  <c r="D998" i="13"/>
  <c r="E998" i="13" s="1"/>
  <c r="D997" i="13"/>
  <c r="E997" i="13" s="1"/>
  <c r="D996" i="13"/>
  <c r="E996" i="13" s="1"/>
  <c r="D995" i="13"/>
  <c r="E995" i="13" s="1"/>
  <c r="D994" i="13"/>
  <c r="E994" i="13" s="1"/>
  <c r="D993" i="13"/>
  <c r="E993" i="13" s="1"/>
  <c r="D992" i="13"/>
  <c r="E992" i="13" s="1"/>
  <c r="D991" i="13"/>
  <c r="E991" i="13" s="1"/>
  <c r="D990" i="13"/>
  <c r="E990" i="13" s="1"/>
  <c r="D989" i="13"/>
  <c r="E989" i="13" s="1"/>
  <c r="F985" i="13"/>
  <c r="D984" i="13"/>
  <c r="E984" i="13" s="1"/>
  <c r="D983" i="13"/>
  <c r="E983" i="13" s="1"/>
  <c r="G984" i="13" s="1"/>
  <c r="D982" i="13"/>
  <c r="E982" i="13" s="1"/>
  <c r="D981" i="13"/>
  <c r="E981" i="13" s="1"/>
  <c r="D980" i="13"/>
  <c r="E980" i="13" s="1"/>
  <c r="D979" i="13"/>
  <c r="E979" i="13" s="1"/>
  <c r="D978" i="13"/>
  <c r="E978" i="13" s="1"/>
  <c r="D977" i="13"/>
  <c r="E977" i="13" s="1"/>
  <c r="D976" i="13"/>
  <c r="E976" i="13" s="1"/>
  <c r="D975" i="13"/>
  <c r="E975" i="13" s="1"/>
  <c r="D974" i="13"/>
  <c r="E974" i="13" s="1"/>
  <c r="D973" i="13"/>
  <c r="E973" i="13" s="1"/>
  <c r="D972" i="13"/>
  <c r="E972" i="13" s="1"/>
  <c r="D971" i="13"/>
  <c r="E971" i="13" s="1"/>
  <c r="D970" i="13"/>
  <c r="E970" i="13" s="1"/>
  <c r="D969" i="13"/>
  <c r="E969" i="13" s="1"/>
  <c r="D968" i="13"/>
  <c r="E968" i="13" s="1"/>
  <c r="D967" i="13"/>
  <c r="E967" i="13" s="1"/>
  <c r="D966" i="13"/>
  <c r="E966" i="13" s="1"/>
  <c r="D965" i="13"/>
  <c r="E965" i="13" s="1"/>
  <c r="D964" i="13"/>
  <c r="E964" i="13" s="1"/>
  <c r="D963" i="13"/>
  <c r="E963" i="13" s="1"/>
  <c r="D962" i="13"/>
  <c r="E962" i="13" s="1"/>
  <c r="D961" i="13"/>
  <c r="E961" i="13" s="1"/>
  <c r="D960" i="13"/>
  <c r="E960" i="13" s="1"/>
  <c r="D959" i="13"/>
  <c r="E959" i="13" s="1"/>
  <c r="D958" i="13"/>
  <c r="E958" i="13" s="1"/>
  <c r="D957" i="13"/>
  <c r="E957" i="13" s="1"/>
  <c r="D956" i="13"/>
  <c r="E956" i="13" s="1"/>
  <c r="D955" i="13"/>
  <c r="E955" i="13" s="1"/>
  <c r="D954" i="13"/>
  <c r="E954" i="13" s="1"/>
  <c r="D953" i="13"/>
  <c r="E953" i="13" s="1"/>
  <c r="D952" i="13"/>
  <c r="E952" i="13" s="1"/>
  <c r="D951" i="13"/>
  <c r="E951" i="13" s="1"/>
  <c r="D950" i="13"/>
  <c r="E950" i="13" s="1"/>
  <c r="D949" i="13"/>
  <c r="E949" i="13" s="1"/>
  <c r="D948" i="13"/>
  <c r="E948" i="13" s="1"/>
  <c r="D947" i="13"/>
  <c r="E947" i="13" s="1"/>
  <c r="D946" i="13"/>
  <c r="E946" i="13" s="1"/>
  <c r="D945" i="13"/>
  <c r="E945" i="13" s="1"/>
  <c r="D944" i="13"/>
  <c r="E944" i="13" s="1"/>
  <c r="D943" i="13"/>
  <c r="E943" i="13" s="1"/>
  <c r="D942" i="13"/>
  <c r="E942" i="13" s="1"/>
  <c r="D941" i="13"/>
  <c r="E941" i="13" s="1"/>
  <c r="D940" i="13"/>
  <c r="E940" i="13" s="1"/>
  <c r="D939" i="13"/>
  <c r="E939" i="13" s="1"/>
  <c r="D938" i="13"/>
  <c r="E938" i="13" s="1"/>
  <c r="D937" i="13"/>
  <c r="E937" i="13" s="1"/>
  <c r="D936" i="13"/>
  <c r="E936" i="13" s="1"/>
  <c r="D935" i="13"/>
  <c r="E935" i="13" s="1"/>
  <c r="D934" i="13"/>
  <c r="E934" i="13" s="1"/>
  <c r="D933" i="13"/>
  <c r="E933" i="13" s="1"/>
  <c r="D932" i="13"/>
  <c r="E932" i="13" s="1"/>
  <c r="D931" i="13"/>
  <c r="E931" i="13" s="1"/>
  <c r="D930" i="13"/>
  <c r="E930" i="13" s="1"/>
  <c r="D929" i="13"/>
  <c r="E929" i="13" s="1"/>
  <c r="D928" i="13"/>
  <c r="E928" i="13" s="1"/>
  <c r="D927" i="13"/>
  <c r="E927" i="13" s="1"/>
  <c r="D926" i="13"/>
  <c r="E926" i="13" s="1"/>
  <c r="D925" i="13"/>
  <c r="E925" i="13" s="1"/>
  <c r="D924" i="13"/>
  <c r="E924" i="13" s="1"/>
  <c r="D923" i="13"/>
  <c r="E923" i="13" s="1"/>
  <c r="D922" i="13"/>
  <c r="E922" i="13" s="1"/>
  <c r="D921" i="13"/>
  <c r="E921" i="13" s="1"/>
  <c r="D920" i="13"/>
  <c r="E920" i="13" s="1"/>
  <c r="D919" i="13"/>
  <c r="E919" i="13" s="1"/>
  <c r="D918" i="13"/>
  <c r="E918" i="13" s="1"/>
  <c r="D917" i="13"/>
  <c r="E917" i="13" s="1"/>
  <c r="D916" i="13"/>
  <c r="E916" i="13" s="1"/>
  <c r="D915" i="13"/>
  <c r="E915" i="13" s="1"/>
  <c r="D914" i="13"/>
  <c r="E914" i="13" s="1"/>
  <c r="D913" i="13"/>
  <c r="E913" i="13" s="1"/>
  <c r="D912" i="13"/>
  <c r="E912" i="13" s="1"/>
  <c r="D911" i="13"/>
  <c r="E911" i="13" s="1"/>
  <c r="D910" i="13"/>
  <c r="E910" i="13" s="1"/>
  <c r="D909" i="13"/>
  <c r="E909" i="13" s="1"/>
  <c r="D908" i="13"/>
  <c r="E908" i="13" s="1"/>
  <c r="D907" i="13"/>
  <c r="E907" i="13" s="1"/>
  <c r="D906" i="13"/>
  <c r="E906" i="13" s="1"/>
  <c r="D905" i="13"/>
  <c r="E905" i="13" s="1"/>
  <c r="D904" i="13"/>
  <c r="E904" i="13" s="1"/>
  <c r="D903" i="13"/>
  <c r="E903" i="13" s="1"/>
  <c r="D902" i="13"/>
  <c r="E902" i="13" s="1"/>
  <c r="D901" i="13"/>
  <c r="E901" i="13" s="1"/>
  <c r="D900" i="13"/>
  <c r="E900" i="13" s="1"/>
  <c r="D899" i="13"/>
  <c r="E899" i="13" s="1"/>
  <c r="D898" i="13"/>
  <c r="E898" i="13" s="1"/>
  <c r="D897" i="13"/>
  <c r="E897" i="13" s="1"/>
  <c r="D896" i="13"/>
  <c r="E896" i="13" s="1"/>
  <c r="D895" i="13"/>
  <c r="E895" i="13" s="1"/>
  <c r="D894" i="13"/>
  <c r="E894" i="13" s="1"/>
  <c r="D893" i="13"/>
  <c r="E893" i="13" s="1"/>
  <c r="D892" i="13"/>
  <c r="E892" i="13" s="1"/>
  <c r="D891" i="13"/>
  <c r="E891" i="13" s="1"/>
  <c r="D890" i="13"/>
  <c r="E890" i="13" s="1"/>
  <c r="D889" i="13"/>
  <c r="E889" i="13" s="1"/>
  <c r="D888" i="13"/>
  <c r="E888" i="13" s="1"/>
  <c r="D887" i="13"/>
  <c r="E887" i="13" s="1"/>
  <c r="D886" i="13"/>
  <c r="E886" i="13" s="1"/>
  <c r="D885" i="13"/>
  <c r="E885" i="13" s="1"/>
  <c r="D884" i="13"/>
  <c r="E884" i="13" s="1"/>
  <c r="D883" i="13"/>
  <c r="E883" i="13" s="1"/>
  <c r="D882" i="13"/>
  <c r="E882" i="13" s="1"/>
  <c r="D881" i="13"/>
  <c r="E881" i="13" s="1"/>
  <c r="D880" i="13"/>
  <c r="E880" i="13" s="1"/>
  <c r="D879" i="13"/>
  <c r="E879" i="13" s="1"/>
  <c r="D878" i="13"/>
  <c r="E878" i="13" s="1"/>
  <c r="D877" i="13"/>
  <c r="E877" i="13" s="1"/>
  <c r="D876" i="13"/>
  <c r="E876" i="13" s="1"/>
  <c r="D875" i="13"/>
  <c r="E875" i="13" s="1"/>
  <c r="D874" i="13"/>
  <c r="E874" i="13" s="1"/>
  <c r="D873" i="13"/>
  <c r="E873" i="13" s="1"/>
  <c r="D872" i="13"/>
  <c r="E872" i="13" s="1"/>
  <c r="D871" i="13"/>
  <c r="E871" i="13" s="1"/>
  <c r="D870" i="13"/>
  <c r="E870" i="13" s="1"/>
  <c r="D869" i="13"/>
  <c r="E869" i="13" s="1"/>
  <c r="D868" i="13"/>
  <c r="E868" i="13" s="1"/>
  <c r="D867" i="13"/>
  <c r="E867" i="13" s="1"/>
  <c r="D866" i="13"/>
  <c r="E866" i="13" s="1"/>
  <c r="D865" i="13"/>
  <c r="E865" i="13" s="1"/>
  <c r="D864" i="13"/>
  <c r="E864" i="13" s="1"/>
  <c r="D863" i="13"/>
  <c r="E863" i="13" s="1"/>
  <c r="D862" i="13"/>
  <c r="E862" i="13" s="1"/>
  <c r="D861" i="13"/>
  <c r="E861" i="13" s="1"/>
  <c r="D860" i="13"/>
  <c r="E860" i="13" s="1"/>
  <c r="D859" i="13"/>
  <c r="E859" i="13" s="1"/>
  <c r="D858" i="13"/>
  <c r="E858" i="13" s="1"/>
  <c r="D857" i="13"/>
  <c r="E857" i="13" s="1"/>
  <c r="D856" i="13"/>
  <c r="E856" i="13" s="1"/>
  <c r="D855" i="13"/>
  <c r="E855" i="13" s="1"/>
  <c r="D854" i="13"/>
  <c r="E854" i="13" s="1"/>
  <c r="D853" i="13"/>
  <c r="E853" i="13" s="1"/>
  <c r="D852" i="13"/>
  <c r="E852" i="13" s="1"/>
  <c r="D851" i="13"/>
  <c r="E851" i="13" s="1"/>
  <c r="D850" i="13"/>
  <c r="E850" i="13" s="1"/>
  <c r="D849" i="13"/>
  <c r="E849" i="13" s="1"/>
  <c r="D848" i="13"/>
  <c r="E848" i="13" s="1"/>
  <c r="D847" i="13"/>
  <c r="E847" i="13" s="1"/>
  <c r="D846" i="13"/>
  <c r="E846" i="13" s="1"/>
  <c r="D845" i="13"/>
  <c r="E845" i="13" s="1"/>
  <c r="D844" i="13"/>
  <c r="E844" i="13" s="1"/>
  <c r="D843" i="13"/>
  <c r="E843" i="13" s="1"/>
  <c r="D842" i="13"/>
  <c r="E842" i="13" s="1"/>
  <c r="D841" i="13"/>
  <c r="E841" i="13" s="1"/>
  <c r="D840" i="13"/>
  <c r="E840" i="13" s="1"/>
  <c r="D839" i="13"/>
  <c r="E839" i="13" s="1"/>
  <c r="D838" i="13"/>
  <c r="E838" i="13" s="1"/>
  <c r="D837" i="13"/>
  <c r="E837" i="13" s="1"/>
  <c r="D836" i="13"/>
  <c r="E836" i="13" s="1"/>
  <c r="D835" i="13"/>
  <c r="E835" i="13" s="1"/>
  <c r="D834" i="13"/>
  <c r="E834" i="13" s="1"/>
  <c r="D833" i="13"/>
  <c r="E833" i="13" s="1"/>
  <c r="D832" i="13"/>
  <c r="E832" i="13" s="1"/>
  <c r="D831" i="13"/>
  <c r="E831" i="13" s="1"/>
  <c r="D830" i="13"/>
  <c r="E830" i="13" s="1"/>
  <c r="D829" i="13"/>
  <c r="E829" i="13" s="1"/>
  <c r="D828" i="13"/>
  <c r="E828" i="13" s="1"/>
  <c r="D827" i="13"/>
  <c r="E827" i="13" s="1"/>
  <c r="D826" i="13"/>
  <c r="E826" i="13" s="1"/>
  <c r="D825" i="13"/>
  <c r="E825" i="13" s="1"/>
  <c r="D824" i="13"/>
  <c r="E824" i="13" s="1"/>
  <c r="D823" i="13"/>
  <c r="E823" i="13" s="1"/>
  <c r="D822" i="13"/>
  <c r="E822" i="13" s="1"/>
  <c r="D821" i="13"/>
  <c r="E821" i="13" s="1"/>
  <c r="D820" i="13"/>
  <c r="E820" i="13" s="1"/>
  <c r="D819" i="13"/>
  <c r="E819" i="13" s="1"/>
  <c r="D818" i="13"/>
  <c r="E818" i="13" s="1"/>
  <c r="D817" i="13"/>
  <c r="E817" i="13" s="1"/>
  <c r="D816" i="13"/>
  <c r="E816" i="13" s="1"/>
  <c r="D815" i="13"/>
  <c r="E815" i="13" s="1"/>
  <c r="D814" i="13"/>
  <c r="E814" i="13" s="1"/>
  <c r="D813" i="13"/>
  <c r="E813" i="13" s="1"/>
  <c r="D812" i="13"/>
  <c r="E812" i="13" s="1"/>
  <c r="D811" i="13"/>
  <c r="E811" i="13" s="1"/>
  <c r="D810" i="13"/>
  <c r="E810" i="13" s="1"/>
  <c r="D809" i="13"/>
  <c r="E809" i="13" s="1"/>
  <c r="D808" i="13"/>
  <c r="E808" i="13" s="1"/>
  <c r="D807" i="13"/>
  <c r="E807" i="13" s="1"/>
  <c r="D806" i="13"/>
  <c r="E806" i="13" s="1"/>
  <c r="D805" i="13"/>
  <c r="E805" i="13" s="1"/>
  <c r="D804" i="13"/>
  <c r="E804" i="13" s="1"/>
  <c r="D803" i="13"/>
  <c r="E803" i="13" s="1"/>
  <c r="D802" i="13"/>
  <c r="E802" i="13" s="1"/>
  <c r="D801" i="13"/>
  <c r="E801" i="13" s="1"/>
  <c r="D800" i="13"/>
  <c r="E800" i="13" s="1"/>
  <c r="D799" i="13"/>
  <c r="E799" i="13" s="1"/>
  <c r="D798" i="13"/>
  <c r="E798" i="13" s="1"/>
  <c r="D797" i="13"/>
  <c r="E797" i="13" s="1"/>
  <c r="D796" i="13"/>
  <c r="E796" i="13" s="1"/>
  <c r="D795" i="13"/>
  <c r="E795" i="13" s="1"/>
  <c r="D794" i="13"/>
  <c r="E794" i="13" s="1"/>
  <c r="D793" i="13"/>
  <c r="E793" i="13" s="1"/>
  <c r="D792" i="13"/>
  <c r="E792" i="13" s="1"/>
  <c r="D791" i="13"/>
  <c r="E791" i="13" s="1"/>
  <c r="D790" i="13"/>
  <c r="E790" i="13" s="1"/>
  <c r="D789" i="13"/>
  <c r="E789" i="13" s="1"/>
  <c r="D788" i="13"/>
  <c r="E788" i="13" s="1"/>
  <c r="D787" i="13"/>
  <c r="E787" i="13" s="1"/>
  <c r="D786" i="13"/>
  <c r="E786" i="13" s="1"/>
  <c r="D785" i="13"/>
  <c r="E785" i="13" s="1"/>
  <c r="D784" i="13"/>
  <c r="E784" i="13" s="1"/>
  <c r="D783" i="13"/>
  <c r="E783" i="13" s="1"/>
  <c r="D782" i="13"/>
  <c r="E782" i="13" s="1"/>
  <c r="D781" i="13"/>
  <c r="E781" i="13" s="1"/>
  <c r="D780" i="13"/>
  <c r="E780" i="13" s="1"/>
  <c r="D779" i="13"/>
  <c r="E779" i="13" s="1"/>
  <c r="D778" i="13"/>
  <c r="E778" i="13" s="1"/>
  <c r="D777" i="13"/>
  <c r="E777" i="13" s="1"/>
  <c r="D776" i="13"/>
  <c r="E776" i="13" s="1"/>
  <c r="D775" i="13"/>
  <c r="E775" i="13" s="1"/>
  <c r="D774" i="13"/>
  <c r="E774" i="13" s="1"/>
  <c r="D773" i="13"/>
  <c r="E773" i="13" s="1"/>
  <c r="D772" i="13"/>
  <c r="E772" i="13" s="1"/>
  <c r="D771" i="13"/>
  <c r="E771" i="13" s="1"/>
  <c r="D770" i="13"/>
  <c r="E770" i="13" s="1"/>
  <c r="D769" i="13"/>
  <c r="E769" i="13" s="1"/>
  <c r="D768" i="13"/>
  <c r="E768" i="13" s="1"/>
  <c r="D767" i="13"/>
  <c r="E767" i="13" s="1"/>
  <c r="D766" i="13"/>
  <c r="E766" i="13" s="1"/>
  <c r="D765" i="13"/>
  <c r="E765" i="13" s="1"/>
  <c r="D764" i="13"/>
  <c r="E764" i="13" s="1"/>
  <c r="D763" i="13"/>
  <c r="E763" i="13" s="1"/>
  <c r="D762" i="13"/>
  <c r="E762" i="13" s="1"/>
  <c r="D761" i="13"/>
  <c r="E761" i="13" s="1"/>
  <c r="D760" i="13"/>
  <c r="E760" i="13" s="1"/>
  <c r="D759" i="13"/>
  <c r="E759" i="13" s="1"/>
  <c r="D758" i="13"/>
  <c r="E758" i="13" s="1"/>
  <c r="D757" i="13"/>
  <c r="E757" i="13" s="1"/>
  <c r="D756" i="13"/>
  <c r="E756" i="13" s="1"/>
  <c r="D755" i="13"/>
  <c r="E755" i="13" s="1"/>
  <c r="D754" i="13"/>
  <c r="E754" i="13" s="1"/>
  <c r="D753" i="13"/>
  <c r="E753" i="13" s="1"/>
  <c r="D752" i="13"/>
  <c r="E752" i="13" s="1"/>
  <c r="D751" i="13"/>
  <c r="E751" i="13" s="1"/>
  <c r="D750" i="13"/>
  <c r="E750" i="13" s="1"/>
  <c r="D749" i="13"/>
  <c r="E749" i="13" s="1"/>
  <c r="D748" i="13"/>
  <c r="E748" i="13" s="1"/>
  <c r="D747" i="13"/>
  <c r="E747" i="13" s="1"/>
  <c r="D746" i="13"/>
  <c r="E746" i="13" s="1"/>
  <c r="D745" i="13"/>
  <c r="E745" i="13" s="1"/>
  <c r="D744" i="13"/>
  <c r="E744" i="13" s="1"/>
  <c r="D743" i="13"/>
  <c r="E743" i="13" s="1"/>
  <c r="D742" i="13"/>
  <c r="E742" i="13" s="1"/>
  <c r="D740" i="13"/>
  <c r="E740" i="13" s="1"/>
  <c r="D739" i="13"/>
  <c r="E739" i="13" s="1"/>
  <c r="G738" i="13"/>
  <c r="F738" i="13"/>
  <c r="D738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D502" i="13"/>
  <c r="E502" i="13" s="1"/>
  <c r="D501" i="13"/>
  <c r="E501" i="13" s="1"/>
  <c r="D500" i="13"/>
  <c r="E500" i="13" s="1"/>
  <c r="D499" i="13"/>
  <c r="E499" i="13" s="1"/>
  <c r="D498" i="13"/>
  <c r="E498" i="13" s="1"/>
  <c r="D497" i="13"/>
  <c r="E497" i="13" s="1"/>
  <c r="D496" i="13"/>
  <c r="E496" i="13" s="1"/>
  <c r="D495" i="13"/>
  <c r="E495" i="13" s="1"/>
  <c r="D494" i="13"/>
  <c r="E494" i="13" s="1"/>
  <c r="D493" i="13"/>
  <c r="E493" i="13" s="1"/>
  <c r="D492" i="13"/>
  <c r="E492" i="13" s="1"/>
  <c r="G491" i="13"/>
  <c r="D491" i="13"/>
  <c r="D490" i="13"/>
  <c r="E490" i="13" s="1"/>
  <c r="D489" i="13"/>
  <c r="E489" i="13" s="1"/>
  <c r="D488" i="13"/>
  <c r="E488" i="13" s="1"/>
  <c r="D487" i="13"/>
  <c r="E487" i="13" s="1"/>
  <c r="D486" i="13"/>
  <c r="E486" i="13" s="1"/>
  <c r="D485" i="13"/>
  <c r="E485" i="13" s="1"/>
  <c r="D484" i="13"/>
  <c r="E484" i="13" s="1"/>
  <c r="D483" i="13"/>
  <c r="E483" i="13" s="1"/>
  <c r="D482" i="13"/>
  <c r="E482" i="13" s="1"/>
  <c r="D481" i="13"/>
  <c r="E481" i="13" s="1"/>
  <c r="D480" i="13"/>
  <c r="E480" i="13" s="1"/>
  <c r="D479" i="13"/>
  <c r="E479" i="13" s="1"/>
  <c r="D478" i="13"/>
  <c r="E478" i="13" s="1"/>
  <c r="D477" i="13"/>
  <c r="E477" i="13" s="1"/>
  <c r="D476" i="13"/>
  <c r="E476" i="13" s="1"/>
  <c r="D475" i="13"/>
  <c r="E475" i="13" s="1"/>
  <c r="D474" i="13"/>
  <c r="E474" i="13" s="1"/>
  <c r="D473" i="13"/>
  <c r="E473" i="13" s="1"/>
  <c r="D472" i="13"/>
  <c r="E472" i="13" s="1"/>
  <c r="D471" i="13"/>
  <c r="E471" i="13" s="1"/>
  <c r="D470" i="13"/>
  <c r="E470" i="13" s="1"/>
  <c r="D469" i="13"/>
  <c r="E469" i="13" s="1"/>
  <c r="D468" i="13"/>
  <c r="E468" i="13" s="1"/>
  <c r="D467" i="13"/>
  <c r="E467" i="13" s="1"/>
  <c r="D466" i="13"/>
  <c r="E466" i="13" s="1"/>
  <c r="D465" i="13"/>
  <c r="E465" i="13" s="1"/>
  <c r="D464" i="13"/>
  <c r="E464" i="13" s="1"/>
  <c r="D463" i="13"/>
  <c r="E463" i="13" s="1"/>
  <c r="D462" i="13"/>
  <c r="E462" i="13" s="1"/>
  <c r="D461" i="13"/>
  <c r="E461" i="13" s="1"/>
  <c r="D460" i="13"/>
  <c r="E460" i="13" s="1"/>
  <c r="D459" i="13"/>
  <c r="E459" i="13" s="1"/>
  <c r="D458" i="13"/>
  <c r="E458" i="13" s="1"/>
  <c r="D457" i="13"/>
  <c r="E457" i="13" s="1"/>
  <c r="D456" i="13"/>
  <c r="E456" i="13" s="1"/>
  <c r="D455" i="13"/>
  <c r="E455" i="13" s="1"/>
  <c r="D454" i="13"/>
  <c r="E454" i="13" s="1"/>
  <c r="D453" i="13"/>
  <c r="E453" i="13" s="1"/>
  <c r="D452" i="13"/>
  <c r="E452" i="13" s="1"/>
  <c r="D451" i="13"/>
  <c r="E451" i="13" s="1"/>
  <c r="D450" i="13"/>
  <c r="E450" i="13" s="1"/>
  <c r="D449" i="13"/>
  <c r="E449" i="13" s="1"/>
  <c r="D448" i="13"/>
  <c r="E448" i="13" s="1"/>
  <c r="D447" i="13"/>
  <c r="E447" i="13" s="1"/>
  <c r="D446" i="13"/>
  <c r="E446" i="13" s="1"/>
  <c r="D445" i="13"/>
  <c r="E445" i="13" s="1"/>
  <c r="D444" i="13"/>
  <c r="E444" i="13" s="1"/>
  <c r="D443" i="13"/>
  <c r="E443" i="13" s="1"/>
  <c r="D442" i="13"/>
  <c r="E442" i="13" s="1"/>
  <c r="D441" i="13"/>
  <c r="E441" i="13" s="1"/>
  <c r="D440" i="13"/>
  <c r="E440" i="13" s="1"/>
  <c r="D439" i="13"/>
  <c r="E439" i="13" s="1"/>
  <c r="D438" i="13"/>
  <c r="E438" i="13" s="1"/>
  <c r="D437" i="13"/>
  <c r="E437" i="13" s="1"/>
  <c r="D436" i="13"/>
  <c r="E436" i="13" s="1"/>
  <c r="D435" i="13"/>
  <c r="E435" i="13" s="1"/>
  <c r="D434" i="13"/>
  <c r="E434" i="13" s="1"/>
  <c r="D433" i="13"/>
  <c r="E433" i="13" s="1"/>
  <c r="D432" i="13"/>
  <c r="E432" i="13" s="1"/>
  <c r="D431" i="13"/>
  <c r="E431" i="13" s="1"/>
  <c r="D430" i="13"/>
  <c r="E430" i="13" s="1"/>
  <c r="D429" i="13"/>
  <c r="E429" i="13" s="1"/>
  <c r="D428" i="13"/>
  <c r="E428" i="13" s="1"/>
  <c r="D427" i="13"/>
  <c r="E427" i="13" s="1"/>
  <c r="D426" i="13"/>
  <c r="E426" i="13" s="1"/>
  <c r="D425" i="13"/>
  <c r="E425" i="13" s="1"/>
  <c r="D424" i="13"/>
  <c r="E424" i="13" s="1"/>
  <c r="D423" i="13"/>
  <c r="E423" i="13" s="1"/>
  <c r="D422" i="13"/>
  <c r="E422" i="13" s="1"/>
  <c r="D421" i="13"/>
  <c r="E421" i="13" s="1"/>
  <c r="D420" i="13"/>
  <c r="E420" i="13" s="1"/>
  <c r="D419" i="13"/>
  <c r="E419" i="13" s="1"/>
  <c r="D418" i="13"/>
  <c r="E418" i="13" s="1"/>
  <c r="D417" i="13"/>
  <c r="E417" i="13" s="1"/>
  <c r="D416" i="13"/>
  <c r="E416" i="13" s="1"/>
  <c r="D415" i="13"/>
  <c r="E415" i="13" s="1"/>
  <c r="D414" i="13"/>
  <c r="E414" i="13" s="1"/>
  <c r="D413" i="13"/>
  <c r="E413" i="13" s="1"/>
  <c r="D412" i="13"/>
  <c r="E412" i="13" s="1"/>
  <c r="D411" i="13"/>
  <c r="E411" i="13" s="1"/>
  <c r="D410" i="13"/>
  <c r="E410" i="13" s="1"/>
  <c r="D409" i="13"/>
  <c r="E409" i="13" s="1"/>
  <c r="D408" i="13"/>
  <c r="E408" i="13" s="1"/>
  <c r="D407" i="13"/>
  <c r="E407" i="13" s="1"/>
  <c r="D406" i="13"/>
  <c r="E406" i="13" s="1"/>
  <c r="D405" i="13"/>
  <c r="E405" i="13" s="1"/>
  <c r="D404" i="13"/>
  <c r="E404" i="13" s="1"/>
  <c r="D403" i="13"/>
  <c r="E403" i="13" s="1"/>
  <c r="D402" i="13"/>
  <c r="E402" i="13" s="1"/>
  <c r="D401" i="13"/>
  <c r="E401" i="13" s="1"/>
  <c r="D400" i="13"/>
  <c r="E400" i="13" s="1"/>
  <c r="D399" i="13"/>
  <c r="E399" i="13" s="1"/>
  <c r="D398" i="13"/>
  <c r="E398" i="13" s="1"/>
  <c r="D397" i="13"/>
  <c r="E397" i="13" s="1"/>
  <c r="D396" i="13"/>
  <c r="E396" i="13" s="1"/>
  <c r="D395" i="13"/>
  <c r="E395" i="13" s="1"/>
  <c r="D394" i="13"/>
  <c r="E394" i="13" s="1"/>
  <c r="D393" i="13"/>
  <c r="E393" i="13" s="1"/>
  <c r="D392" i="13"/>
  <c r="E392" i="13" s="1"/>
  <c r="D391" i="13"/>
  <c r="E391" i="13" s="1"/>
  <c r="D390" i="13"/>
  <c r="E390" i="13" s="1"/>
  <c r="D389" i="13"/>
  <c r="E389" i="13" s="1"/>
  <c r="D388" i="13"/>
  <c r="E388" i="13" s="1"/>
  <c r="D387" i="13"/>
  <c r="E387" i="13" s="1"/>
  <c r="D386" i="13"/>
  <c r="E386" i="13" s="1"/>
  <c r="D385" i="13"/>
  <c r="E385" i="13" s="1"/>
  <c r="D384" i="13"/>
  <c r="E384" i="13" s="1"/>
  <c r="D383" i="13"/>
  <c r="E383" i="13" s="1"/>
  <c r="D382" i="13"/>
  <c r="E382" i="13" s="1"/>
  <c r="D381" i="13"/>
  <c r="E381" i="13" s="1"/>
  <c r="D380" i="13"/>
  <c r="E380" i="13" s="1"/>
  <c r="D379" i="13"/>
  <c r="E379" i="13" s="1"/>
  <c r="D378" i="13"/>
  <c r="E378" i="13" s="1"/>
  <c r="D377" i="13"/>
  <c r="E377" i="13" s="1"/>
  <c r="D376" i="13"/>
  <c r="E376" i="13" s="1"/>
  <c r="D375" i="13"/>
  <c r="E375" i="13" s="1"/>
  <c r="D374" i="13"/>
  <c r="E374" i="13" s="1"/>
  <c r="D373" i="13"/>
  <c r="E373" i="13" s="1"/>
  <c r="D372" i="13"/>
  <c r="E372" i="13" s="1"/>
  <c r="D371" i="13"/>
  <c r="E371" i="13" s="1"/>
  <c r="D370" i="13"/>
  <c r="E370" i="13" s="1"/>
  <c r="D369" i="13"/>
  <c r="E369" i="13" s="1"/>
  <c r="D368" i="13"/>
  <c r="E368" i="13" s="1"/>
  <c r="D367" i="13"/>
  <c r="E367" i="13" s="1"/>
  <c r="D366" i="13"/>
  <c r="E366" i="13" s="1"/>
  <c r="D365" i="13"/>
  <c r="E365" i="13" s="1"/>
  <c r="D364" i="13"/>
  <c r="E364" i="13" s="1"/>
  <c r="D363" i="13"/>
  <c r="E363" i="13" s="1"/>
  <c r="D362" i="13"/>
  <c r="E362" i="13" s="1"/>
  <c r="D361" i="13"/>
  <c r="E361" i="13" s="1"/>
  <c r="D360" i="13"/>
  <c r="E360" i="13" s="1"/>
  <c r="D359" i="13"/>
  <c r="E359" i="13" s="1"/>
  <c r="D358" i="13"/>
  <c r="E358" i="13" s="1"/>
  <c r="D357" i="13"/>
  <c r="E357" i="13" s="1"/>
  <c r="D356" i="13"/>
  <c r="E356" i="13" s="1"/>
  <c r="D355" i="13"/>
  <c r="E355" i="13" s="1"/>
  <c r="D354" i="13"/>
  <c r="E354" i="13" s="1"/>
  <c r="D353" i="13"/>
  <c r="E353" i="13" s="1"/>
  <c r="D352" i="13"/>
  <c r="E352" i="13" s="1"/>
  <c r="D351" i="13"/>
  <c r="E351" i="13" s="1"/>
  <c r="D350" i="13"/>
  <c r="E350" i="13" s="1"/>
  <c r="D349" i="13"/>
  <c r="E349" i="13" s="1"/>
  <c r="D348" i="13"/>
  <c r="E348" i="13" s="1"/>
  <c r="D347" i="13"/>
  <c r="E347" i="13" s="1"/>
  <c r="D346" i="13"/>
  <c r="E346" i="13" s="1"/>
  <c r="D345" i="13"/>
  <c r="E345" i="13" s="1"/>
  <c r="D344" i="13"/>
  <c r="E344" i="13" s="1"/>
  <c r="D343" i="13"/>
  <c r="E343" i="13" s="1"/>
  <c r="D342" i="13"/>
  <c r="E342" i="13" s="1"/>
  <c r="D341" i="13"/>
  <c r="E341" i="13" s="1"/>
  <c r="D340" i="13"/>
  <c r="E340" i="13" s="1"/>
  <c r="D339" i="13"/>
  <c r="E339" i="13" s="1"/>
  <c r="D338" i="13"/>
  <c r="E338" i="13" s="1"/>
  <c r="D337" i="13"/>
  <c r="E337" i="13" s="1"/>
  <c r="D336" i="13"/>
  <c r="E336" i="13" s="1"/>
  <c r="D335" i="13"/>
  <c r="E335" i="13" s="1"/>
  <c r="D334" i="13"/>
  <c r="E334" i="13" s="1"/>
  <c r="D333" i="13"/>
  <c r="E333" i="13" s="1"/>
  <c r="D332" i="13"/>
  <c r="E332" i="13" s="1"/>
  <c r="D331" i="13"/>
  <c r="E331" i="13" s="1"/>
  <c r="D330" i="13"/>
  <c r="E330" i="13" s="1"/>
  <c r="D329" i="13"/>
  <c r="E329" i="13" s="1"/>
  <c r="D328" i="13"/>
  <c r="E328" i="13" s="1"/>
  <c r="D327" i="13"/>
  <c r="E327" i="13" s="1"/>
  <c r="D326" i="13"/>
  <c r="E326" i="13" s="1"/>
  <c r="D325" i="13"/>
  <c r="E325" i="13" s="1"/>
  <c r="D324" i="13"/>
  <c r="E324" i="13" s="1"/>
  <c r="D323" i="13"/>
  <c r="E323" i="13" s="1"/>
  <c r="D322" i="13"/>
  <c r="E322" i="13" s="1"/>
  <c r="D321" i="13"/>
  <c r="E321" i="13" s="1"/>
  <c r="D320" i="13"/>
  <c r="E320" i="13" s="1"/>
  <c r="D319" i="13"/>
  <c r="E319" i="13" s="1"/>
  <c r="D318" i="13"/>
  <c r="E318" i="13" s="1"/>
  <c r="D317" i="13"/>
  <c r="E317" i="13" s="1"/>
  <c r="D316" i="13"/>
  <c r="E316" i="13" s="1"/>
  <c r="D315" i="13"/>
  <c r="E315" i="13" s="1"/>
  <c r="D314" i="13"/>
  <c r="E314" i="13" s="1"/>
  <c r="D313" i="13"/>
  <c r="E313" i="13" s="1"/>
  <c r="D312" i="13"/>
  <c r="E312" i="13" s="1"/>
  <c r="D311" i="13"/>
  <c r="E311" i="13" s="1"/>
  <c r="D310" i="13"/>
  <c r="E310" i="13" s="1"/>
  <c r="D309" i="13"/>
  <c r="E309" i="13" s="1"/>
  <c r="D308" i="13"/>
  <c r="E308" i="13" s="1"/>
  <c r="D307" i="13"/>
  <c r="E307" i="13" s="1"/>
  <c r="D306" i="13"/>
  <c r="E306" i="13" s="1"/>
  <c r="D305" i="13"/>
  <c r="E305" i="13" s="1"/>
  <c r="D304" i="13"/>
  <c r="E304" i="13" s="1"/>
  <c r="D303" i="13"/>
  <c r="E303" i="13" s="1"/>
  <c r="D302" i="13"/>
  <c r="E302" i="13" s="1"/>
  <c r="D301" i="13"/>
  <c r="E301" i="13" s="1"/>
  <c r="D300" i="13"/>
  <c r="E300" i="13" s="1"/>
  <c r="D299" i="13"/>
  <c r="E299" i="13" s="1"/>
  <c r="D298" i="13"/>
  <c r="E298" i="13" s="1"/>
  <c r="D297" i="13"/>
  <c r="E297" i="13" s="1"/>
  <c r="D296" i="13"/>
  <c r="E296" i="13" s="1"/>
  <c r="D295" i="13"/>
  <c r="E295" i="13" s="1"/>
  <c r="D294" i="13"/>
  <c r="E294" i="13" s="1"/>
  <c r="D293" i="13"/>
  <c r="E293" i="13" s="1"/>
  <c r="D292" i="13"/>
  <c r="E292" i="13" s="1"/>
  <c r="D291" i="13"/>
  <c r="E291" i="13" s="1"/>
  <c r="D290" i="13"/>
  <c r="E290" i="13" s="1"/>
  <c r="D289" i="13"/>
  <c r="E289" i="13" s="1"/>
  <c r="D288" i="13"/>
  <c r="E288" i="13" s="1"/>
  <c r="D287" i="13"/>
  <c r="E287" i="13" s="1"/>
  <c r="D286" i="13"/>
  <c r="E286" i="13" s="1"/>
  <c r="D285" i="13"/>
  <c r="E285" i="13" s="1"/>
  <c r="D284" i="13"/>
  <c r="E284" i="13" s="1"/>
  <c r="D283" i="13"/>
  <c r="E283" i="13" s="1"/>
  <c r="D282" i="13"/>
  <c r="E282" i="13" s="1"/>
  <c r="D281" i="13"/>
  <c r="E281" i="13" s="1"/>
  <c r="D280" i="13"/>
  <c r="E280" i="13" s="1"/>
  <c r="D279" i="13"/>
  <c r="E279" i="13" s="1"/>
  <c r="D278" i="13"/>
  <c r="E278" i="13" s="1"/>
  <c r="D277" i="13"/>
  <c r="E277" i="13" s="1"/>
  <c r="D276" i="13"/>
  <c r="E276" i="13" s="1"/>
  <c r="D275" i="13"/>
  <c r="E275" i="13" s="1"/>
  <c r="D274" i="13"/>
  <c r="E274" i="13" s="1"/>
  <c r="D273" i="13"/>
  <c r="E273" i="13" s="1"/>
  <c r="D272" i="13"/>
  <c r="E272" i="13" s="1"/>
  <c r="D271" i="13"/>
  <c r="E271" i="13" s="1"/>
  <c r="D270" i="13"/>
  <c r="E270" i="13" s="1"/>
  <c r="D269" i="13"/>
  <c r="E269" i="13" s="1"/>
  <c r="D268" i="13"/>
  <c r="E268" i="13" s="1"/>
  <c r="D267" i="13"/>
  <c r="E267" i="13" s="1"/>
  <c r="D266" i="13"/>
  <c r="E266" i="13" s="1"/>
  <c r="D265" i="13"/>
  <c r="E265" i="13" s="1"/>
  <c r="D264" i="13"/>
  <c r="E264" i="13" s="1"/>
  <c r="D263" i="13"/>
  <c r="E263" i="13" s="1"/>
  <c r="D262" i="13"/>
  <c r="E262" i="13" s="1"/>
  <c r="D261" i="13"/>
  <c r="E261" i="13" s="1"/>
  <c r="D260" i="13"/>
  <c r="E260" i="13" s="1"/>
  <c r="D259" i="13"/>
  <c r="E259" i="13" s="1"/>
  <c r="D258" i="13"/>
  <c r="E258" i="13" s="1"/>
  <c r="D257" i="13"/>
  <c r="E257" i="13" s="1"/>
  <c r="D256" i="13"/>
  <c r="E256" i="13" s="1"/>
  <c r="D255" i="13"/>
  <c r="E255" i="13" s="1"/>
  <c r="D254" i="13"/>
  <c r="E254" i="13" s="1"/>
  <c r="D253" i="13"/>
  <c r="E253" i="13" s="1"/>
  <c r="D252" i="13"/>
  <c r="E252" i="13" s="1"/>
  <c r="D251" i="13"/>
  <c r="E251" i="13" s="1"/>
  <c r="D250" i="13"/>
  <c r="E250" i="13" s="1"/>
  <c r="D249" i="13"/>
  <c r="E249" i="13" s="1"/>
  <c r="D248" i="13"/>
  <c r="E248" i="13" s="1"/>
  <c r="D247" i="13"/>
  <c r="E247" i="13" s="1"/>
  <c r="D246" i="13"/>
  <c r="E246" i="13" s="1"/>
  <c r="F245" i="13"/>
  <c r="D245" i="13"/>
  <c r="D244" i="13"/>
  <c r="E244" i="13" s="1"/>
  <c r="D243" i="13"/>
  <c r="E243" i="13" s="1"/>
  <c r="D242" i="13"/>
  <c r="E242" i="13" s="1"/>
  <c r="D241" i="13"/>
  <c r="E241" i="13" s="1"/>
  <c r="D240" i="13"/>
  <c r="E240" i="13" s="1"/>
  <c r="D239" i="13"/>
  <c r="E239" i="13" s="1"/>
  <c r="D238" i="13"/>
  <c r="E238" i="13" s="1"/>
  <c r="D237" i="13"/>
  <c r="E237" i="13" s="1"/>
  <c r="D236" i="13"/>
  <c r="E236" i="13" s="1"/>
  <c r="D235" i="13"/>
  <c r="E235" i="13" s="1"/>
  <c r="D234" i="13"/>
  <c r="E234" i="13" s="1"/>
  <c r="D233" i="13"/>
  <c r="E233" i="13" s="1"/>
  <c r="D232" i="13"/>
  <c r="E232" i="13" s="1"/>
  <c r="D231" i="13"/>
  <c r="E231" i="13" s="1"/>
  <c r="D230" i="13"/>
  <c r="E230" i="13" s="1"/>
  <c r="D229" i="13"/>
  <c r="E229" i="13" s="1"/>
  <c r="D228" i="13"/>
  <c r="E228" i="13" s="1"/>
  <c r="D227" i="13"/>
  <c r="E227" i="13" s="1"/>
  <c r="D226" i="13"/>
  <c r="E226" i="13" s="1"/>
  <c r="D225" i="13"/>
  <c r="E225" i="13" s="1"/>
  <c r="D224" i="13"/>
  <c r="E224" i="13" s="1"/>
  <c r="D223" i="13"/>
  <c r="E223" i="13" s="1"/>
  <c r="D222" i="13"/>
  <c r="E222" i="13" s="1"/>
  <c r="D221" i="13"/>
  <c r="E221" i="13" s="1"/>
  <c r="D220" i="13"/>
  <c r="E220" i="13" s="1"/>
  <c r="D219" i="13"/>
  <c r="E219" i="13" s="1"/>
  <c r="D218" i="13"/>
  <c r="E218" i="13" s="1"/>
  <c r="D217" i="13"/>
  <c r="E217" i="13" s="1"/>
  <c r="D216" i="13"/>
  <c r="E216" i="13" s="1"/>
  <c r="D215" i="13"/>
  <c r="E215" i="13" s="1"/>
  <c r="D214" i="13"/>
  <c r="E214" i="13" s="1"/>
  <c r="D213" i="13"/>
  <c r="E213" i="13" s="1"/>
  <c r="D212" i="13"/>
  <c r="E212" i="13" s="1"/>
  <c r="D211" i="13"/>
  <c r="E211" i="13" s="1"/>
  <c r="D210" i="13"/>
  <c r="E210" i="13" s="1"/>
  <c r="D209" i="13"/>
  <c r="E209" i="13" s="1"/>
  <c r="D208" i="13"/>
  <c r="E208" i="13" s="1"/>
  <c r="D207" i="13"/>
  <c r="E207" i="13" s="1"/>
  <c r="D206" i="13"/>
  <c r="E206" i="13" s="1"/>
  <c r="D205" i="13"/>
  <c r="E205" i="13" s="1"/>
  <c r="D204" i="13"/>
  <c r="E204" i="13" s="1"/>
  <c r="D203" i="13"/>
  <c r="E203" i="13" s="1"/>
  <c r="D202" i="13"/>
  <c r="E202" i="13" s="1"/>
  <c r="D201" i="13"/>
  <c r="E201" i="13" s="1"/>
  <c r="D200" i="13"/>
  <c r="E200" i="13" s="1"/>
  <c r="D199" i="13"/>
  <c r="E199" i="13" s="1"/>
  <c r="D198" i="13"/>
  <c r="E198" i="13" s="1"/>
  <c r="D197" i="13"/>
  <c r="E197" i="13" s="1"/>
  <c r="D196" i="13"/>
  <c r="E196" i="13" s="1"/>
  <c r="D195" i="13"/>
  <c r="E195" i="13" s="1"/>
  <c r="D194" i="13"/>
  <c r="E194" i="13" s="1"/>
  <c r="D193" i="13"/>
  <c r="E193" i="13" s="1"/>
  <c r="D192" i="13"/>
  <c r="E192" i="13" s="1"/>
  <c r="D191" i="13"/>
  <c r="E191" i="13" s="1"/>
  <c r="D190" i="13"/>
  <c r="E190" i="13" s="1"/>
  <c r="D189" i="13"/>
  <c r="E189" i="13" s="1"/>
  <c r="D188" i="13"/>
  <c r="E188" i="13" s="1"/>
  <c r="D187" i="13"/>
  <c r="E187" i="13" s="1"/>
  <c r="D186" i="13"/>
  <c r="E186" i="13" s="1"/>
  <c r="D185" i="13"/>
  <c r="E185" i="13" s="1"/>
  <c r="D184" i="13"/>
  <c r="E184" i="13" s="1"/>
  <c r="D183" i="13"/>
  <c r="E183" i="13" s="1"/>
  <c r="D182" i="13"/>
  <c r="E182" i="13" s="1"/>
  <c r="D181" i="13"/>
  <c r="E181" i="13" s="1"/>
  <c r="D180" i="13"/>
  <c r="E180" i="13" s="1"/>
  <c r="D179" i="13"/>
  <c r="E179" i="13" s="1"/>
  <c r="D178" i="13"/>
  <c r="E178" i="13" s="1"/>
  <c r="D177" i="13"/>
  <c r="E177" i="13" s="1"/>
  <c r="D176" i="13"/>
  <c r="E176" i="13" s="1"/>
  <c r="D175" i="13"/>
  <c r="E175" i="13" s="1"/>
  <c r="D174" i="13"/>
  <c r="E174" i="13" s="1"/>
  <c r="D173" i="13"/>
  <c r="E173" i="13" s="1"/>
  <c r="D172" i="13"/>
  <c r="E172" i="13" s="1"/>
  <c r="D171" i="13"/>
  <c r="E171" i="13" s="1"/>
  <c r="D170" i="13"/>
  <c r="E170" i="13" s="1"/>
  <c r="D169" i="13"/>
  <c r="E169" i="13" s="1"/>
  <c r="D168" i="13"/>
  <c r="E168" i="13" s="1"/>
  <c r="D167" i="13"/>
  <c r="E167" i="13" s="1"/>
  <c r="D166" i="13"/>
  <c r="E166" i="13" s="1"/>
  <c r="D165" i="13"/>
  <c r="E165" i="13" s="1"/>
  <c r="D164" i="13"/>
  <c r="E164" i="13" s="1"/>
  <c r="D163" i="13"/>
  <c r="E163" i="13" s="1"/>
  <c r="D162" i="13"/>
  <c r="E162" i="13" s="1"/>
  <c r="D161" i="13"/>
  <c r="E161" i="13" s="1"/>
  <c r="D160" i="13"/>
  <c r="E160" i="13" s="1"/>
  <c r="D159" i="13"/>
  <c r="E159" i="13" s="1"/>
  <c r="D158" i="13"/>
  <c r="E158" i="13" s="1"/>
  <c r="D157" i="13"/>
  <c r="E157" i="13" s="1"/>
  <c r="D156" i="13"/>
  <c r="E156" i="13" s="1"/>
  <c r="D155" i="13"/>
  <c r="E155" i="13" s="1"/>
  <c r="D154" i="13"/>
  <c r="E154" i="13" s="1"/>
  <c r="D153" i="13"/>
  <c r="E153" i="13" s="1"/>
  <c r="D152" i="13"/>
  <c r="E152" i="13" s="1"/>
  <c r="D151" i="13"/>
  <c r="E151" i="13" s="1"/>
  <c r="D150" i="13"/>
  <c r="E150" i="13" s="1"/>
  <c r="D149" i="13"/>
  <c r="E149" i="13" s="1"/>
  <c r="D148" i="13"/>
  <c r="E148" i="13" s="1"/>
  <c r="D147" i="13"/>
  <c r="E147" i="13" s="1"/>
  <c r="D146" i="13"/>
  <c r="E146" i="13" s="1"/>
  <c r="D145" i="13"/>
  <c r="E145" i="13" s="1"/>
  <c r="D144" i="13"/>
  <c r="E144" i="13" s="1"/>
  <c r="D143" i="13"/>
  <c r="E143" i="13" s="1"/>
  <c r="D142" i="13"/>
  <c r="E142" i="13" s="1"/>
  <c r="D141" i="13"/>
  <c r="E141" i="13" s="1"/>
  <c r="D140" i="13"/>
  <c r="E140" i="13" s="1"/>
  <c r="D139" i="13"/>
  <c r="E139" i="13" s="1"/>
  <c r="D138" i="13"/>
  <c r="E138" i="13" s="1"/>
  <c r="D137" i="13"/>
  <c r="E137" i="13" s="1"/>
  <c r="D136" i="13"/>
  <c r="E136" i="13" s="1"/>
  <c r="D135" i="13"/>
  <c r="E135" i="13" s="1"/>
  <c r="D134" i="13"/>
  <c r="E134" i="13" s="1"/>
  <c r="D133" i="13"/>
  <c r="E133" i="13" s="1"/>
  <c r="D132" i="13"/>
  <c r="E132" i="13" s="1"/>
  <c r="D131" i="13"/>
  <c r="E131" i="13" s="1"/>
  <c r="D130" i="13"/>
  <c r="E130" i="13" s="1"/>
  <c r="D129" i="13"/>
  <c r="E129" i="13" s="1"/>
  <c r="D128" i="13"/>
  <c r="E128" i="13" s="1"/>
  <c r="D127" i="13"/>
  <c r="E127" i="13" s="1"/>
  <c r="D126" i="13"/>
  <c r="E126" i="13" s="1"/>
  <c r="D125" i="13"/>
  <c r="E125" i="13" s="1"/>
  <c r="D124" i="13"/>
  <c r="E124" i="13" s="1"/>
  <c r="D123" i="13"/>
  <c r="E123" i="13" s="1"/>
  <c r="D122" i="13"/>
  <c r="E122" i="13" s="1"/>
  <c r="D121" i="13"/>
  <c r="E121" i="13" s="1"/>
  <c r="D120" i="13"/>
  <c r="E120" i="13" s="1"/>
  <c r="D119" i="13"/>
  <c r="E119" i="13" s="1"/>
  <c r="D118" i="13"/>
  <c r="E118" i="13" s="1"/>
  <c r="D117" i="13"/>
  <c r="E117" i="13" s="1"/>
  <c r="D116" i="13"/>
  <c r="E116" i="13" s="1"/>
  <c r="D115" i="13"/>
  <c r="E115" i="13" s="1"/>
  <c r="E114" i="13"/>
  <c r="D103" i="13"/>
  <c r="E103" i="13" s="1"/>
  <c r="D102" i="13"/>
  <c r="E102" i="13" s="1"/>
  <c r="D101" i="13"/>
  <c r="E101" i="13" s="1"/>
  <c r="D100" i="13"/>
  <c r="E100" i="13" s="1"/>
  <c r="D99" i="13"/>
  <c r="E99" i="13" s="1"/>
  <c r="D98" i="13"/>
  <c r="E98" i="13" s="1"/>
  <c r="D97" i="13"/>
  <c r="E97" i="13" s="1"/>
  <c r="D96" i="13"/>
  <c r="E96" i="13" s="1"/>
  <c r="D95" i="13"/>
  <c r="E95" i="13" s="1"/>
  <c r="D94" i="13"/>
  <c r="E94" i="13" s="1"/>
  <c r="D93" i="13"/>
  <c r="E93" i="13" s="1"/>
  <c r="D92" i="13"/>
  <c r="E92" i="13" s="1"/>
  <c r="D91" i="13"/>
  <c r="E91" i="13" s="1"/>
  <c r="D90" i="13"/>
  <c r="E90" i="13" s="1"/>
  <c r="D89" i="13"/>
  <c r="E89" i="13" s="1"/>
  <c r="D88" i="13"/>
  <c r="E88" i="13" s="1"/>
  <c r="D87" i="13"/>
  <c r="E87" i="13" s="1"/>
  <c r="D86" i="13"/>
  <c r="E86" i="13" s="1"/>
  <c r="D85" i="13"/>
  <c r="E85" i="13" s="1"/>
  <c r="D84" i="13"/>
  <c r="E84" i="13" s="1"/>
  <c r="D83" i="13"/>
  <c r="E83" i="13" s="1"/>
  <c r="D82" i="13"/>
  <c r="E82" i="13" s="1"/>
  <c r="D81" i="13"/>
  <c r="E81" i="13" s="1"/>
  <c r="D80" i="13"/>
  <c r="E80" i="13" s="1"/>
  <c r="E79" i="13"/>
  <c r="D78" i="13"/>
  <c r="E78" i="13" s="1"/>
  <c r="D77" i="13"/>
  <c r="E77" i="13" s="1"/>
  <c r="D76" i="13"/>
  <c r="E76" i="13" s="1"/>
  <c r="D75" i="13"/>
  <c r="E75" i="13" s="1"/>
  <c r="D74" i="13"/>
  <c r="E74" i="13" s="1"/>
  <c r="D73" i="13"/>
  <c r="E73" i="13" s="1"/>
  <c r="D72" i="13"/>
  <c r="E72" i="13" s="1"/>
  <c r="D71" i="13"/>
  <c r="E71" i="13" s="1"/>
  <c r="D70" i="13"/>
  <c r="E70" i="13" s="1"/>
  <c r="D69" i="13"/>
  <c r="E69" i="13" s="1"/>
  <c r="D68" i="13"/>
  <c r="E68" i="13" s="1"/>
  <c r="D67" i="13"/>
  <c r="E67" i="13" s="1"/>
  <c r="D66" i="13"/>
  <c r="E66" i="13" s="1"/>
  <c r="D65" i="13"/>
  <c r="E65" i="13" s="1"/>
  <c r="D64" i="13"/>
  <c r="E64" i="13" s="1"/>
  <c r="D63" i="13"/>
  <c r="E63" i="13" s="1"/>
  <c r="D62" i="13"/>
  <c r="E62" i="13" s="1"/>
  <c r="D61" i="13"/>
  <c r="E61" i="13" s="1"/>
  <c r="D60" i="13"/>
  <c r="E60" i="13" s="1"/>
  <c r="D59" i="13"/>
  <c r="E59" i="13" s="1"/>
  <c r="D58" i="13"/>
  <c r="E58" i="13" s="1"/>
  <c r="D57" i="13"/>
  <c r="E57" i="13" s="1"/>
  <c r="D56" i="13"/>
  <c r="E56" i="13" s="1"/>
  <c r="E55" i="13"/>
  <c r="D54" i="13"/>
  <c r="E54" i="13" s="1"/>
  <c r="D53" i="13"/>
  <c r="E53" i="13" s="1"/>
  <c r="D52" i="13"/>
  <c r="E52" i="13" s="1"/>
  <c r="D51" i="13"/>
  <c r="E51" i="13" s="1"/>
  <c r="D50" i="13"/>
  <c r="E50" i="13" s="1"/>
  <c r="D49" i="13"/>
  <c r="E49" i="13" s="1"/>
  <c r="D48" i="13"/>
  <c r="E48" i="13" s="1"/>
  <c r="D47" i="13"/>
  <c r="E47" i="13" s="1"/>
  <c r="E46" i="13"/>
  <c r="D45" i="13"/>
  <c r="E45" i="13" s="1"/>
  <c r="D44" i="13"/>
  <c r="E44" i="13" s="1"/>
  <c r="D43" i="13"/>
  <c r="E43" i="13" s="1"/>
  <c r="D42" i="13"/>
  <c r="E42" i="13" s="1"/>
  <c r="D41" i="13"/>
  <c r="E41" i="13" s="1"/>
  <c r="D40" i="13"/>
  <c r="E40" i="13" s="1"/>
  <c r="D39" i="13"/>
  <c r="E39" i="13" s="1"/>
  <c r="D38" i="13"/>
  <c r="E38" i="13" s="1"/>
  <c r="D37" i="13"/>
  <c r="E37" i="13" s="1"/>
  <c r="D36" i="13"/>
  <c r="E36" i="13" s="1"/>
  <c r="D35" i="13"/>
  <c r="E35" i="13" s="1"/>
  <c r="D34" i="13"/>
  <c r="E34" i="13" s="1"/>
  <c r="D33" i="13"/>
  <c r="E33" i="13" s="1"/>
  <c r="D32" i="13"/>
  <c r="E32" i="13" s="1"/>
  <c r="D31" i="13"/>
  <c r="E31" i="13" s="1"/>
  <c r="D30" i="13"/>
  <c r="E30" i="13" s="1"/>
  <c r="D29" i="13"/>
  <c r="E29" i="13" s="1"/>
  <c r="D28" i="13"/>
  <c r="E28" i="13" s="1"/>
  <c r="D27" i="13"/>
  <c r="E27" i="13" s="1"/>
  <c r="D26" i="13"/>
  <c r="E26" i="13" s="1"/>
  <c r="D25" i="13"/>
  <c r="E25" i="13" s="1"/>
  <c r="D24" i="13"/>
  <c r="E24" i="13" s="1"/>
  <c r="D23" i="13"/>
  <c r="E23" i="13" s="1"/>
  <c r="D22" i="13"/>
  <c r="E22" i="13" s="1"/>
  <c r="D21" i="13"/>
  <c r="E21" i="13" s="1"/>
  <c r="D20" i="13"/>
  <c r="E20" i="13" s="1"/>
  <c r="D19" i="13"/>
  <c r="E19" i="13" s="1"/>
  <c r="D18" i="13"/>
  <c r="E18" i="13" s="1"/>
  <c r="D17" i="13"/>
  <c r="E17" i="13" s="1"/>
  <c r="D16" i="13"/>
  <c r="E16" i="13" s="1"/>
  <c r="D15" i="13"/>
  <c r="E15" i="13" s="1"/>
  <c r="D14" i="13"/>
  <c r="E14" i="13" s="1"/>
  <c r="E13" i="13"/>
  <c r="E12" i="13"/>
  <c r="D11" i="13"/>
  <c r="E11" i="13" s="1"/>
  <c r="D10" i="13"/>
  <c r="E10" i="13" s="1"/>
  <c r="D9" i="13"/>
  <c r="E9" i="13" s="1"/>
  <c r="D8" i="13"/>
  <c r="E8" i="13" s="1"/>
  <c r="D7" i="13"/>
  <c r="E7" i="13" s="1"/>
  <c r="D6" i="13"/>
  <c r="E6" i="13" s="1"/>
  <c r="D5" i="13"/>
  <c r="E5" i="13" s="1"/>
  <c r="D4" i="13"/>
  <c r="E4" i="13" s="1"/>
  <c r="D3" i="13"/>
  <c r="E3" i="13" s="1"/>
  <c r="BF250" i="9"/>
  <c r="AV250" i="9"/>
  <c r="AL250" i="9"/>
  <c r="Z250" i="9"/>
  <c r="Y250" i="9"/>
  <c r="U250" i="9"/>
  <c r="T250" i="9"/>
  <c r="S250" i="9"/>
  <c r="BF249" i="9"/>
  <c r="AV249" i="9"/>
  <c r="AL249" i="9"/>
  <c r="Z249" i="9"/>
  <c r="Y249" i="9"/>
  <c r="U249" i="9"/>
  <c r="T249" i="9"/>
  <c r="S249" i="9"/>
  <c r="BF248" i="9"/>
  <c r="AV248" i="9"/>
  <c r="AL248" i="9"/>
  <c r="Z248" i="9"/>
  <c r="Y248" i="9"/>
  <c r="U248" i="9"/>
  <c r="T248" i="9"/>
  <c r="S248" i="9"/>
  <c r="BF247" i="9"/>
  <c r="AV247" i="9"/>
  <c r="AL247" i="9"/>
  <c r="Z247" i="9"/>
  <c r="Y247" i="9"/>
  <c r="U247" i="9"/>
  <c r="T247" i="9"/>
  <c r="S247" i="9"/>
  <c r="BF246" i="9"/>
  <c r="AV246" i="9"/>
  <c r="AL246" i="9"/>
  <c r="Z246" i="9"/>
  <c r="Y246" i="9"/>
  <c r="U246" i="9"/>
  <c r="T246" i="9"/>
  <c r="S246" i="9"/>
  <c r="BF245" i="9"/>
  <c r="AV245" i="9"/>
  <c r="AL245" i="9"/>
  <c r="Z245" i="9"/>
  <c r="Y245" i="9"/>
  <c r="U245" i="9"/>
  <c r="T245" i="9"/>
  <c r="S245" i="9"/>
  <c r="BF244" i="9"/>
  <c r="AV244" i="9"/>
  <c r="AL244" i="9"/>
  <c r="Z244" i="9"/>
  <c r="Y244" i="9"/>
  <c r="U244" i="9"/>
  <c r="T244" i="9"/>
  <c r="S244" i="9"/>
  <c r="BF243" i="9"/>
  <c r="AV243" i="9"/>
  <c r="AL243" i="9"/>
  <c r="Z243" i="9"/>
  <c r="Y243" i="9"/>
  <c r="U243" i="9"/>
  <c r="T243" i="9"/>
  <c r="S243" i="9"/>
  <c r="BF242" i="9"/>
  <c r="AV242" i="9"/>
  <c r="AL242" i="9"/>
  <c r="Z242" i="9"/>
  <c r="Y242" i="9"/>
  <c r="U242" i="9"/>
  <c r="T242" i="9"/>
  <c r="S242" i="9"/>
  <c r="BF241" i="9"/>
  <c r="AV241" i="9"/>
  <c r="AL241" i="9"/>
  <c r="Z241" i="9"/>
  <c r="Y241" i="9"/>
  <c r="U241" i="9"/>
  <c r="T241" i="9"/>
  <c r="S241" i="9"/>
  <c r="BF240" i="9"/>
  <c r="AV240" i="9"/>
  <c r="AL240" i="9"/>
  <c r="Z240" i="9"/>
  <c r="Y240" i="9"/>
  <c r="U240" i="9"/>
  <c r="T240" i="9"/>
  <c r="S240" i="9"/>
  <c r="BF239" i="9"/>
  <c r="AV239" i="9"/>
  <c r="AL239" i="9"/>
  <c r="Z239" i="9"/>
  <c r="Y239" i="9"/>
  <c r="U239" i="9"/>
  <c r="T239" i="9"/>
  <c r="S239" i="9"/>
  <c r="BF238" i="9"/>
  <c r="AV238" i="9"/>
  <c r="AL238" i="9"/>
  <c r="Z238" i="9"/>
  <c r="Y238" i="9"/>
  <c r="U238" i="9"/>
  <c r="T238" i="9"/>
  <c r="S238" i="9"/>
  <c r="BF237" i="9"/>
  <c r="AV237" i="9"/>
  <c r="AL237" i="9"/>
  <c r="Z237" i="9"/>
  <c r="Y237" i="9"/>
  <c r="U237" i="9"/>
  <c r="T237" i="9"/>
  <c r="S237" i="9"/>
  <c r="BF236" i="9"/>
  <c r="AV236" i="9"/>
  <c r="AL236" i="9"/>
  <c r="Z236" i="9"/>
  <c r="Y236" i="9"/>
  <c r="U236" i="9"/>
  <c r="T236" i="9"/>
  <c r="S236" i="9"/>
  <c r="BF235" i="9"/>
  <c r="AV235" i="9"/>
  <c r="AL235" i="9"/>
  <c r="Z235" i="9"/>
  <c r="Y235" i="9"/>
  <c r="U235" i="9"/>
  <c r="T235" i="9"/>
  <c r="S235" i="9"/>
  <c r="BF234" i="9"/>
  <c r="AV234" i="9"/>
  <c r="AL234" i="9"/>
  <c r="Z234" i="9"/>
  <c r="Y234" i="9"/>
  <c r="U234" i="9"/>
  <c r="T234" i="9"/>
  <c r="S234" i="9"/>
  <c r="BF233" i="9"/>
  <c r="AV233" i="9"/>
  <c r="AL233" i="9"/>
  <c r="Z233" i="9"/>
  <c r="Y233" i="9"/>
  <c r="U233" i="9"/>
  <c r="T233" i="9"/>
  <c r="S233" i="9"/>
  <c r="BF232" i="9"/>
  <c r="AV232" i="9"/>
  <c r="AL232" i="9"/>
  <c r="Z232" i="9"/>
  <c r="Y232" i="9"/>
  <c r="U232" i="9"/>
  <c r="T232" i="9"/>
  <c r="S232" i="9"/>
  <c r="BF231" i="9"/>
  <c r="AV231" i="9"/>
  <c r="AL231" i="9"/>
  <c r="Z231" i="9"/>
  <c r="Y231" i="9"/>
  <c r="U231" i="9"/>
  <c r="T231" i="9"/>
  <c r="S231" i="9"/>
  <c r="BF230" i="9"/>
  <c r="AV230" i="9"/>
  <c r="AL230" i="9"/>
  <c r="Z230" i="9"/>
  <c r="Y230" i="9"/>
  <c r="U230" i="9"/>
  <c r="T230" i="9"/>
  <c r="S230" i="9"/>
  <c r="BF229" i="9"/>
  <c r="AV229" i="9"/>
  <c r="AL229" i="9"/>
  <c r="Z229" i="9"/>
  <c r="Y229" i="9"/>
  <c r="U229" i="9"/>
  <c r="T229" i="9"/>
  <c r="S229" i="9"/>
  <c r="BF228" i="9"/>
  <c r="AV228" i="9"/>
  <c r="AL228" i="9"/>
  <c r="Z228" i="9"/>
  <c r="Y228" i="9"/>
  <c r="U228" i="9"/>
  <c r="T228" i="9"/>
  <c r="S228" i="9"/>
  <c r="BF227" i="9"/>
  <c r="AV227" i="9"/>
  <c r="AL227" i="9"/>
  <c r="Z227" i="9"/>
  <c r="Y227" i="9"/>
  <c r="U227" i="9"/>
  <c r="T227" i="9"/>
  <c r="S227" i="9"/>
  <c r="BF226" i="9"/>
  <c r="AV226" i="9"/>
  <c r="AL226" i="9"/>
  <c r="Z226" i="9"/>
  <c r="Y226" i="9"/>
  <c r="U226" i="9"/>
  <c r="T226" i="9"/>
  <c r="S226" i="9"/>
  <c r="BF225" i="9"/>
  <c r="AV225" i="9"/>
  <c r="AL225" i="9"/>
  <c r="Z225" i="9"/>
  <c r="Y225" i="9"/>
  <c r="U225" i="9"/>
  <c r="T225" i="9"/>
  <c r="S225" i="9"/>
  <c r="BF224" i="9"/>
  <c r="AV224" i="9"/>
  <c r="AL224" i="9"/>
  <c r="Z224" i="9"/>
  <c r="Y224" i="9"/>
  <c r="U224" i="9"/>
  <c r="T224" i="9"/>
  <c r="S224" i="9"/>
  <c r="BF223" i="9"/>
  <c r="AV223" i="9"/>
  <c r="AL223" i="9"/>
  <c r="Z223" i="9"/>
  <c r="Y223" i="9"/>
  <c r="U223" i="9"/>
  <c r="T223" i="9"/>
  <c r="S223" i="9"/>
  <c r="BF222" i="9"/>
  <c r="AV222" i="9"/>
  <c r="AL222" i="9"/>
  <c r="Z222" i="9"/>
  <c r="Y222" i="9"/>
  <c r="U222" i="9"/>
  <c r="T222" i="9"/>
  <c r="S222" i="9"/>
  <c r="BF221" i="9"/>
  <c r="AV221" i="9"/>
  <c r="AL221" i="9"/>
  <c r="Z221" i="9"/>
  <c r="Y221" i="9"/>
  <c r="U221" i="9"/>
  <c r="T221" i="9"/>
  <c r="S221" i="9"/>
  <c r="BF220" i="9"/>
  <c r="AV220" i="9"/>
  <c r="AL220" i="9"/>
  <c r="Z220" i="9"/>
  <c r="Y220" i="9"/>
  <c r="U220" i="9"/>
  <c r="T220" i="9"/>
  <c r="S220" i="9"/>
  <c r="BF219" i="9"/>
  <c r="AV219" i="9"/>
  <c r="AL219" i="9"/>
  <c r="Z219" i="9"/>
  <c r="Y219" i="9"/>
  <c r="U219" i="9"/>
  <c r="T219" i="9"/>
  <c r="S219" i="9"/>
  <c r="BF218" i="9"/>
  <c r="AV218" i="9"/>
  <c r="AL218" i="9"/>
  <c r="Z218" i="9"/>
  <c r="Y218" i="9"/>
  <c r="U218" i="9"/>
  <c r="T218" i="9"/>
  <c r="S218" i="9"/>
  <c r="BF217" i="9"/>
  <c r="AV217" i="9"/>
  <c r="AL217" i="9"/>
  <c r="Z217" i="9"/>
  <c r="Y217" i="9"/>
  <c r="U217" i="9"/>
  <c r="T217" i="9"/>
  <c r="S217" i="9"/>
  <c r="BF216" i="9"/>
  <c r="AV216" i="9"/>
  <c r="AL216" i="9"/>
  <c r="Z216" i="9"/>
  <c r="Y216" i="9"/>
  <c r="U216" i="9"/>
  <c r="T216" i="9"/>
  <c r="S216" i="9"/>
  <c r="BF215" i="9"/>
  <c r="AV215" i="9"/>
  <c r="AL215" i="9"/>
  <c r="Z215" i="9"/>
  <c r="Y215" i="9"/>
  <c r="U215" i="9"/>
  <c r="T215" i="9"/>
  <c r="S215" i="9"/>
  <c r="BF214" i="9"/>
  <c r="AV214" i="9"/>
  <c r="AL214" i="9"/>
  <c r="Z214" i="9"/>
  <c r="Y214" i="9"/>
  <c r="U214" i="9"/>
  <c r="T214" i="9"/>
  <c r="S214" i="9"/>
  <c r="BF213" i="9"/>
  <c r="AV213" i="9"/>
  <c r="AL213" i="9"/>
  <c r="Z213" i="9"/>
  <c r="Y213" i="9"/>
  <c r="U213" i="9"/>
  <c r="T213" i="9"/>
  <c r="S213" i="9"/>
  <c r="BF212" i="9"/>
  <c r="AV212" i="9"/>
  <c r="AL212" i="9"/>
  <c r="Z212" i="9"/>
  <c r="Y212" i="9"/>
  <c r="U212" i="9"/>
  <c r="T212" i="9"/>
  <c r="S212" i="9"/>
  <c r="BF211" i="9"/>
  <c r="AV211" i="9"/>
  <c r="AL211" i="9"/>
  <c r="Z211" i="9"/>
  <c r="Y211" i="9"/>
  <c r="U211" i="9"/>
  <c r="T211" i="9"/>
  <c r="S211" i="9"/>
  <c r="BF210" i="9"/>
  <c r="AV210" i="9"/>
  <c r="AL210" i="9"/>
  <c r="Z210" i="9"/>
  <c r="Y210" i="9"/>
  <c r="U210" i="9"/>
  <c r="T210" i="9"/>
  <c r="S210" i="9"/>
  <c r="BF209" i="9"/>
  <c r="AV209" i="9"/>
  <c r="AL209" i="9"/>
  <c r="Z209" i="9"/>
  <c r="Y209" i="9"/>
  <c r="U209" i="9"/>
  <c r="T209" i="9"/>
  <c r="S209" i="9"/>
  <c r="BF208" i="9"/>
  <c r="AV208" i="9"/>
  <c r="AL208" i="9"/>
  <c r="Z208" i="9"/>
  <c r="Y208" i="9"/>
  <c r="U208" i="9"/>
  <c r="T208" i="9"/>
  <c r="S208" i="9"/>
  <c r="BF207" i="9"/>
  <c r="AV207" i="9"/>
  <c r="AL207" i="9"/>
  <c r="Z207" i="9"/>
  <c r="Y207" i="9"/>
  <c r="U207" i="9"/>
  <c r="T207" i="9"/>
  <c r="S207" i="9"/>
  <c r="BF206" i="9"/>
  <c r="AV206" i="9"/>
  <c r="AL206" i="9"/>
  <c r="Z206" i="9"/>
  <c r="Y206" i="9"/>
  <c r="U206" i="9"/>
  <c r="T206" i="9"/>
  <c r="S206" i="9"/>
  <c r="BF205" i="9"/>
  <c r="AV205" i="9"/>
  <c r="AL205" i="9"/>
  <c r="Z205" i="9"/>
  <c r="Y205" i="9"/>
  <c r="U205" i="9"/>
  <c r="T205" i="9"/>
  <c r="S205" i="9"/>
  <c r="BF204" i="9"/>
  <c r="AV204" i="9"/>
  <c r="AL204" i="9"/>
  <c r="Z204" i="9"/>
  <c r="Y204" i="9"/>
  <c r="U204" i="9"/>
  <c r="T204" i="9"/>
  <c r="S204" i="9"/>
  <c r="BF203" i="9"/>
  <c r="AV203" i="9"/>
  <c r="AL203" i="9"/>
  <c r="Z203" i="9"/>
  <c r="Y203" i="9"/>
  <c r="U203" i="9"/>
  <c r="T203" i="9"/>
  <c r="S203" i="9"/>
  <c r="BF202" i="9"/>
  <c r="AV202" i="9"/>
  <c r="AL202" i="9"/>
  <c r="Z202" i="9"/>
  <c r="Y202" i="9"/>
  <c r="U202" i="9"/>
  <c r="T202" i="9"/>
  <c r="S202" i="9"/>
  <c r="BF201" i="9"/>
  <c r="AV201" i="9"/>
  <c r="AL201" i="9"/>
  <c r="Z201" i="9"/>
  <c r="Y201" i="9"/>
  <c r="U201" i="9"/>
  <c r="T201" i="9"/>
  <c r="S201" i="9"/>
  <c r="BF200" i="9"/>
  <c r="AV200" i="9"/>
  <c r="AL200" i="9"/>
  <c r="Z200" i="9"/>
  <c r="Y200" i="9"/>
  <c r="U200" i="9"/>
  <c r="T200" i="9"/>
  <c r="S200" i="9"/>
  <c r="BF199" i="9"/>
  <c r="AV199" i="9"/>
  <c r="AL199" i="9"/>
  <c r="Z199" i="9"/>
  <c r="Y199" i="9"/>
  <c r="U199" i="9"/>
  <c r="T199" i="9"/>
  <c r="S199" i="9"/>
  <c r="BF198" i="9"/>
  <c r="AV198" i="9"/>
  <c r="AL198" i="9"/>
  <c r="Z198" i="9"/>
  <c r="Y198" i="9"/>
  <c r="U198" i="9"/>
  <c r="T198" i="9"/>
  <c r="S198" i="9"/>
  <c r="BF197" i="9"/>
  <c r="AV197" i="9"/>
  <c r="AL197" i="9"/>
  <c r="Z197" i="9"/>
  <c r="Y197" i="9"/>
  <c r="U197" i="9"/>
  <c r="T197" i="9"/>
  <c r="S197" i="9"/>
  <c r="BF196" i="9"/>
  <c r="AV196" i="9"/>
  <c r="AL196" i="9"/>
  <c r="Z196" i="9"/>
  <c r="Y196" i="9"/>
  <c r="U196" i="9"/>
  <c r="T196" i="9"/>
  <c r="S196" i="9"/>
  <c r="BF195" i="9"/>
  <c r="AV195" i="9"/>
  <c r="AL195" i="9"/>
  <c r="Z195" i="9"/>
  <c r="Y195" i="9"/>
  <c r="U195" i="9"/>
  <c r="T195" i="9"/>
  <c r="S195" i="9"/>
  <c r="BF194" i="9"/>
  <c r="AV194" i="9"/>
  <c r="AL194" i="9"/>
  <c r="Z194" i="9"/>
  <c r="Y194" i="9"/>
  <c r="U194" i="9"/>
  <c r="T194" i="9"/>
  <c r="S194" i="9"/>
  <c r="BF193" i="9"/>
  <c r="AV193" i="9"/>
  <c r="AL193" i="9"/>
  <c r="Z193" i="9"/>
  <c r="Y193" i="9"/>
  <c r="U193" i="9"/>
  <c r="T193" i="9"/>
  <c r="S193" i="9"/>
  <c r="BF192" i="9"/>
  <c r="AV192" i="9"/>
  <c r="AL192" i="9"/>
  <c r="Z192" i="9"/>
  <c r="Y192" i="9"/>
  <c r="U192" i="9"/>
  <c r="T192" i="9"/>
  <c r="S192" i="9"/>
  <c r="BF191" i="9"/>
  <c r="AV191" i="9"/>
  <c r="AL191" i="9"/>
  <c r="Z191" i="9"/>
  <c r="Y191" i="9"/>
  <c r="U191" i="9"/>
  <c r="T191" i="9"/>
  <c r="S191" i="9"/>
  <c r="BF190" i="9"/>
  <c r="AV190" i="9"/>
  <c r="AL190" i="9"/>
  <c r="Z190" i="9"/>
  <c r="Y190" i="9"/>
  <c r="U190" i="9"/>
  <c r="T190" i="9"/>
  <c r="S190" i="9"/>
  <c r="BF189" i="9"/>
  <c r="AV189" i="9"/>
  <c r="AL189" i="9"/>
  <c r="Z189" i="9"/>
  <c r="Y189" i="9"/>
  <c r="U189" i="9"/>
  <c r="T189" i="9"/>
  <c r="S189" i="9"/>
  <c r="BF188" i="9"/>
  <c r="AV188" i="9"/>
  <c r="AL188" i="9"/>
  <c r="Z188" i="9"/>
  <c r="Y188" i="9"/>
  <c r="U188" i="9"/>
  <c r="T188" i="9"/>
  <c r="S188" i="9"/>
  <c r="BF187" i="9"/>
  <c r="AV187" i="9"/>
  <c r="AL187" i="9"/>
  <c r="Z187" i="9"/>
  <c r="Y187" i="9"/>
  <c r="U187" i="9"/>
  <c r="T187" i="9"/>
  <c r="S187" i="9"/>
  <c r="BF186" i="9"/>
  <c r="AV186" i="9"/>
  <c r="AL186" i="9"/>
  <c r="Z186" i="9"/>
  <c r="Y186" i="9"/>
  <c r="U186" i="9"/>
  <c r="T186" i="9"/>
  <c r="S186" i="9"/>
  <c r="BF185" i="9"/>
  <c r="AV185" i="9"/>
  <c r="AL185" i="9"/>
  <c r="Z185" i="9"/>
  <c r="Y185" i="9"/>
  <c r="U185" i="9"/>
  <c r="T185" i="9"/>
  <c r="S185" i="9"/>
  <c r="BF184" i="9"/>
  <c r="AV184" i="9"/>
  <c r="AL184" i="9"/>
  <c r="Z184" i="9"/>
  <c r="Y184" i="9"/>
  <c r="U184" i="9"/>
  <c r="T184" i="9"/>
  <c r="S184" i="9"/>
  <c r="BF183" i="9"/>
  <c r="AV183" i="9"/>
  <c r="AL183" i="9"/>
  <c r="Z183" i="9"/>
  <c r="Y183" i="9"/>
  <c r="U183" i="9"/>
  <c r="T183" i="9"/>
  <c r="S183" i="9"/>
  <c r="BF182" i="9"/>
  <c r="AV182" i="9"/>
  <c r="AL182" i="9"/>
  <c r="Z182" i="9"/>
  <c r="Y182" i="9"/>
  <c r="U182" i="9"/>
  <c r="T182" i="9"/>
  <c r="S182" i="9"/>
  <c r="BF181" i="9"/>
  <c r="AV181" i="9"/>
  <c r="AL181" i="9"/>
  <c r="Z181" i="9"/>
  <c r="Y181" i="9"/>
  <c r="U181" i="9"/>
  <c r="T181" i="9"/>
  <c r="S181" i="9"/>
  <c r="BF180" i="9"/>
  <c r="AV180" i="9"/>
  <c r="AL180" i="9"/>
  <c r="Z180" i="9"/>
  <c r="Y180" i="9"/>
  <c r="U180" i="9"/>
  <c r="T180" i="9"/>
  <c r="S180" i="9"/>
  <c r="BF179" i="9"/>
  <c r="AV179" i="9"/>
  <c r="AL179" i="9"/>
  <c r="Z179" i="9"/>
  <c r="Y179" i="9"/>
  <c r="U179" i="9"/>
  <c r="T179" i="9"/>
  <c r="S179" i="9"/>
  <c r="BF178" i="9"/>
  <c r="AV178" i="9"/>
  <c r="AL178" i="9"/>
  <c r="Z178" i="9"/>
  <c r="Y178" i="9"/>
  <c r="U178" i="9"/>
  <c r="T178" i="9"/>
  <c r="S178" i="9"/>
  <c r="BF177" i="9"/>
  <c r="AV177" i="9"/>
  <c r="AL177" i="9"/>
  <c r="Z177" i="9"/>
  <c r="Y177" i="9"/>
  <c r="U177" i="9"/>
  <c r="T177" i="9"/>
  <c r="S177" i="9"/>
  <c r="BF176" i="9"/>
  <c r="AV176" i="9"/>
  <c r="AL176" i="9"/>
  <c r="Z176" i="9"/>
  <c r="Y176" i="9"/>
  <c r="U176" i="9"/>
  <c r="T176" i="9"/>
  <c r="S176" i="9"/>
  <c r="BF175" i="9"/>
  <c r="AV175" i="9"/>
  <c r="AL175" i="9"/>
  <c r="Z175" i="9"/>
  <c r="Y175" i="9"/>
  <c r="U175" i="9"/>
  <c r="T175" i="9"/>
  <c r="S175" i="9"/>
  <c r="BF174" i="9"/>
  <c r="AV174" i="9"/>
  <c r="AL174" i="9"/>
  <c r="Z174" i="9"/>
  <c r="Y174" i="9"/>
  <c r="U174" i="9"/>
  <c r="T174" i="9"/>
  <c r="S174" i="9"/>
  <c r="BF173" i="9"/>
  <c r="AV173" i="9"/>
  <c r="AL173" i="9"/>
  <c r="Z173" i="9"/>
  <c r="Y173" i="9"/>
  <c r="U173" i="9"/>
  <c r="T173" i="9"/>
  <c r="S173" i="9"/>
  <c r="BF172" i="9"/>
  <c r="AV172" i="9"/>
  <c r="AL172" i="9"/>
  <c r="Z172" i="9"/>
  <c r="Y172" i="9"/>
  <c r="U172" i="9"/>
  <c r="T172" i="9"/>
  <c r="S172" i="9"/>
  <c r="BF171" i="9"/>
  <c r="AV171" i="9"/>
  <c r="AL171" i="9"/>
  <c r="Z171" i="9"/>
  <c r="Y171" i="9"/>
  <c r="U171" i="9"/>
  <c r="T171" i="9"/>
  <c r="S171" i="9"/>
  <c r="BF170" i="9"/>
  <c r="AV170" i="9"/>
  <c r="AL170" i="9"/>
  <c r="Z170" i="9"/>
  <c r="Y170" i="9"/>
  <c r="U170" i="9"/>
  <c r="T170" i="9"/>
  <c r="S170" i="9"/>
  <c r="BF169" i="9"/>
  <c r="AV169" i="9"/>
  <c r="AL169" i="9"/>
  <c r="Z169" i="9"/>
  <c r="Y169" i="9"/>
  <c r="U169" i="9"/>
  <c r="T169" i="9"/>
  <c r="S169" i="9"/>
  <c r="BF168" i="9"/>
  <c r="AV168" i="9"/>
  <c r="AL168" i="9"/>
  <c r="Z168" i="9"/>
  <c r="Y168" i="9"/>
  <c r="U168" i="9"/>
  <c r="T168" i="9"/>
  <c r="S168" i="9"/>
  <c r="BF167" i="9"/>
  <c r="AV167" i="9"/>
  <c r="AL167" i="9"/>
  <c r="Z167" i="9"/>
  <c r="Y167" i="9"/>
  <c r="U167" i="9"/>
  <c r="T167" i="9"/>
  <c r="S167" i="9"/>
  <c r="BF166" i="9"/>
  <c r="AV166" i="9"/>
  <c r="AL166" i="9"/>
  <c r="Z166" i="9"/>
  <c r="Y166" i="9"/>
  <c r="U166" i="9"/>
  <c r="T166" i="9"/>
  <c r="S166" i="9"/>
  <c r="BF165" i="9"/>
  <c r="AV165" i="9"/>
  <c r="AL165" i="9"/>
  <c r="Z165" i="9"/>
  <c r="Y165" i="9"/>
  <c r="U165" i="9"/>
  <c r="T165" i="9"/>
  <c r="S165" i="9"/>
  <c r="BF164" i="9"/>
  <c r="AV164" i="9"/>
  <c r="AL164" i="9"/>
  <c r="Z164" i="9"/>
  <c r="Y164" i="9"/>
  <c r="U164" i="9"/>
  <c r="T164" i="9"/>
  <c r="S164" i="9"/>
  <c r="BF163" i="9"/>
  <c r="AV163" i="9"/>
  <c r="AL163" i="9"/>
  <c r="Z163" i="9"/>
  <c r="Y163" i="9"/>
  <c r="U163" i="9"/>
  <c r="T163" i="9"/>
  <c r="S163" i="9"/>
  <c r="BF162" i="9"/>
  <c r="AV162" i="9"/>
  <c r="AL162" i="9"/>
  <c r="Z162" i="9"/>
  <c r="Y162" i="9"/>
  <c r="U162" i="9"/>
  <c r="T162" i="9"/>
  <c r="S162" i="9"/>
  <c r="BF161" i="9"/>
  <c r="AV161" i="9"/>
  <c r="AL161" i="9"/>
  <c r="Z161" i="9"/>
  <c r="Y161" i="9"/>
  <c r="U161" i="9"/>
  <c r="T161" i="9"/>
  <c r="S161" i="9"/>
  <c r="BF160" i="9"/>
  <c r="AV160" i="9"/>
  <c r="AL160" i="9"/>
  <c r="Z160" i="9"/>
  <c r="Y160" i="9"/>
  <c r="U160" i="9"/>
  <c r="T160" i="9"/>
  <c r="S160" i="9"/>
  <c r="BF159" i="9"/>
  <c r="AV159" i="9"/>
  <c r="AL159" i="9"/>
  <c r="Z159" i="9"/>
  <c r="Y159" i="9"/>
  <c r="U159" i="9"/>
  <c r="T159" i="9"/>
  <c r="S159" i="9"/>
  <c r="BF158" i="9"/>
  <c r="AV158" i="9"/>
  <c r="AL158" i="9"/>
  <c r="Z158" i="9"/>
  <c r="Y158" i="9"/>
  <c r="U158" i="9"/>
  <c r="T158" i="9"/>
  <c r="S158" i="9"/>
  <c r="BF157" i="9"/>
  <c r="AV157" i="9"/>
  <c r="AL157" i="9"/>
  <c r="Z157" i="9"/>
  <c r="Y157" i="9"/>
  <c r="U157" i="9"/>
  <c r="T157" i="9"/>
  <c r="S157" i="9"/>
  <c r="BF156" i="9"/>
  <c r="AV156" i="9"/>
  <c r="AL156" i="9"/>
  <c r="Z156" i="9"/>
  <c r="Y156" i="9"/>
  <c r="U156" i="9"/>
  <c r="T156" i="9"/>
  <c r="S156" i="9"/>
  <c r="BF155" i="9"/>
  <c r="AV155" i="9"/>
  <c r="AL155" i="9"/>
  <c r="Z155" i="9"/>
  <c r="Y155" i="9"/>
  <c r="U155" i="9"/>
  <c r="T155" i="9"/>
  <c r="S155" i="9"/>
  <c r="BF154" i="9"/>
  <c r="AV154" i="9"/>
  <c r="AL154" i="9"/>
  <c r="Z154" i="9"/>
  <c r="Y154" i="9"/>
  <c r="U154" i="9"/>
  <c r="T154" i="9"/>
  <c r="S154" i="9"/>
  <c r="BF153" i="9"/>
  <c r="AV153" i="9"/>
  <c r="AL153" i="9"/>
  <c r="Z153" i="9"/>
  <c r="Y153" i="9"/>
  <c r="U153" i="9"/>
  <c r="T153" i="9"/>
  <c r="S153" i="9"/>
  <c r="BF152" i="9"/>
  <c r="AV152" i="9"/>
  <c r="AL152" i="9"/>
  <c r="Z152" i="9"/>
  <c r="Y152" i="9"/>
  <c r="U152" i="9"/>
  <c r="T152" i="9"/>
  <c r="S152" i="9"/>
  <c r="BF151" i="9"/>
  <c r="AV151" i="9"/>
  <c r="AL151" i="9"/>
  <c r="Z151" i="9"/>
  <c r="Y151" i="9"/>
  <c r="U151" i="9"/>
  <c r="T151" i="9"/>
  <c r="S151" i="9"/>
  <c r="BF150" i="9"/>
  <c r="AV150" i="9"/>
  <c r="AL150" i="9"/>
  <c r="Z150" i="9"/>
  <c r="Y150" i="9"/>
  <c r="U150" i="9"/>
  <c r="T150" i="9"/>
  <c r="S150" i="9"/>
  <c r="BF149" i="9"/>
  <c r="AV149" i="9"/>
  <c r="AL149" i="9"/>
  <c r="Z149" i="9"/>
  <c r="Y149" i="9"/>
  <c r="U149" i="9"/>
  <c r="T149" i="9"/>
  <c r="S149" i="9"/>
  <c r="BF148" i="9"/>
  <c r="AV148" i="9"/>
  <c r="AL148" i="9"/>
  <c r="Z148" i="9"/>
  <c r="Y148" i="9"/>
  <c r="U148" i="9"/>
  <c r="T148" i="9"/>
  <c r="S148" i="9"/>
  <c r="BF147" i="9"/>
  <c r="AV147" i="9"/>
  <c r="AL147" i="9"/>
  <c r="Z147" i="9"/>
  <c r="Y147" i="9"/>
  <c r="U147" i="9"/>
  <c r="T147" i="9"/>
  <c r="S147" i="9"/>
  <c r="BF146" i="9"/>
  <c r="AV146" i="9"/>
  <c r="AL146" i="9"/>
  <c r="Z146" i="9"/>
  <c r="Y146" i="9"/>
  <c r="U146" i="9"/>
  <c r="T146" i="9"/>
  <c r="S146" i="9"/>
  <c r="BF145" i="9"/>
  <c r="AV145" i="9"/>
  <c r="AL145" i="9"/>
  <c r="Z145" i="9"/>
  <c r="Y145" i="9"/>
  <c r="U145" i="9"/>
  <c r="T145" i="9"/>
  <c r="S145" i="9"/>
  <c r="BF144" i="9"/>
  <c r="AV144" i="9"/>
  <c r="AL144" i="9"/>
  <c r="Z144" i="9"/>
  <c r="Y144" i="9"/>
  <c r="U144" i="9"/>
  <c r="T144" i="9"/>
  <c r="S144" i="9"/>
  <c r="BF143" i="9"/>
  <c r="AV143" i="9"/>
  <c r="AL143" i="9"/>
  <c r="Z143" i="9"/>
  <c r="Y143" i="9"/>
  <c r="U143" i="9"/>
  <c r="T143" i="9"/>
  <c r="S143" i="9"/>
  <c r="BF142" i="9"/>
  <c r="AV142" i="9"/>
  <c r="AL142" i="9"/>
  <c r="Z142" i="9"/>
  <c r="Y142" i="9"/>
  <c r="U142" i="9"/>
  <c r="T142" i="9"/>
  <c r="S142" i="9"/>
  <c r="BF141" i="9"/>
  <c r="AV141" i="9"/>
  <c r="AL141" i="9"/>
  <c r="Z141" i="9"/>
  <c r="Y141" i="9"/>
  <c r="U141" i="9"/>
  <c r="T141" i="9"/>
  <c r="S141" i="9"/>
  <c r="BF140" i="9"/>
  <c r="AV140" i="9"/>
  <c r="AL140" i="9"/>
  <c r="Z140" i="9"/>
  <c r="Y140" i="9"/>
  <c r="U140" i="9"/>
  <c r="T140" i="9"/>
  <c r="S140" i="9"/>
  <c r="BF139" i="9"/>
  <c r="AV139" i="9"/>
  <c r="AL139" i="9"/>
  <c r="Z139" i="9"/>
  <c r="Y139" i="9"/>
  <c r="U139" i="9"/>
  <c r="T139" i="9"/>
  <c r="S139" i="9"/>
  <c r="BF138" i="9"/>
  <c r="AV138" i="9"/>
  <c r="AL138" i="9"/>
  <c r="Z138" i="9"/>
  <c r="Y138" i="9"/>
  <c r="U138" i="9"/>
  <c r="T138" i="9"/>
  <c r="S138" i="9"/>
  <c r="BF137" i="9"/>
  <c r="AV137" i="9"/>
  <c r="AL137" i="9"/>
  <c r="Z137" i="9"/>
  <c r="Y137" i="9"/>
  <c r="U137" i="9"/>
  <c r="T137" i="9"/>
  <c r="S137" i="9"/>
  <c r="BF136" i="9"/>
  <c r="AV136" i="9"/>
  <c r="AL136" i="9"/>
  <c r="Z136" i="9"/>
  <c r="Y136" i="9"/>
  <c r="U136" i="9"/>
  <c r="T136" i="9"/>
  <c r="S136" i="9"/>
  <c r="BF135" i="9"/>
  <c r="AV135" i="9"/>
  <c r="AL135" i="9"/>
  <c r="Z135" i="9"/>
  <c r="Y135" i="9"/>
  <c r="U135" i="9"/>
  <c r="T135" i="9"/>
  <c r="S135" i="9"/>
  <c r="BF134" i="9"/>
  <c r="AV134" i="9"/>
  <c r="AL134" i="9"/>
  <c r="Z134" i="9"/>
  <c r="Y134" i="9"/>
  <c r="U134" i="9"/>
  <c r="T134" i="9"/>
  <c r="S134" i="9"/>
  <c r="BF133" i="9"/>
  <c r="AV133" i="9"/>
  <c r="AL133" i="9"/>
  <c r="Z133" i="9"/>
  <c r="Y133" i="9"/>
  <c r="U133" i="9"/>
  <c r="T133" i="9"/>
  <c r="S133" i="9"/>
  <c r="BF132" i="9"/>
  <c r="AV132" i="9"/>
  <c r="AL132" i="9"/>
  <c r="Z132" i="9"/>
  <c r="Y132" i="9"/>
  <c r="U132" i="9"/>
  <c r="T132" i="9"/>
  <c r="S132" i="9"/>
  <c r="BF131" i="9"/>
  <c r="AV131" i="9"/>
  <c r="AL131" i="9"/>
  <c r="Z131" i="9"/>
  <c r="Y131" i="9"/>
  <c r="U131" i="9"/>
  <c r="T131" i="9"/>
  <c r="S131" i="9"/>
  <c r="BF130" i="9"/>
  <c r="AV130" i="9"/>
  <c r="AL130" i="9"/>
  <c r="Z130" i="9"/>
  <c r="Y130" i="9"/>
  <c r="U130" i="9"/>
  <c r="T130" i="9"/>
  <c r="S130" i="9"/>
  <c r="BF129" i="9"/>
  <c r="AV129" i="9"/>
  <c r="AL129" i="9"/>
  <c r="Z129" i="9"/>
  <c r="Y129" i="9"/>
  <c r="U129" i="9"/>
  <c r="T129" i="9"/>
  <c r="S129" i="9"/>
  <c r="BF128" i="9"/>
  <c r="AV128" i="9"/>
  <c r="AL128" i="9"/>
  <c r="Z128" i="9"/>
  <c r="Y128" i="9"/>
  <c r="U128" i="9"/>
  <c r="T128" i="9"/>
  <c r="S128" i="9"/>
  <c r="BF127" i="9"/>
  <c r="AV127" i="9"/>
  <c r="AL127" i="9"/>
  <c r="Z127" i="9"/>
  <c r="Y127" i="9"/>
  <c r="U127" i="9"/>
  <c r="T127" i="9"/>
  <c r="S127" i="9"/>
  <c r="BF126" i="9"/>
  <c r="AV126" i="9"/>
  <c r="AL126" i="9"/>
  <c r="Z126" i="9"/>
  <c r="Y126" i="9"/>
  <c r="U126" i="9"/>
  <c r="T126" i="9"/>
  <c r="S126" i="9"/>
  <c r="BF125" i="9"/>
  <c r="AV125" i="9"/>
  <c r="AL125" i="9"/>
  <c r="Z125" i="9"/>
  <c r="Y125" i="9"/>
  <c r="U125" i="9"/>
  <c r="T125" i="9"/>
  <c r="S125" i="9"/>
  <c r="BF124" i="9"/>
  <c r="AV124" i="9"/>
  <c r="AL124" i="9"/>
  <c r="Z124" i="9"/>
  <c r="Y124" i="9"/>
  <c r="U124" i="9"/>
  <c r="T124" i="9"/>
  <c r="S124" i="9"/>
  <c r="BF123" i="9"/>
  <c r="AV123" i="9"/>
  <c r="AL123" i="9"/>
  <c r="Z123" i="9"/>
  <c r="Y123" i="9"/>
  <c r="U123" i="9"/>
  <c r="T123" i="9"/>
  <c r="S123" i="9"/>
  <c r="BF122" i="9"/>
  <c r="AV122" i="9"/>
  <c r="AL122" i="9"/>
  <c r="Z122" i="9"/>
  <c r="Y122" i="9"/>
  <c r="U122" i="9"/>
  <c r="T122" i="9"/>
  <c r="S122" i="9"/>
  <c r="BF121" i="9"/>
  <c r="AV121" i="9"/>
  <c r="AL121" i="9"/>
  <c r="Z121" i="9"/>
  <c r="Y121" i="9"/>
  <c r="U121" i="9"/>
  <c r="T121" i="9"/>
  <c r="S121" i="9"/>
  <c r="BF120" i="9"/>
  <c r="AV120" i="9"/>
  <c r="AL120" i="9"/>
  <c r="Z120" i="9"/>
  <c r="Y120" i="9"/>
  <c r="U120" i="9"/>
  <c r="T120" i="9"/>
  <c r="S120" i="9"/>
  <c r="BF119" i="9"/>
  <c r="AV119" i="9"/>
  <c r="AL119" i="9"/>
  <c r="Z119" i="9"/>
  <c r="Y119" i="9"/>
  <c r="U119" i="9"/>
  <c r="T119" i="9"/>
  <c r="S119" i="9"/>
  <c r="BF118" i="9"/>
  <c r="AV118" i="9"/>
  <c r="AL118" i="9"/>
  <c r="Z118" i="9"/>
  <c r="Y118" i="9"/>
  <c r="U118" i="9"/>
  <c r="T118" i="9"/>
  <c r="S118" i="9"/>
  <c r="BF117" i="9"/>
  <c r="AV117" i="9"/>
  <c r="AL117" i="9"/>
  <c r="Z117" i="9"/>
  <c r="Y117" i="9"/>
  <c r="U117" i="9"/>
  <c r="T117" i="9"/>
  <c r="S117" i="9"/>
  <c r="BF116" i="9"/>
  <c r="AV116" i="9"/>
  <c r="AL116" i="9"/>
  <c r="Z116" i="9"/>
  <c r="Y116" i="9"/>
  <c r="U116" i="9"/>
  <c r="T116" i="9"/>
  <c r="S116" i="9"/>
  <c r="BF115" i="9"/>
  <c r="AV115" i="9"/>
  <c r="AL115" i="9"/>
  <c r="Z115" i="9"/>
  <c r="Y115" i="9"/>
  <c r="U115" i="9"/>
  <c r="T115" i="9"/>
  <c r="S115" i="9"/>
  <c r="BF114" i="9"/>
  <c r="AV114" i="9"/>
  <c r="AL114" i="9"/>
  <c r="Z114" i="9"/>
  <c r="Y114" i="9"/>
  <c r="U114" i="9"/>
  <c r="T114" i="9"/>
  <c r="S114" i="9"/>
  <c r="BF113" i="9"/>
  <c r="AV113" i="9"/>
  <c r="AL113" i="9"/>
  <c r="Z113" i="9"/>
  <c r="Y113" i="9"/>
  <c r="U113" i="9"/>
  <c r="T113" i="9"/>
  <c r="S113" i="9"/>
  <c r="BF112" i="9"/>
  <c r="AV112" i="9"/>
  <c r="AL112" i="9"/>
  <c r="Z112" i="9"/>
  <c r="Y112" i="9"/>
  <c r="U112" i="9"/>
  <c r="T112" i="9"/>
  <c r="S112" i="9"/>
  <c r="BF111" i="9"/>
  <c r="AV111" i="9"/>
  <c r="AL111" i="9"/>
  <c r="Z111" i="9"/>
  <c r="Y111" i="9"/>
  <c r="U111" i="9"/>
  <c r="T111" i="9"/>
  <c r="S111" i="9"/>
  <c r="BF110" i="9"/>
  <c r="AV110" i="9"/>
  <c r="AL110" i="9"/>
  <c r="Z110" i="9"/>
  <c r="Y110" i="9"/>
  <c r="U110" i="9"/>
  <c r="T110" i="9"/>
  <c r="S110" i="9"/>
  <c r="BF109" i="9"/>
  <c r="AV109" i="9"/>
  <c r="AL109" i="9"/>
  <c r="Z109" i="9"/>
  <c r="Y109" i="9"/>
  <c r="U109" i="9"/>
  <c r="T109" i="9"/>
  <c r="S109" i="9"/>
  <c r="BF108" i="9"/>
  <c r="AV108" i="9"/>
  <c r="AL108" i="9"/>
  <c r="Z108" i="9"/>
  <c r="Y108" i="9"/>
  <c r="U108" i="9"/>
  <c r="T108" i="9"/>
  <c r="S108" i="9"/>
  <c r="BF107" i="9"/>
  <c r="AV107" i="9"/>
  <c r="AL107" i="9"/>
  <c r="Z107" i="9"/>
  <c r="Y107" i="9"/>
  <c r="U107" i="9"/>
  <c r="T107" i="9"/>
  <c r="S107" i="9"/>
  <c r="BF106" i="9"/>
  <c r="AV106" i="9"/>
  <c r="AL106" i="9"/>
  <c r="Z106" i="9"/>
  <c r="Y106" i="9"/>
  <c r="U106" i="9"/>
  <c r="T106" i="9"/>
  <c r="S106" i="9"/>
  <c r="BF105" i="9"/>
  <c r="AV105" i="9"/>
  <c r="AL105" i="9"/>
  <c r="Z105" i="9"/>
  <c r="Y105" i="9"/>
  <c r="U105" i="9"/>
  <c r="T105" i="9"/>
  <c r="S105" i="9"/>
  <c r="BF104" i="9"/>
  <c r="AV104" i="9"/>
  <c r="AL104" i="9"/>
  <c r="Z104" i="9"/>
  <c r="Y104" i="9"/>
  <c r="U104" i="9"/>
  <c r="T104" i="9"/>
  <c r="S104" i="9"/>
  <c r="BF103" i="9"/>
  <c r="AV103" i="9"/>
  <c r="AL103" i="9"/>
  <c r="Z103" i="9"/>
  <c r="Y103" i="9"/>
  <c r="U103" i="9"/>
  <c r="T103" i="9"/>
  <c r="S103" i="9"/>
  <c r="BF102" i="9"/>
  <c r="AV102" i="9"/>
  <c r="AL102" i="9"/>
  <c r="Z102" i="9"/>
  <c r="Y102" i="9"/>
  <c r="U102" i="9"/>
  <c r="T102" i="9"/>
  <c r="S102" i="9"/>
  <c r="BF101" i="9"/>
  <c r="AV101" i="9"/>
  <c r="AL101" i="9"/>
  <c r="Z101" i="9"/>
  <c r="Y101" i="9"/>
  <c r="U101" i="9"/>
  <c r="T101" i="9"/>
  <c r="S101" i="9"/>
  <c r="BF100" i="9"/>
  <c r="AV100" i="9"/>
  <c r="AL100" i="9"/>
  <c r="Z100" i="9"/>
  <c r="Y100" i="9"/>
  <c r="U100" i="9"/>
  <c r="T100" i="9"/>
  <c r="S100" i="9"/>
  <c r="BF99" i="9"/>
  <c r="AV99" i="9"/>
  <c r="AL99" i="9"/>
  <c r="Z99" i="9"/>
  <c r="Y99" i="9"/>
  <c r="U99" i="9"/>
  <c r="T99" i="9"/>
  <c r="S99" i="9"/>
  <c r="BF98" i="9"/>
  <c r="AV98" i="9"/>
  <c r="AL98" i="9"/>
  <c r="Z98" i="9"/>
  <c r="Y98" i="9"/>
  <c r="U98" i="9"/>
  <c r="T98" i="9"/>
  <c r="S98" i="9"/>
  <c r="BF97" i="9"/>
  <c r="AV97" i="9"/>
  <c r="AL97" i="9"/>
  <c r="Z97" i="9"/>
  <c r="Y97" i="9"/>
  <c r="U97" i="9"/>
  <c r="T97" i="9"/>
  <c r="S97" i="9"/>
  <c r="BF96" i="9"/>
  <c r="AV96" i="9"/>
  <c r="AL96" i="9"/>
  <c r="Z96" i="9"/>
  <c r="Y96" i="9"/>
  <c r="U96" i="9"/>
  <c r="T96" i="9"/>
  <c r="S96" i="9"/>
  <c r="BF95" i="9"/>
  <c r="AV95" i="9"/>
  <c r="AL95" i="9"/>
  <c r="Z95" i="9"/>
  <c r="Y95" i="9"/>
  <c r="U95" i="9"/>
  <c r="T95" i="9"/>
  <c r="S95" i="9"/>
  <c r="BF94" i="9"/>
  <c r="AV94" i="9"/>
  <c r="AL94" i="9"/>
  <c r="Z94" i="9"/>
  <c r="Y94" i="9"/>
  <c r="U94" i="9"/>
  <c r="T94" i="9"/>
  <c r="S94" i="9"/>
  <c r="BF93" i="9"/>
  <c r="AV93" i="9"/>
  <c r="AL93" i="9"/>
  <c r="Z93" i="9"/>
  <c r="Y93" i="9"/>
  <c r="U93" i="9"/>
  <c r="T93" i="9"/>
  <c r="S93" i="9"/>
  <c r="BF92" i="9"/>
  <c r="AV92" i="9"/>
  <c r="AL92" i="9"/>
  <c r="Z92" i="9"/>
  <c r="Y92" i="9"/>
  <c r="U92" i="9"/>
  <c r="T92" i="9"/>
  <c r="S92" i="9"/>
  <c r="BF91" i="9"/>
  <c r="AV91" i="9"/>
  <c r="AL91" i="9"/>
  <c r="Z91" i="9"/>
  <c r="Y91" i="9"/>
  <c r="U91" i="9"/>
  <c r="T91" i="9"/>
  <c r="S91" i="9"/>
  <c r="BF90" i="9"/>
  <c r="AV90" i="9"/>
  <c r="AL90" i="9"/>
  <c r="Z90" i="9"/>
  <c r="Y90" i="9"/>
  <c r="U90" i="9"/>
  <c r="T90" i="9"/>
  <c r="S90" i="9"/>
  <c r="BF89" i="9"/>
  <c r="AV89" i="9"/>
  <c r="AL89" i="9"/>
  <c r="Z89" i="9"/>
  <c r="Y89" i="9"/>
  <c r="U89" i="9"/>
  <c r="T89" i="9"/>
  <c r="S89" i="9"/>
  <c r="BF88" i="9"/>
  <c r="AV88" i="9"/>
  <c r="AL88" i="9"/>
  <c r="Z88" i="9"/>
  <c r="Y88" i="9"/>
  <c r="U88" i="9"/>
  <c r="T88" i="9"/>
  <c r="S88" i="9"/>
  <c r="BF87" i="9"/>
  <c r="AV87" i="9"/>
  <c r="AL87" i="9"/>
  <c r="Z87" i="9"/>
  <c r="Y87" i="9"/>
  <c r="U87" i="9"/>
  <c r="T87" i="9"/>
  <c r="S87" i="9"/>
  <c r="BF86" i="9"/>
  <c r="AV86" i="9"/>
  <c r="AL86" i="9"/>
  <c r="Z86" i="9"/>
  <c r="Y86" i="9"/>
  <c r="U86" i="9"/>
  <c r="T86" i="9"/>
  <c r="S86" i="9"/>
  <c r="BF85" i="9"/>
  <c r="AV85" i="9"/>
  <c r="AL85" i="9"/>
  <c r="Z85" i="9"/>
  <c r="Y85" i="9"/>
  <c r="U85" i="9"/>
  <c r="T85" i="9"/>
  <c r="S85" i="9"/>
  <c r="BF84" i="9"/>
  <c r="AV84" i="9"/>
  <c r="AL84" i="9"/>
  <c r="Z84" i="9"/>
  <c r="Y84" i="9"/>
  <c r="U84" i="9"/>
  <c r="T84" i="9"/>
  <c r="S84" i="9"/>
  <c r="BF83" i="9"/>
  <c r="AV83" i="9"/>
  <c r="AL83" i="9"/>
  <c r="Z83" i="9"/>
  <c r="Y83" i="9"/>
  <c r="U83" i="9"/>
  <c r="T83" i="9"/>
  <c r="S83" i="9"/>
  <c r="BF82" i="9"/>
  <c r="AV82" i="9"/>
  <c r="AL82" i="9"/>
  <c r="Z82" i="9"/>
  <c r="Y82" i="9"/>
  <c r="U82" i="9"/>
  <c r="T82" i="9"/>
  <c r="S82" i="9"/>
  <c r="BF81" i="9"/>
  <c r="AV81" i="9"/>
  <c r="AL81" i="9"/>
  <c r="Z81" i="9"/>
  <c r="Y81" i="9"/>
  <c r="U81" i="9"/>
  <c r="T81" i="9"/>
  <c r="S81" i="9"/>
  <c r="BF80" i="9"/>
  <c r="AV80" i="9"/>
  <c r="AL80" i="9"/>
  <c r="Z80" i="9"/>
  <c r="Y80" i="9"/>
  <c r="U80" i="9"/>
  <c r="T80" i="9"/>
  <c r="S80" i="9"/>
  <c r="BF79" i="9"/>
  <c r="AV79" i="9"/>
  <c r="AL79" i="9"/>
  <c r="Z79" i="9"/>
  <c r="Y79" i="9"/>
  <c r="U79" i="9"/>
  <c r="T79" i="9"/>
  <c r="S79" i="9"/>
  <c r="BF78" i="9"/>
  <c r="AV78" i="9"/>
  <c r="AL78" i="9"/>
  <c r="Z78" i="9"/>
  <c r="Y78" i="9"/>
  <c r="U78" i="9"/>
  <c r="T78" i="9"/>
  <c r="S78" i="9"/>
  <c r="BF77" i="9"/>
  <c r="AV77" i="9"/>
  <c r="AL77" i="9"/>
  <c r="Z77" i="9"/>
  <c r="Y77" i="9"/>
  <c r="U77" i="9"/>
  <c r="T77" i="9"/>
  <c r="S77" i="9"/>
  <c r="BF76" i="9"/>
  <c r="AV76" i="9"/>
  <c r="AL76" i="9"/>
  <c r="Z76" i="9"/>
  <c r="Y76" i="9"/>
  <c r="U76" i="9"/>
  <c r="T76" i="9"/>
  <c r="S76" i="9"/>
  <c r="BF75" i="9"/>
  <c r="AV75" i="9"/>
  <c r="AL75" i="9"/>
  <c r="Z75" i="9"/>
  <c r="Y75" i="9"/>
  <c r="U75" i="9"/>
  <c r="T75" i="9"/>
  <c r="S75" i="9"/>
  <c r="BF74" i="9"/>
  <c r="AV74" i="9"/>
  <c r="AL74" i="9"/>
  <c r="Z74" i="9"/>
  <c r="Y74" i="9"/>
  <c r="U74" i="9"/>
  <c r="T74" i="9"/>
  <c r="S74" i="9"/>
  <c r="BF73" i="9"/>
  <c r="AV73" i="9"/>
  <c r="AL73" i="9"/>
  <c r="Z73" i="9"/>
  <c r="Y73" i="9"/>
  <c r="U73" i="9"/>
  <c r="T73" i="9"/>
  <c r="S73" i="9"/>
  <c r="BF72" i="9"/>
  <c r="AV72" i="9"/>
  <c r="AL72" i="9"/>
  <c r="Z72" i="9"/>
  <c r="Y72" i="9"/>
  <c r="U72" i="9"/>
  <c r="T72" i="9"/>
  <c r="S72" i="9"/>
  <c r="BF71" i="9"/>
  <c r="AV71" i="9"/>
  <c r="AL71" i="9"/>
  <c r="Z71" i="9"/>
  <c r="Y71" i="9"/>
  <c r="U71" i="9"/>
  <c r="T71" i="9"/>
  <c r="S71" i="9"/>
  <c r="BF70" i="9"/>
  <c r="AV70" i="9"/>
  <c r="AL70" i="9"/>
  <c r="Z70" i="9"/>
  <c r="Y70" i="9"/>
  <c r="U70" i="9"/>
  <c r="T70" i="9"/>
  <c r="S70" i="9"/>
  <c r="BF69" i="9"/>
  <c r="AV69" i="9"/>
  <c r="AL69" i="9"/>
  <c r="Z69" i="9"/>
  <c r="Y69" i="9"/>
  <c r="U69" i="9"/>
  <c r="T69" i="9"/>
  <c r="S69" i="9"/>
  <c r="BF68" i="9"/>
  <c r="AV68" i="9"/>
  <c r="AL68" i="9"/>
  <c r="Z68" i="9"/>
  <c r="Y68" i="9"/>
  <c r="U68" i="9"/>
  <c r="T68" i="9"/>
  <c r="S68" i="9"/>
  <c r="BF67" i="9"/>
  <c r="AV67" i="9"/>
  <c r="AL67" i="9"/>
  <c r="Z67" i="9"/>
  <c r="Y67" i="9"/>
  <c r="U67" i="9"/>
  <c r="T67" i="9"/>
  <c r="S67" i="9"/>
  <c r="BF66" i="9"/>
  <c r="AV66" i="9"/>
  <c r="AL66" i="9"/>
  <c r="Z66" i="9"/>
  <c r="Y66" i="9"/>
  <c r="U66" i="9"/>
  <c r="T66" i="9"/>
  <c r="S66" i="9"/>
  <c r="BF65" i="9"/>
  <c r="AV65" i="9"/>
  <c r="AL65" i="9"/>
  <c r="Z65" i="9"/>
  <c r="Y65" i="9"/>
  <c r="U65" i="9"/>
  <c r="T65" i="9"/>
  <c r="S65" i="9"/>
  <c r="BF64" i="9"/>
  <c r="AV64" i="9"/>
  <c r="AL64" i="9"/>
  <c r="Z64" i="9"/>
  <c r="Y64" i="9"/>
  <c r="U64" i="9"/>
  <c r="T64" i="9"/>
  <c r="S64" i="9"/>
  <c r="BF63" i="9"/>
  <c r="AV63" i="9"/>
  <c r="AL63" i="9"/>
  <c r="Z63" i="9"/>
  <c r="Y63" i="9"/>
  <c r="U63" i="9"/>
  <c r="T63" i="9"/>
  <c r="S63" i="9"/>
  <c r="BF62" i="9"/>
  <c r="AV62" i="9"/>
  <c r="AL62" i="9"/>
  <c r="Z62" i="9"/>
  <c r="Y62" i="9"/>
  <c r="U62" i="9"/>
  <c r="T62" i="9"/>
  <c r="S62" i="9"/>
  <c r="BF61" i="9"/>
  <c r="AV61" i="9"/>
  <c r="AL61" i="9"/>
  <c r="Z61" i="9"/>
  <c r="Y61" i="9"/>
  <c r="U61" i="9"/>
  <c r="T61" i="9"/>
  <c r="S61" i="9"/>
  <c r="BF60" i="9"/>
  <c r="AV60" i="9"/>
  <c r="AL60" i="9"/>
  <c r="Z60" i="9"/>
  <c r="Y60" i="9"/>
  <c r="U60" i="9"/>
  <c r="T60" i="9"/>
  <c r="S60" i="9"/>
  <c r="BF59" i="9"/>
  <c r="AV59" i="9"/>
  <c r="AL59" i="9"/>
  <c r="Z59" i="9"/>
  <c r="Y59" i="9"/>
  <c r="U59" i="9"/>
  <c r="T59" i="9"/>
  <c r="S59" i="9"/>
  <c r="BF58" i="9"/>
  <c r="AV58" i="9"/>
  <c r="AL58" i="9"/>
  <c r="Z58" i="9"/>
  <c r="Y58" i="9"/>
  <c r="U58" i="9"/>
  <c r="T58" i="9"/>
  <c r="S58" i="9"/>
  <c r="BF57" i="9"/>
  <c r="AV57" i="9"/>
  <c r="AL57" i="9"/>
  <c r="Z57" i="9"/>
  <c r="Y57" i="9"/>
  <c r="U57" i="9"/>
  <c r="T57" i="9"/>
  <c r="S57" i="9"/>
  <c r="BF56" i="9"/>
  <c r="AV56" i="9"/>
  <c r="AL56" i="9"/>
  <c r="Z56" i="9"/>
  <c r="Y56" i="9"/>
  <c r="U56" i="9"/>
  <c r="T56" i="9"/>
  <c r="S56" i="9"/>
  <c r="BF55" i="9"/>
  <c r="AV55" i="9"/>
  <c r="AL55" i="9"/>
  <c r="Z55" i="9"/>
  <c r="Y55" i="9"/>
  <c r="U55" i="9"/>
  <c r="T55" i="9"/>
  <c r="S55" i="9"/>
  <c r="BF54" i="9"/>
  <c r="AV54" i="9"/>
  <c r="AL54" i="9"/>
  <c r="Z54" i="9"/>
  <c r="Y54" i="9"/>
  <c r="U54" i="9"/>
  <c r="T54" i="9"/>
  <c r="S54" i="9"/>
  <c r="BF53" i="9"/>
  <c r="AV53" i="9"/>
  <c r="AL53" i="9"/>
  <c r="Z53" i="9"/>
  <c r="Y53" i="9"/>
  <c r="U53" i="9"/>
  <c r="T53" i="9"/>
  <c r="S53" i="9"/>
  <c r="BF52" i="9"/>
  <c r="AV52" i="9"/>
  <c r="AL52" i="9"/>
  <c r="Z52" i="9"/>
  <c r="Y52" i="9"/>
  <c r="U52" i="9"/>
  <c r="T52" i="9"/>
  <c r="S52" i="9"/>
  <c r="K52" i="9"/>
  <c r="J52" i="9"/>
  <c r="I52" i="9"/>
  <c r="BF51" i="9"/>
  <c r="AV51" i="9"/>
  <c r="AL51" i="9"/>
  <c r="Z51" i="9"/>
  <c r="Y51" i="9"/>
  <c r="U51" i="9"/>
  <c r="T51" i="9"/>
  <c r="S51" i="9"/>
  <c r="BF50" i="9"/>
  <c r="AV50" i="9"/>
  <c r="AL50" i="9"/>
  <c r="Z50" i="9"/>
  <c r="Y50" i="9"/>
  <c r="U50" i="9"/>
  <c r="T50" i="9"/>
  <c r="S50" i="9"/>
  <c r="K50" i="9"/>
  <c r="J50" i="9"/>
  <c r="I50" i="9"/>
  <c r="BF49" i="9"/>
  <c r="AV49" i="9"/>
  <c r="AL49" i="9"/>
  <c r="Z49" i="9"/>
  <c r="Y49" i="9"/>
  <c r="U49" i="9"/>
  <c r="T49" i="9"/>
  <c r="S49" i="9"/>
  <c r="BF48" i="9"/>
  <c r="AV48" i="9"/>
  <c r="AL48" i="9"/>
  <c r="Z48" i="9"/>
  <c r="Y48" i="9"/>
  <c r="U48" i="9"/>
  <c r="T48" i="9"/>
  <c r="S48" i="9"/>
  <c r="BF47" i="9"/>
  <c r="AV47" i="9"/>
  <c r="AL47" i="9"/>
  <c r="Z47" i="9"/>
  <c r="Y47" i="9"/>
  <c r="U47" i="9"/>
  <c r="T47" i="9"/>
  <c r="S47" i="9"/>
  <c r="BF46" i="9"/>
  <c r="AV46" i="9"/>
  <c r="AL46" i="9"/>
  <c r="Z46" i="9"/>
  <c r="Y46" i="9"/>
  <c r="U46" i="9"/>
  <c r="T46" i="9"/>
  <c r="S46" i="9"/>
  <c r="BF45" i="9"/>
  <c r="AV45" i="9"/>
  <c r="AL45" i="9"/>
  <c r="Z45" i="9"/>
  <c r="Y45" i="9"/>
  <c r="U45" i="9"/>
  <c r="T45" i="9"/>
  <c r="S45" i="9"/>
  <c r="BF44" i="9"/>
  <c r="AV44" i="9"/>
  <c r="AL44" i="9"/>
  <c r="Z44" i="9"/>
  <c r="Y44" i="9"/>
  <c r="U44" i="9"/>
  <c r="T44" i="9"/>
  <c r="S44" i="9"/>
  <c r="BF43" i="9"/>
  <c r="AV43" i="9"/>
  <c r="AL43" i="9"/>
  <c r="Z43" i="9"/>
  <c r="Y43" i="9"/>
  <c r="U43" i="9"/>
  <c r="T43" i="9"/>
  <c r="S43" i="9"/>
  <c r="BF42" i="9"/>
  <c r="AV42" i="9"/>
  <c r="AL42" i="9"/>
  <c r="Z42" i="9"/>
  <c r="Y42" i="9"/>
  <c r="U42" i="9"/>
  <c r="T42" i="9"/>
  <c r="S42" i="9"/>
  <c r="BF41" i="9"/>
  <c r="AV41" i="9"/>
  <c r="AL41" i="9"/>
  <c r="Z41" i="9"/>
  <c r="Y41" i="9"/>
  <c r="U41" i="9"/>
  <c r="T41" i="9"/>
  <c r="S41" i="9"/>
  <c r="BF40" i="9"/>
  <c r="AV40" i="9"/>
  <c r="AL40" i="9"/>
  <c r="Z40" i="9"/>
  <c r="Y40" i="9"/>
  <c r="U40" i="9"/>
  <c r="T40" i="9"/>
  <c r="S40" i="9"/>
  <c r="BF39" i="9"/>
  <c r="AV39" i="9"/>
  <c r="AL39" i="9"/>
  <c r="Z39" i="9"/>
  <c r="Y39" i="9"/>
  <c r="U39" i="9"/>
  <c r="T39" i="9"/>
  <c r="S39" i="9"/>
  <c r="BF38" i="9"/>
  <c r="AV38" i="9"/>
  <c r="AL38" i="9"/>
  <c r="Z38" i="9"/>
  <c r="Y38" i="9"/>
  <c r="U38" i="9"/>
  <c r="T38" i="9"/>
  <c r="S38" i="9"/>
  <c r="BF37" i="9"/>
  <c r="AV37" i="9"/>
  <c r="AL37" i="9"/>
  <c r="Z37" i="9"/>
  <c r="Y37" i="9"/>
  <c r="U37" i="9"/>
  <c r="T37" i="9"/>
  <c r="S37" i="9"/>
  <c r="BF36" i="9"/>
  <c r="AV36" i="9"/>
  <c r="AL36" i="9"/>
  <c r="Z36" i="9"/>
  <c r="Y36" i="9"/>
  <c r="U36" i="9"/>
  <c r="T36" i="9"/>
  <c r="S36" i="9"/>
  <c r="BF35" i="9"/>
  <c r="AV35" i="9"/>
  <c r="AL35" i="9"/>
  <c r="Z35" i="9"/>
  <c r="Y35" i="9"/>
  <c r="U35" i="9"/>
  <c r="T35" i="9"/>
  <c r="S35" i="9"/>
  <c r="BF34" i="9"/>
  <c r="AV34" i="9"/>
  <c r="AL34" i="9"/>
  <c r="Z34" i="9"/>
  <c r="Y34" i="9"/>
  <c r="U34" i="9"/>
  <c r="T34" i="9"/>
  <c r="S34" i="9"/>
  <c r="BF33" i="9"/>
  <c r="AV33" i="9"/>
  <c r="AL33" i="9"/>
  <c r="Z33" i="9"/>
  <c r="Y33" i="9"/>
  <c r="U33" i="9"/>
  <c r="T33" i="9"/>
  <c r="S33" i="9"/>
  <c r="BF32" i="9"/>
  <c r="AV32" i="9"/>
  <c r="AL32" i="9"/>
  <c r="Z32" i="9"/>
  <c r="Y32" i="9"/>
  <c r="U32" i="9"/>
  <c r="T32" i="9"/>
  <c r="S32" i="9"/>
  <c r="BF31" i="9"/>
  <c r="AV31" i="9"/>
  <c r="AL31" i="9"/>
  <c r="Z31" i="9"/>
  <c r="Y31" i="9"/>
  <c r="U31" i="9"/>
  <c r="T31" i="9"/>
  <c r="S31" i="9"/>
  <c r="BF30" i="9"/>
  <c r="AV30" i="9"/>
  <c r="AL30" i="9"/>
  <c r="Z30" i="9"/>
  <c r="Y30" i="9"/>
  <c r="U30" i="9"/>
  <c r="T30" i="9"/>
  <c r="S30" i="9"/>
  <c r="BF29" i="9"/>
  <c r="AV29" i="9"/>
  <c r="AL29" i="9"/>
  <c r="Z29" i="9"/>
  <c r="Y29" i="9"/>
  <c r="U29" i="9"/>
  <c r="T29" i="9"/>
  <c r="S29" i="9"/>
  <c r="BF28" i="9"/>
  <c r="AV28" i="9"/>
  <c r="AL28" i="9"/>
  <c r="Z28" i="9"/>
  <c r="Y28" i="9"/>
  <c r="U28" i="9"/>
  <c r="T28" i="9"/>
  <c r="S28" i="9"/>
  <c r="BF27" i="9"/>
  <c r="AV27" i="9"/>
  <c r="AL27" i="9"/>
  <c r="Z27" i="9"/>
  <c r="Y27" i="9"/>
  <c r="U27" i="9"/>
  <c r="T27" i="9"/>
  <c r="S27" i="9"/>
  <c r="BF26" i="9"/>
  <c r="AV26" i="9"/>
  <c r="AL26" i="9"/>
  <c r="Z26" i="9"/>
  <c r="Y26" i="9"/>
  <c r="U26" i="9"/>
  <c r="T26" i="9"/>
  <c r="S26" i="9"/>
  <c r="BF25" i="9"/>
  <c r="AV25" i="9"/>
  <c r="AL25" i="9"/>
  <c r="Z25" i="9"/>
  <c r="Y25" i="9"/>
  <c r="U25" i="9"/>
  <c r="T25" i="9"/>
  <c r="S25" i="9"/>
  <c r="BF24" i="9"/>
  <c r="AV24" i="9"/>
  <c r="AL24" i="9"/>
  <c r="Z24" i="9"/>
  <c r="Y24" i="9"/>
  <c r="U24" i="9"/>
  <c r="T24" i="9"/>
  <c r="S24" i="9"/>
  <c r="BF23" i="9"/>
  <c r="AV23" i="9"/>
  <c r="AL23" i="9"/>
  <c r="Z23" i="9"/>
  <c r="Y23" i="9"/>
  <c r="U23" i="9"/>
  <c r="T23" i="9"/>
  <c r="S23" i="9"/>
  <c r="BF22" i="9"/>
  <c r="AV22" i="9"/>
  <c r="AL22" i="9"/>
  <c r="Z22" i="9"/>
  <c r="Y22" i="9"/>
  <c r="U22" i="9"/>
  <c r="T22" i="9"/>
  <c r="S22" i="9"/>
  <c r="BF21" i="9"/>
  <c r="AV21" i="9"/>
  <c r="AL21" i="9"/>
  <c r="Z21" i="9"/>
  <c r="Y21" i="9"/>
  <c r="U21" i="9"/>
  <c r="T21" i="9"/>
  <c r="S21" i="9"/>
  <c r="BF20" i="9"/>
  <c r="AV20" i="9"/>
  <c r="AL20" i="9"/>
  <c r="Z20" i="9"/>
  <c r="Y20" i="9"/>
  <c r="U20" i="9"/>
  <c r="T20" i="9"/>
  <c r="S20" i="9"/>
  <c r="BF19" i="9"/>
  <c r="AV19" i="9"/>
  <c r="AL19" i="9"/>
  <c r="Z19" i="9"/>
  <c r="Y19" i="9"/>
  <c r="U19" i="9"/>
  <c r="T19" i="9"/>
  <c r="S19" i="9"/>
  <c r="BF18" i="9"/>
  <c r="AV18" i="9"/>
  <c r="AL18" i="9"/>
  <c r="Z18" i="9"/>
  <c r="Y18" i="9"/>
  <c r="U18" i="9"/>
  <c r="T18" i="9"/>
  <c r="S18" i="9"/>
  <c r="BF17" i="9"/>
  <c r="AV17" i="9"/>
  <c r="AL17" i="9"/>
  <c r="Z17" i="9"/>
  <c r="Y17" i="9"/>
  <c r="U17" i="9"/>
  <c r="T17" i="9"/>
  <c r="S17" i="9"/>
  <c r="BF16" i="9"/>
  <c r="AV16" i="9"/>
  <c r="AL16" i="9"/>
  <c r="Z16" i="9"/>
  <c r="Y16" i="9"/>
  <c r="U16" i="9"/>
  <c r="T16" i="9"/>
  <c r="S16" i="9"/>
  <c r="BF15" i="9"/>
  <c r="AV15" i="9"/>
  <c r="AL15" i="9"/>
  <c r="Z15" i="9"/>
  <c r="Y15" i="9"/>
  <c r="U15" i="9"/>
  <c r="T15" i="9"/>
  <c r="S15" i="9"/>
  <c r="BF14" i="9"/>
  <c r="AV14" i="9"/>
  <c r="AL14" i="9"/>
  <c r="Z14" i="9"/>
  <c r="Y14" i="9"/>
  <c r="U14" i="9"/>
  <c r="T14" i="9"/>
  <c r="S14" i="9"/>
  <c r="BF13" i="9"/>
  <c r="AV13" i="9"/>
  <c r="AL13" i="9"/>
  <c r="Z13" i="9"/>
  <c r="Y13" i="9"/>
  <c r="U13" i="9"/>
  <c r="T13" i="9"/>
  <c r="S13" i="9"/>
  <c r="BF12" i="9"/>
  <c r="AV12" i="9"/>
  <c r="AL12" i="9"/>
  <c r="Z12" i="9"/>
  <c r="Y12" i="9"/>
  <c r="U12" i="9"/>
  <c r="T12" i="9"/>
  <c r="S12" i="9"/>
  <c r="BF11" i="9"/>
  <c r="AV11" i="9"/>
  <c r="AL11" i="9"/>
  <c r="Z11" i="9"/>
  <c r="Y11" i="9"/>
  <c r="U11" i="9"/>
  <c r="T11" i="9"/>
  <c r="S11" i="9"/>
  <c r="BF10" i="9"/>
  <c r="AV10" i="9"/>
  <c r="AL10" i="9"/>
  <c r="Z10" i="9"/>
  <c r="Y10" i="9"/>
  <c r="U10" i="9"/>
  <c r="T10" i="9"/>
  <c r="S10" i="9"/>
  <c r="BF9" i="9"/>
  <c r="AV9" i="9"/>
  <c r="AL9" i="9"/>
  <c r="Z9" i="9"/>
  <c r="Y9" i="9"/>
  <c r="U9" i="9"/>
  <c r="T9" i="9"/>
  <c r="S9" i="9"/>
  <c r="AK8" i="9"/>
  <c r="AY8" i="9"/>
  <c r="M8" i="9"/>
  <c r="B8" i="9"/>
  <c r="A1" i="9"/>
  <c r="I47" i="9" s="1"/>
  <c r="G3" i="11"/>
  <c r="B3" i="11"/>
  <c r="G1477" i="13" l="1"/>
  <c r="E738" i="13"/>
  <c r="E1723" i="13"/>
  <c r="E1477" i="13"/>
  <c r="E1232" i="13"/>
  <c r="E985" i="13"/>
  <c r="E491" i="13"/>
  <c r="E245" i="13"/>
  <c r="D8" i="9"/>
  <c r="R8" i="9"/>
  <c r="V8" i="9" s="1"/>
  <c r="AA8" i="9" s="1"/>
  <c r="J9" i="9"/>
  <c r="K13" i="9"/>
  <c r="I20" i="9"/>
  <c r="J22" i="9"/>
  <c r="K25" i="9"/>
  <c r="I30" i="9"/>
  <c r="J32" i="9"/>
  <c r="K36" i="9"/>
  <c r="I43" i="9"/>
  <c r="K47" i="9"/>
  <c r="K9" i="9"/>
  <c r="I15" i="9"/>
  <c r="J20" i="9"/>
  <c r="K22" i="9"/>
  <c r="I27" i="9"/>
  <c r="J30" i="9"/>
  <c r="K32" i="9"/>
  <c r="I38" i="9"/>
  <c r="J43" i="9"/>
  <c r="I13" i="9"/>
  <c r="J15" i="9"/>
  <c r="K20" i="9"/>
  <c r="I25" i="9"/>
  <c r="J27" i="9"/>
  <c r="K30" i="9"/>
  <c r="I36" i="9"/>
  <c r="J38" i="9"/>
  <c r="K43" i="9"/>
  <c r="I9" i="9"/>
  <c r="J13" i="9"/>
  <c r="K15" i="9"/>
  <c r="I22" i="9"/>
  <c r="J25" i="9"/>
  <c r="K27" i="9"/>
  <c r="I32" i="9"/>
  <c r="J36" i="9"/>
  <c r="K38" i="9"/>
  <c r="B9" i="9"/>
  <c r="C8" i="9"/>
  <c r="F8" i="9"/>
  <c r="BI8" i="9"/>
  <c r="AO8" i="9"/>
  <c r="AE8" i="9" l="1"/>
  <c r="AF8" i="9" s="1"/>
  <c r="AC8" i="9"/>
  <c r="AD8" i="9" s="1"/>
  <c r="N8" i="9"/>
  <c r="O8" i="9" s="1"/>
  <c r="AG8" i="9"/>
  <c r="AH8" i="9" s="1"/>
  <c r="Q8" i="9"/>
  <c r="AR8" i="9"/>
  <c r="AS8" i="9" s="1"/>
  <c r="BB8" i="9"/>
  <c r="BC8" i="9" s="1"/>
  <c r="AI8" i="9"/>
  <c r="AJ8" i="9" s="1"/>
  <c r="L8" i="9"/>
  <c r="H8" i="9"/>
  <c r="BG8" i="9"/>
  <c r="BH8" i="9" s="1"/>
  <c r="BJ8" i="9" s="1"/>
  <c r="AW8" i="9"/>
  <c r="AX8" i="9" s="1"/>
  <c r="AZ8" i="9" s="1"/>
  <c r="AM8" i="9"/>
  <c r="AN8" i="9" s="1"/>
  <c r="AP8" i="9" s="1"/>
  <c r="B10" i="9"/>
  <c r="R9" i="9"/>
  <c r="F9" i="9"/>
  <c r="D9" i="9"/>
  <c r="C9" i="9"/>
  <c r="BA8" i="9" l="1"/>
  <c r="BD8" i="9" s="1"/>
  <c r="AU9" i="9" s="1"/>
  <c r="P8" i="9"/>
  <c r="AQ8" i="9"/>
  <c r="C10" i="9"/>
  <c r="B11" i="9"/>
  <c r="R10" i="9"/>
  <c r="F10" i="9"/>
  <c r="D10" i="9"/>
  <c r="AW9" i="9"/>
  <c r="V9" i="9"/>
  <c r="AA9" i="9" s="1"/>
  <c r="BG9" i="9"/>
  <c r="AM9" i="9"/>
  <c r="BK8" i="9"/>
  <c r="BE9" i="9" s="1"/>
  <c r="G9" i="9"/>
  <c r="L9" i="9"/>
  <c r="H9" i="9"/>
  <c r="AT8" i="9" l="1"/>
  <c r="AK9" i="9" s="1"/>
  <c r="AG9" i="9"/>
  <c r="AC9" i="9"/>
  <c r="AR9" i="9"/>
  <c r="AB9" i="9"/>
  <c r="N9" i="9"/>
  <c r="AI9" i="9"/>
  <c r="AE9" i="9"/>
  <c r="Q9" i="9"/>
  <c r="BB9" i="9"/>
  <c r="BC9" i="9" s="1"/>
  <c r="AX9" i="9"/>
  <c r="C11" i="9"/>
  <c r="B12" i="9"/>
  <c r="R11" i="9"/>
  <c r="F11" i="9"/>
  <c r="D11" i="9"/>
  <c r="BH9" i="9"/>
  <c r="H10" i="9"/>
  <c r="G10" i="9"/>
  <c r="L10" i="9"/>
  <c r="AW10" i="9"/>
  <c r="V10" i="9"/>
  <c r="AA10" i="9" s="1"/>
  <c r="BG10" i="9"/>
  <c r="AM10" i="9"/>
  <c r="AN9" i="9" l="1"/>
  <c r="M9" i="9"/>
  <c r="O9" i="9" s="1"/>
  <c r="P9" i="9" s="1"/>
  <c r="AS9" i="9"/>
  <c r="AJ9" i="9"/>
  <c r="AW11" i="9"/>
  <c r="V11" i="9"/>
  <c r="AA11" i="9" s="1"/>
  <c r="BG11" i="9"/>
  <c r="AM11" i="9"/>
  <c r="BI9" i="9"/>
  <c r="BJ9" i="9" s="1"/>
  <c r="AO9" i="9"/>
  <c r="AF9" i="9"/>
  <c r="AY9" i="9"/>
  <c r="AZ9" i="9" s="1"/>
  <c r="AH9" i="9"/>
  <c r="AD9" i="9"/>
  <c r="AG10" i="9"/>
  <c r="AC10" i="9"/>
  <c r="AR10" i="9"/>
  <c r="AB10" i="9"/>
  <c r="N10" i="9"/>
  <c r="AI10" i="9"/>
  <c r="AE10" i="9"/>
  <c r="Q10" i="9"/>
  <c r="BB10" i="9"/>
  <c r="C12" i="9"/>
  <c r="B13" i="9"/>
  <c r="R12" i="9"/>
  <c r="F12" i="9"/>
  <c r="D12" i="9"/>
  <c r="H11" i="9"/>
  <c r="G11" i="9"/>
  <c r="L11" i="9"/>
  <c r="AP9" i="9" l="1"/>
  <c r="AQ9" i="9" s="1"/>
  <c r="AT9" i="9" s="1"/>
  <c r="AK10" i="9" s="1"/>
  <c r="AS10" i="9" s="1"/>
  <c r="AJ10" i="9"/>
  <c r="BK9" i="9"/>
  <c r="BE10" i="9" s="1"/>
  <c r="BA9" i="9"/>
  <c r="BD9" i="9" s="1"/>
  <c r="AU10" i="9" s="1"/>
  <c r="C13" i="9"/>
  <c r="B14" i="9"/>
  <c r="R13" i="9"/>
  <c r="F13" i="9"/>
  <c r="D13" i="9"/>
  <c r="H12" i="9"/>
  <c r="G12" i="9"/>
  <c r="L12" i="9"/>
  <c r="AG11" i="9"/>
  <c r="AC11" i="9"/>
  <c r="AR11" i="9"/>
  <c r="AB11" i="9"/>
  <c r="N11" i="9"/>
  <c r="AI11" i="9"/>
  <c r="AE11" i="9"/>
  <c r="Q11" i="9"/>
  <c r="BB11" i="9"/>
  <c r="AW12" i="9"/>
  <c r="V12" i="9"/>
  <c r="AA12" i="9" s="1"/>
  <c r="BG12" i="9"/>
  <c r="AM12" i="9"/>
  <c r="BI10" i="9"/>
  <c r="AO10" i="9"/>
  <c r="AF10" i="9"/>
  <c r="AY10" i="9"/>
  <c r="AD10" i="9"/>
  <c r="AH10" i="9"/>
  <c r="AJ11" i="9" l="1"/>
  <c r="AG12" i="9"/>
  <c r="AC12" i="9"/>
  <c r="AR12" i="9"/>
  <c r="AB12" i="9"/>
  <c r="N12" i="9"/>
  <c r="AI12" i="9"/>
  <c r="AE12" i="9"/>
  <c r="Q12" i="9"/>
  <c r="BB12" i="9"/>
  <c r="AN10" i="9"/>
  <c r="AP10" i="9" s="1"/>
  <c r="M10" i="9"/>
  <c r="O10" i="9" s="1"/>
  <c r="P10" i="9" s="1"/>
  <c r="L13" i="9"/>
  <c r="H13" i="9"/>
  <c r="G13" i="9"/>
  <c r="AX10" i="9"/>
  <c r="AZ10" i="9" s="1"/>
  <c r="BI11" i="9"/>
  <c r="AO11" i="9"/>
  <c r="AF11" i="9"/>
  <c r="AY11" i="9"/>
  <c r="AH11" i="9"/>
  <c r="AD11" i="9"/>
  <c r="BC10" i="9"/>
  <c r="AW13" i="9"/>
  <c r="V13" i="9"/>
  <c r="AA13" i="9" s="1"/>
  <c r="BG13" i="9"/>
  <c r="AM13" i="9"/>
  <c r="BH10" i="9"/>
  <c r="BJ10" i="9" s="1"/>
  <c r="D14" i="9"/>
  <c r="C14" i="9"/>
  <c r="B15" i="9"/>
  <c r="R14" i="9"/>
  <c r="F14" i="9"/>
  <c r="AQ10" i="9" l="1"/>
  <c r="AT10" i="9" s="1"/>
  <c r="AK11" i="9" s="1"/>
  <c r="AS11" i="9" s="1"/>
  <c r="AJ12" i="9"/>
  <c r="BK10" i="9"/>
  <c r="BE11" i="9" s="1"/>
  <c r="BH11" i="9" s="1"/>
  <c r="BJ11" i="9" s="1"/>
  <c r="AW14" i="9"/>
  <c r="V14" i="9"/>
  <c r="AA14" i="9" s="1"/>
  <c r="AM14" i="9"/>
  <c r="BG14" i="9"/>
  <c r="BA10" i="9"/>
  <c r="BD10" i="9" s="1"/>
  <c r="AU11" i="9" s="1"/>
  <c r="D15" i="9"/>
  <c r="C15" i="9"/>
  <c r="R15" i="9"/>
  <c r="F15" i="9"/>
  <c r="B16" i="9"/>
  <c r="BB13" i="9"/>
  <c r="AG13" i="9"/>
  <c r="AC13" i="9"/>
  <c r="AR13" i="9"/>
  <c r="AB13" i="9"/>
  <c r="N13" i="9"/>
  <c r="AI13" i="9"/>
  <c r="Q13" i="9"/>
  <c r="AE13" i="9"/>
  <c r="BI12" i="9"/>
  <c r="AO12" i="9"/>
  <c r="AF12" i="9"/>
  <c r="AY12" i="9"/>
  <c r="AD12" i="9"/>
  <c r="AH12" i="9"/>
  <c r="L14" i="9"/>
  <c r="H14" i="9"/>
  <c r="G14" i="9"/>
  <c r="M11" i="9" l="1"/>
  <c r="O11" i="9" s="1"/>
  <c r="P11" i="9" s="1"/>
  <c r="AN11" i="9"/>
  <c r="AP11" i="9" s="1"/>
  <c r="AQ11" i="9" s="1"/>
  <c r="AT11" i="9" s="1"/>
  <c r="AK12" i="9" s="1"/>
  <c r="AN12" i="9" s="1"/>
  <c r="AP12" i="9" s="1"/>
  <c r="F16" i="9"/>
  <c r="D16" i="9"/>
  <c r="C16" i="9"/>
  <c r="B17" i="9"/>
  <c r="R16" i="9"/>
  <c r="BG15" i="9"/>
  <c r="AM15" i="9"/>
  <c r="AW15" i="9"/>
  <c r="V15" i="9"/>
  <c r="AA15" i="9" s="1"/>
  <c r="BB14" i="9"/>
  <c r="AG14" i="9"/>
  <c r="AC14" i="9"/>
  <c r="AR14" i="9"/>
  <c r="AB14" i="9"/>
  <c r="N14" i="9"/>
  <c r="AI14" i="9"/>
  <c r="Q14" i="9"/>
  <c r="AE14" i="9"/>
  <c r="AH13" i="9"/>
  <c r="AD13" i="9"/>
  <c r="BI13" i="9"/>
  <c r="AO13" i="9"/>
  <c r="AF13" i="9"/>
  <c r="AY13" i="9"/>
  <c r="AJ13" i="9"/>
  <c r="L15" i="9"/>
  <c r="H15" i="9"/>
  <c r="G15" i="9"/>
  <c r="AX11" i="9"/>
  <c r="AZ11" i="9" s="1"/>
  <c r="BC11" i="9"/>
  <c r="BK11" i="9" s="1"/>
  <c r="BE12" i="9" s="1"/>
  <c r="AS12" i="9" l="1"/>
  <c r="M12" i="9"/>
  <c r="O12" i="9" s="1"/>
  <c r="P12" i="9" s="1"/>
  <c r="AQ12" i="9"/>
  <c r="BH12" i="9"/>
  <c r="BJ12" i="9" s="1"/>
  <c r="AJ14" i="9"/>
  <c r="BG16" i="9"/>
  <c r="AM16" i="9"/>
  <c r="AW16" i="9"/>
  <c r="V16" i="9"/>
  <c r="AA16" i="9" s="1"/>
  <c r="L16" i="9"/>
  <c r="H16" i="9"/>
  <c r="G16" i="9"/>
  <c r="BA11" i="9"/>
  <c r="BD11" i="9" s="1"/>
  <c r="AU12" i="9" s="1"/>
  <c r="AI15" i="9"/>
  <c r="AE15" i="9"/>
  <c r="Q15" i="9"/>
  <c r="BB15" i="9"/>
  <c r="AG15" i="9"/>
  <c r="AC15" i="9"/>
  <c r="AR15" i="9"/>
  <c r="N15" i="9"/>
  <c r="F17" i="9"/>
  <c r="D17" i="9"/>
  <c r="C17" i="9"/>
  <c r="B18" i="9"/>
  <c r="R17" i="9"/>
  <c r="AH14" i="9"/>
  <c r="AD14" i="9"/>
  <c r="BI14" i="9"/>
  <c r="AO14" i="9"/>
  <c r="AF14" i="9"/>
  <c r="AY14" i="9"/>
  <c r="AT12" i="9" l="1"/>
  <c r="AK13" i="9" s="1"/>
  <c r="AS13" i="9" s="1"/>
  <c r="BG17" i="9"/>
  <c r="AM17" i="9"/>
  <c r="AW17" i="9"/>
  <c r="V17" i="9"/>
  <c r="AA17" i="9" s="1"/>
  <c r="L17" i="9"/>
  <c r="H17" i="9"/>
  <c r="G17" i="9"/>
  <c r="F18" i="9"/>
  <c r="D18" i="9"/>
  <c r="C18" i="9"/>
  <c r="R18" i="9"/>
  <c r="B19" i="9"/>
  <c r="AX12" i="9"/>
  <c r="AZ12" i="9" s="1"/>
  <c r="BA12" i="9" s="1"/>
  <c r="BC12" i="9"/>
  <c r="BK12" i="9" s="1"/>
  <c r="BE13" i="9" s="1"/>
  <c r="AI16" i="9"/>
  <c r="AE16" i="9"/>
  <c r="Q16" i="9"/>
  <c r="BB16" i="9"/>
  <c r="AG16" i="9"/>
  <c r="AC16" i="9"/>
  <c r="N16" i="9"/>
  <c r="AR16" i="9"/>
  <c r="M13" i="9" l="1"/>
  <c r="O13" i="9" s="1"/>
  <c r="P13" i="9" s="1"/>
  <c r="AN13" i="9"/>
  <c r="AP13" i="9" s="1"/>
  <c r="AQ13" i="9" s="1"/>
  <c r="AT13" i="9" s="1"/>
  <c r="AK14" i="9" s="1"/>
  <c r="M14" i="9" s="1"/>
  <c r="O14" i="9" s="1"/>
  <c r="P14" i="9" s="1"/>
  <c r="BD12" i="9"/>
  <c r="AU13" i="9" s="1"/>
  <c r="BC13" i="9" s="1"/>
  <c r="BH13" i="9"/>
  <c r="BJ13" i="9" s="1"/>
  <c r="F19" i="9"/>
  <c r="D19" i="9"/>
  <c r="C19" i="9"/>
  <c r="R19" i="9"/>
  <c r="B20" i="9"/>
  <c r="L18" i="9"/>
  <c r="H18" i="9"/>
  <c r="G18" i="9"/>
  <c r="BG18" i="9"/>
  <c r="AM18" i="9"/>
  <c r="AW18" i="9"/>
  <c r="V18" i="9"/>
  <c r="AA18" i="9" s="1"/>
  <c r="AI17" i="9"/>
  <c r="AE17" i="9"/>
  <c r="Q17" i="9"/>
  <c r="BB17" i="9"/>
  <c r="AG17" i="9"/>
  <c r="AC17" i="9"/>
  <c r="AR17" i="9"/>
  <c r="N17" i="9"/>
  <c r="AX13" i="9" l="1"/>
  <c r="AZ13" i="9" s="1"/>
  <c r="BA13" i="9" s="1"/>
  <c r="BD13" i="9" s="1"/>
  <c r="AU14" i="9" s="1"/>
  <c r="AS14" i="9"/>
  <c r="AN14" i="9"/>
  <c r="AP14" i="9" s="1"/>
  <c r="B21" i="9"/>
  <c r="R20" i="9"/>
  <c r="F20" i="9"/>
  <c r="D20" i="9"/>
  <c r="C20" i="9"/>
  <c r="L19" i="9"/>
  <c r="H19" i="9"/>
  <c r="G19" i="9"/>
  <c r="AI18" i="9"/>
  <c r="AE18" i="9"/>
  <c r="Q18" i="9"/>
  <c r="BB18" i="9"/>
  <c r="AG18" i="9"/>
  <c r="AC18" i="9"/>
  <c r="AR18" i="9"/>
  <c r="N18" i="9"/>
  <c r="BG19" i="9"/>
  <c r="AM19" i="9"/>
  <c r="AW19" i="9"/>
  <c r="V19" i="9"/>
  <c r="AA19" i="9" s="1"/>
  <c r="BK13" i="9"/>
  <c r="BE14" i="9" s="1"/>
  <c r="AQ14" i="9" l="1"/>
  <c r="AT14" i="9" s="1"/>
  <c r="AK15" i="9" s="1"/>
  <c r="AI19" i="9"/>
  <c r="AE19" i="9"/>
  <c r="Q19" i="9"/>
  <c r="BB19" i="9"/>
  <c r="AG19" i="9"/>
  <c r="AC19" i="9"/>
  <c r="AR19" i="9"/>
  <c r="N19" i="9"/>
  <c r="AX14" i="9"/>
  <c r="AZ14" i="9" s="1"/>
  <c r="BA14" i="9" s="1"/>
  <c r="BC14" i="9"/>
  <c r="V20" i="9"/>
  <c r="AA20" i="9" s="1"/>
  <c r="BG20" i="9"/>
  <c r="AM20" i="9"/>
  <c r="AW20" i="9"/>
  <c r="B22" i="9"/>
  <c r="R21" i="9"/>
  <c r="F21" i="9"/>
  <c r="D21" i="9"/>
  <c r="C21" i="9"/>
  <c r="BH14" i="9"/>
  <c r="BJ14" i="9" s="1"/>
  <c r="L20" i="9"/>
  <c r="H20" i="9"/>
  <c r="G20" i="9"/>
  <c r="AN15" i="9" l="1"/>
  <c r="M15" i="9"/>
  <c r="O15" i="9" s="1"/>
  <c r="P15" i="9" s="1"/>
  <c r="AB15" i="9" s="1"/>
  <c r="AS15" i="9"/>
  <c r="BK14" i="9"/>
  <c r="BE15" i="9" s="1"/>
  <c r="BH15" i="9" s="1"/>
  <c r="BD14" i="9"/>
  <c r="AU15" i="9" s="1"/>
  <c r="BC15" i="9" s="1"/>
  <c r="G21" i="9"/>
  <c r="L21" i="9"/>
  <c r="H21" i="9"/>
  <c r="AR20" i="9"/>
  <c r="N20" i="9"/>
  <c r="AI20" i="9"/>
  <c r="AE20" i="9"/>
  <c r="Q20" i="9"/>
  <c r="BB20" i="9"/>
  <c r="AG20" i="9"/>
  <c r="AC20" i="9"/>
  <c r="V21" i="9"/>
  <c r="AA21" i="9" s="1"/>
  <c r="BG21" i="9"/>
  <c r="AM21" i="9"/>
  <c r="AW21" i="9"/>
  <c r="B23" i="9"/>
  <c r="R22" i="9"/>
  <c r="F22" i="9"/>
  <c r="D22" i="9"/>
  <c r="C22" i="9"/>
  <c r="BI15" i="9" l="1"/>
  <c r="BJ15" i="9" s="1"/>
  <c r="AJ15" i="9"/>
  <c r="AF15" i="9"/>
  <c r="AH15" i="9"/>
  <c r="AO15" i="9"/>
  <c r="AP15" i="9" s="1"/>
  <c r="AY15" i="9"/>
  <c r="AD15" i="9"/>
  <c r="AX15" i="9"/>
  <c r="C23" i="9"/>
  <c r="B24" i="9"/>
  <c r="R23" i="9"/>
  <c r="F23" i="9"/>
  <c r="D23" i="9"/>
  <c r="AW22" i="9"/>
  <c r="V22" i="9"/>
  <c r="AA22" i="9" s="1"/>
  <c r="BG22" i="9"/>
  <c r="AM22" i="9"/>
  <c r="G22" i="9"/>
  <c r="L22" i="9"/>
  <c r="H22" i="9"/>
  <c r="AR21" i="9"/>
  <c r="N21" i="9"/>
  <c r="AI21" i="9"/>
  <c r="AE21" i="9"/>
  <c r="Q21" i="9"/>
  <c r="BB21" i="9"/>
  <c r="AG21" i="9"/>
  <c r="AC21" i="9"/>
  <c r="AZ15" i="9" l="1"/>
  <c r="BA15" i="9" s="1"/>
  <c r="BD15" i="9" s="1"/>
  <c r="AU16" i="9" s="1"/>
  <c r="BC16" i="9" s="1"/>
  <c r="BK15" i="9"/>
  <c r="BE16" i="9" s="1"/>
  <c r="BH16" i="9" s="1"/>
  <c r="AQ15" i="9"/>
  <c r="AT15" i="9" s="1"/>
  <c r="AK16" i="9" s="1"/>
  <c r="AN16" i="9" s="1"/>
  <c r="H23" i="9"/>
  <c r="G23" i="9"/>
  <c r="L23" i="9"/>
  <c r="AW23" i="9"/>
  <c r="V23" i="9"/>
  <c r="AA23" i="9" s="1"/>
  <c r="BG23" i="9"/>
  <c r="AM23" i="9"/>
  <c r="AG22" i="9"/>
  <c r="AC22" i="9"/>
  <c r="AR22" i="9"/>
  <c r="N22" i="9"/>
  <c r="AI22" i="9"/>
  <c r="AE22" i="9"/>
  <c r="Q22" i="9"/>
  <c r="BB22" i="9"/>
  <c r="C24" i="9"/>
  <c r="B25" i="9"/>
  <c r="R24" i="9"/>
  <c r="F24" i="9"/>
  <c r="D24" i="9"/>
  <c r="AX16" i="9" l="1"/>
  <c r="M16" i="9"/>
  <c r="O16" i="9" s="1"/>
  <c r="P16" i="9" s="1"/>
  <c r="AB16" i="9" s="1"/>
  <c r="AS16" i="9"/>
  <c r="H24" i="9"/>
  <c r="G24" i="9"/>
  <c r="L24" i="9"/>
  <c r="AW24" i="9"/>
  <c r="V24" i="9"/>
  <c r="AA24" i="9" s="1"/>
  <c r="BG24" i="9"/>
  <c r="AM24" i="9"/>
  <c r="AG23" i="9"/>
  <c r="AC23" i="9"/>
  <c r="AR23" i="9"/>
  <c r="N23" i="9"/>
  <c r="AI23" i="9"/>
  <c r="AE23" i="9"/>
  <c r="Q23" i="9"/>
  <c r="BB23" i="9"/>
  <c r="C25" i="9"/>
  <c r="B26" i="9"/>
  <c r="R25" i="9"/>
  <c r="F25" i="9"/>
  <c r="D25" i="9"/>
  <c r="AD16" i="9" l="1"/>
  <c r="BI16" i="9"/>
  <c r="BJ16" i="9" s="1"/>
  <c r="AJ16" i="9"/>
  <c r="AY16" i="9"/>
  <c r="AZ16" i="9" s="1"/>
  <c r="AO16" i="9"/>
  <c r="AP16" i="9" s="1"/>
  <c r="AF16" i="9"/>
  <c r="AH16" i="9"/>
  <c r="AG24" i="9"/>
  <c r="AC24" i="9"/>
  <c r="AR24" i="9"/>
  <c r="N24" i="9"/>
  <c r="AI24" i="9"/>
  <c r="AE24" i="9"/>
  <c r="Q24" i="9"/>
  <c r="BB24" i="9"/>
  <c r="L25" i="9"/>
  <c r="H25" i="9"/>
  <c r="G25" i="9"/>
  <c r="AW25" i="9"/>
  <c r="V25" i="9"/>
  <c r="AA25" i="9" s="1"/>
  <c r="AM25" i="9"/>
  <c r="BG25" i="9"/>
  <c r="D26" i="9"/>
  <c r="C26" i="9"/>
  <c r="B27" i="9"/>
  <c r="R26" i="9"/>
  <c r="F26" i="9"/>
  <c r="AQ16" i="9" l="1"/>
  <c r="AT16" i="9" s="1"/>
  <c r="AK17" i="9" s="1"/>
  <c r="M17" i="9" s="1"/>
  <c r="O17" i="9" s="1"/>
  <c r="P17" i="9" s="1"/>
  <c r="AB17" i="9" s="1"/>
  <c r="BA16" i="9"/>
  <c r="BD16" i="9" s="1"/>
  <c r="AU17" i="9" s="1"/>
  <c r="BC17" i="9" s="1"/>
  <c r="BK16" i="9"/>
  <c r="BE17" i="9" s="1"/>
  <c r="BH17" i="9" s="1"/>
  <c r="AW26" i="9"/>
  <c r="V26" i="9"/>
  <c r="AA26" i="9" s="1"/>
  <c r="AM26" i="9"/>
  <c r="BG26" i="9"/>
  <c r="L26" i="9"/>
  <c r="H26" i="9"/>
  <c r="G26" i="9"/>
  <c r="D27" i="9"/>
  <c r="C27" i="9"/>
  <c r="F27" i="9"/>
  <c r="B28" i="9"/>
  <c r="R27" i="9"/>
  <c r="BB25" i="9"/>
  <c r="AG25" i="9"/>
  <c r="AC25" i="9"/>
  <c r="AR25" i="9"/>
  <c r="N25" i="9"/>
  <c r="AI25" i="9"/>
  <c r="Q25" i="9"/>
  <c r="AE25" i="9"/>
  <c r="AD17" i="9" l="1"/>
  <c r="AS17" i="9"/>
  <c r="AO17" i="9"/>
  <c r="AH17" i="9"/>
  <c r="AY17" i="9"/>
  <c r="AJ17" i="9"/>
  <c r="AN17" i="9"/>
  <c r="BI17" i="9"/>
  <c r="BJ17" i="9" s="1"/>
  <c r="AF17" i="9"/>
  <c r="AX17" i="9"/>
  <c r="F28" i="9"/>
  <c r="D28" i="9"/>
  <c r="C28" i="9"/>
  <c r="B29" i="9"/>
  <c r="R28" i="9"/>
  <c r="BB26" i="9"/>
  <c r="AG26" i="9"/>
  <c r="AC26" i="9"/>
  <c r="AR26" i="9"/>
  <c r="N26" i="9"/>
  <c r="AE26" i="9"/>
  <c r="AI26" i="9"/>
  <c r="Q26" i="9"/>
  <c r="L27" i="9"/>
  <c r="H27" i="9"/>
  <c r="G27" i="9"/>
  <c r="BG27" i="9"/>
  <c r="AM27" i="9"/>
  <c r="AW27" i="9"/>
  <c r="V27" i="9"/>
  <c r="AA27" i="9" s="1"/>
  <c r="AP17" i="9" l="1"/>
  <c r="AQ17" i="9" s="1"/>
  <c r="AT17" i="9" s="1"/>
  <c r="AK18" i="9" s="1"/>
  <c r="AS18" i="9" s="1"/>
  <c r="BK17" i="9"/>
  <c r="BE18" i="9" s="1"/>
  <c r="BH18" i="9" s="1"/>
  <c r="AZ17" i="9"/>
  <c r="BA17" i="9" s="1"/>
  <c r="BD17" i="9" s="1"/>
  <c r="AU18" i="9" s="1"/>
  <c r="BC18" i="9" s="1"/>
  <c r="AI27" i="9"/>
  <c r="AE27" i="9"/>
  <c r="Q27" i="9"/>
  <c r="BB27" i="9"/>
  <c r="AG27" i="9"/>
  <c r="AC27" i="9"/>
  <c r="N27" i="9"/>
  <c r="AR27" i="9"/>
  <c r="F29" i="9"/>
  <c r="D29" i="9"/>
  <c r="C29" i="9"/>
  <c r="R29" i="9"/>
  <c r="B30" i="9"/>
  <c r="BG28" i="9"/>
  <c r="AM28" i="9"/>
  <c r="AW28" i="9"/>
  <c r="V28" i="9"/>
  <c r="AA28" i="9" s="1"/>
  <c r="L28" i="9"/>
  <c r="H28" i="9"/>
  <c r="G28" i="9"/>
  <c r="AX18" i="9" l="1"/>
  <c r="AN18" i="9"/>
  <c r="M18" i="9"/>
  <c r="O18" i="9" s="1"/>
  <c r="P18" i="9" s="1"/>
  <c r="AB18" i="9" s="1"/>
  <c r="AI28" i="9"/>
  <c r="AE28" i="9"/>
  <c r="Q28" i="9"/>
  <c r="BB28" i="9"/>
  <c r="AG28" i="9"/>
  <c r="AC28" i="9"/>
  <c r="AR28" i="9"/>
  <c r="N28" i="9"/>
  <c r="B31" i="9"/>
  <c r="R30" i="9"/>
  <c r="F30" i="9"/>
  <c r="D30" i="9"/>
  <c r="C30" i="9"/>
  <c r="L29" i="9"/>
  <c r="H29" i="9"/>
  <c r="G29" i="9"/>
  <c r="BG29" i="9"/>
  <c r="AM29" i="9"/>
  <c r="AW29" i="9"/>
  <c r="V29" i="9"/>
  <c r="AA29" i="9" s="1"/>
  <c r="AH18" i="9" l="1"/>
  <c r="AF18" i="9"/>
  <c r="AY18" i="9" s="1"/>
  <c r="AZ18" i="9" s="1"/>
  <c r="AD18" i="9"/>
  <c r="AO18" i="9" s="1"/>
  <c r="AP18" i="9" s="1"/>
  <c r="AJ18" i="9"/>
  <c r="BI18" i="9" s="1"/>
  <c r="BJ18" i="9" s="1"/>
  <c r="AI29" i="9"/>
  <c r="AE29" i="9"/>
  <c r="Q29" i="9"/>
  <c r="BB29" i="9"/>
  <c r="AG29" i="9"/>
  <c r="AC29" i="9"/>
  <c r="AR29" i="9"/>
  <c r="N29" i="9"/>
  <c r="L30" i="9"/>
  <c r="H30" i="9"/>
  <c r="G30" i="9"/>
  <c r="V30" i="9"/>
  <c r="AA30" i="9" s="1"/>
  <c r="BG30" i="9"/>
  <c r="AM30" i="9"/>
  <c r="AW30" i="9"/>
  <c r="B32" i="9"/>
  <c r="R31" i="9"/>
  <c r="F31" i="9"/>
  <c r="D31" i="9"/>
  <c r="C31" i="9"/>
  <c r="BA18" i="9" l="1"/>
  <c r="BD18" i="9" s="1"/>
  <c r="AU19" i="9" s="1"/>
  <c r="BC19" i="9" s="1"/>
  <c r="AQ18" i="9"/>
  <c r="AT18" i="9" s="1"/>
  <c r="AK19" i="9" s="1"/>
  <c r="M19" i="9" s="1"/>
  <c r="O19" i="9" s="1"/>
  <c r="P19" i="9" s="1"/>
  <c r="AB19" i="9" s="1"/>
  <c r="BK18" i="9"/>
  <c r="BE19" i="9" s="1"/>
  <c r="BH19" i="9" s="1"/>
  <c r="B33" i="9"/>
  <c r="R32" i="9"/>
  <c r="F32" i="9"/>
  <c r="D32" i="9"/>
  <c r="C32" i="9"/>
  <c r="G31" i="9"/>
  <c r="L31" i="9"/>
  <c r="H31" i="9"/>
  <c r="V31" i="9"/>
  <c r="AA31" i="9" s="1"/>
  <c r="BG31" i="9"/>
  <c r="AM31" i="9"/>
  <c r="AW31" i="9"/>
  <c r="AR30" i="9"/>
  <c r="N30" i="9"/>
  <c r="AI30" i="9"/>
  <c r="AE30" i="9"/>
  <c r="Q30" i="9"/>
  <c r="BB30" i="9"/>
  <c r="AC30" i="9"/>
  <c r="AG30" i="9"/>
  <c r="AX19" i="9" l="1"/>
  <c r="AN19" i="9"/>
  <c r="AS19" i="9"/>
  <c r="AJ19" i="9"/>
  <c r="BI19" i="9" s="1"/>
  <c r="BJ19" i="9" s="1"/>
  <c r="AF19" i="9"/>
  <c r="AY19" i="9" s="1"/>
  <c r="AH19" i="9"/>
  <c r="AD19" i="9"/>
  <c r="AO19" i="9" s="1"/>
  <c r="G32" i="9"/>
  <c r="L32" i="9"/>
  <c r="H32" i="9"/>
  <c r="AW32" i="9"/>
  <c r="V32" i="9"/>
  <c r="AA32" i="9" s="1"/>
  <c r="BG32" i="9"/>
  <c r="AM32" i="9"/>
  <c r="AR31" i="9"/>
  <c r="N31" i="9"/>
  <c r="AI31" i="9"/>
  <c r="AE31" i="9"/>
  <c r="Q31" i="9"/>
  <c r="BB31" i="9"/>
  <c r="AC31" i="9"/>
  <c r="AG31" i="9"/>
  <c r="C33" i="9"/>
  <c r="B34" i="9"/>
  <c r="R33" i="9"/>
  <c r="F33" i="9"/>
  <c r="D33" i="9"/>
  <c r="AZ19" i="9" l="1"/>
  <c r="BA19" i="9" s="1"/>
  <c r="BD19" i="9" s="1"/>
  <c r="AU20" i="9" s="1"/>
  <c r="AX20" i="9" s="1"/>
  <c r="AP19" i="9"/>
  <c r="AQ19" i="9" s="1"/>
  <c r="AT19" i="9" s="1"/>
  <c r="AK20" i="9" s="1"/>
  <c r="AS20" i="9" s="1"/>
  <c r="BK19" i="9"/>
  <c r="BE20" i="9" s="1"/>
  <c r="BH20" i="9" s="1"/>
  <c r="C34" i="9"/>
  <c r="B35" i="9"/>
  <c r="R34" i="9"/>
  <c r="F34" i="9"/>
  <c r="D34" i="9"/>
  <c r="H33" i="9"/>
  <c r="G33" i="9"/>
  <c r="L33" i="9"/>
  <c r="AW33" i="9"/>
  <c r="V33" i="9"/>
  <c r="AA33" i="9" s="1"/>
  <c r="BG33" i="9"/>
  <c r="AM33" i="9"/>
  <c r="AG32" i="9"/>
  <c r="AC32" i="9"/>
  <c r="AR32" i="9"/>
  <c r="N32" i="9"/>
  <c r="AI32" i="9"/>
  <c r="AE32" i="9"/>
  <c r="Q32" i="9"/>
  <c r="BB32" i="9"/>
  <c r="BC20" i="9" l="1"/>
  <c r="AN20" i="9"/>
  <c r="M20" i="9"/>
  <c r="O20" i="9" s="1"/>
  <c r="P20" i="9" s="1"/>
  <c r="AB20" i="9" s="1"/>
  <c r="AW34" i="9"/>
  <c r="V34" i="9"/>
  <c r="AA34" i="9" s="1"/>
  <c r="BG34" i="9"/>
  <c r="AM34" i="9"/>
  <c r="C35" i="9"/>
  <c r="B36" i="9"/>
  <c r="R35" i="9"/>
  <c r="F35" i="9"/>
  <c r="D35" i="9"/>
  <c r="AG33" i="9"/>
  <c r="AC33" i="9"/>
  <c r="AR33" i="9"/>
  <c r="N33" i="9"/>
  <c r="AI33" i="9"/>
  <c r="AE33" i="9"/>
  <c r="Q33" i="9"/>
  <c r="BB33" i="9"/>
  <c r="H34" i="9"/>
  <c r="G34" i="9"/>
  <c r="L34" i="9"/>
  <c r="AH20" i="9" l="1"/>
  <c r="AD20" i="9"/>
  <c r="AO20" i="9" s="1"/>
  <c r="AP20" i="9" s="1"/>
  <c r="AF20" i="9"/>
  <c r="AY20" i="9" s="1"/>
  <c r="AZ20" i="9" s="1"/>
  <c r="AJ20" i="9"/>
  <c r="BI20" i="9" s="1"/>
  <c r="BJ20" i="9" s="1"/>
  <c r="H35" i="9"/>
  <c r="G35" i="9"/>
  <c r="L35" i="9"/>
  <c r="AW35" i="9"/>
  <c r="V35" i="9"/>
  <c r="AA35" i="9" s="1"/>
  <c r="BG35" i="9"/>
  <c r="AM35" i="9"/>
  <c r="AG34" i="9"/>
  <c r="AC34" i="9"/>
  <c r="AR34" i="9"/>
  <c r="N34" i="9"/>
  <c r="AI34" i="9"/>
  <c r="AE34" i="9"/>
  <c r="Q34" i="9"/>
  <c r="BB34" i="9"/>
  <c r="C36" i="9"/>
  <c r="B37" i="9"/>
  <c r="R36" i="9"/>
  <c r="F36" i="9"/>
  <c r="D36" i="9"/>
  <c r="BK20" i="9" l="1"/>
  <c r="BE21" i="9" s="1"/>
  <c r="BH21" i="9" s="1"/>
  <c r="AQ20" i="9"/>
  <c r="AT20" i="9" s="1"/>
  <c r="AK21" i="9" s="1"/>
  <c r="AN21" i="9" s="1"/>
  <c r="BA20" i="9"/>
  <c r="BD20" i="9" s="1"/>
  <c r="AU21" i="9" s="1"/>
  <c r="AX21" i="9" s="1"/>
  <c r="D37" i="9"/>
  <c r="C37" i="9"/>
  <c r="B38" i="9"/>
  <c r="R37" i="9"/>
  <c r="F37" i="9"/>
  <c r="AG35" i="9"/>
  <c r="AC35" i="9"/>
  <c r="AR35" i="9"/>
  <c r="N35" i="9"/>
  <c r="AI35" i="9"/>
  <c r="AE35" i="9"/>
  <c r="Q35" i="9"/>
  <c r="BB35" i="9"/>
  <c r="L36" i="9"/>
  <c r="H36" i="9"/>
  <c r="G36" i="9"/>
  <c r="AW36" i="9"/>
  <c r="V36" i="9"/>
  <c r="AA36" i="9" s="1"/>
  <c r="AM36" i="9"/>
  <c r="BG36" i="9"/>
  <c r="M21" i="9" l="1"/>
  <c r="O21" i="9" s="1"/>
  <c r="P21" i="9" s="1"/>
  <c r="AB21" i="9" s="1"/>
  <c r="BC21" i="9"/>
  <c r="AS21" i="9"/>
  <c r="L37" i="9"/>
  <c r="H37" i="9"/>
  <c r="G37" i="9"/>
  <c r="AW37" i="9"/>
  <c r="V37" i="9"/>
  <c r="AA37" i="9" s="1"/>
  <c r="AM37" i="9"/>
  <c r="BG37" i="9"/>
  <c r="BB36" i="9"/>
  <c r="AG36" i="9"/>
  <c r="AC36" i="9"/>
  <c r="AR36" i="9"/>
  <c r="N36" i="9"/>
  <c r="AE36" i="9"/>
  <c r="AI36" i="9"/>
  <c r="Q36" i="9"/>
  <c r="D38" i="9"/>
  <c r="C38" i="9"/>
  <c r="B39" i="9"/>
  <c r="R38" i="9"/>
  <c r="F38" i="9"/>
  <c r="AF21" i="9" l="1"/>
  <c r="AY21" i="9" s="1"/>
  <c r="AZ21" i="9" s="1"/>
  <c r="AD21" i="9"/>
  <c r="AO21" i="9" s="1"/>
  <c r="AP21" i="9" s="1"/>
  <c r="AJ21" i="9"/>
  <c r="BI21" i="9" s="1"/>
  <c r="BJ21" i="9" s="1"/>
  <c r="BK21" i="9" s="1"/>
  <c r="BE22" i="9" s="1"/>
  <c r="BH22" i="9" s="1"/>
  <c r="AH21" i="9"/>
  <c r="BB37" i="9"/>
  <c r="AG37" i="9"/>
  <c r="AC37" i="9"/>
  <c r="AR37" i="9"/>
  <c r="N37" i="9"/>
  <c r="AI37" i="9"/>
  <c r="Q37" i="9"/>
  <c r="AE37" i="9"/>
  <c r="F39" i="9"/>
  <c r="D39" i="9"/>
  <c r="C39" i="9"/>
  <c r="R39" i="9"/>
  <c r="B40" i="9"/>
  <c r="L38" i="9"/>
  <c r="H38" i="9"/>
  <c r="G38" i="9"/>
  <c r="BG38" i="9"/>
  <c r="AM38" i="9"/>
  <c r="AW38" i="9"/>
  <c r="V38" i="9"/>
  <c r="AA38" i="9" s="1"/>
  <c r="BA21" i="9" l="1"/>
  <c r="BD21" i="9" s="1"/>
  <c r="AU22" i="9" s="1"/>
  <c r="BC22" i="9" s="1"/>
  <c r="AQ21" i="9"/>
  <c r="AT21" i="9" s="1"/>
  <c r="AK22" i="9" s="1"/>
  <c r="AS22" i="9" s="1"/>
  <c r="F40" i="9"/>
  <c r="D40" i="9"/>
  <c r="C40" i="9"/>
  <c r="R40" i="9"/>
  <c r="B41" i="9"/>
  <c r="L39" i="9"/>
  <c r="H39" i="9"/>
  <c r="G39" i="9"/>
  <c r="BG39" i="9"/>
  <c r="AM39" i="9"/>
  <c r="AW39" i="9"/>
  <c r="V39" i="9"/>
  <c r="AA39" i="9" s="1"/>
  <c r="AI38" i="9"/>
  <c r="AE38" i="9"/>
  <c r="Q38" i="9"/>
  <c r="BB38" i="9"/>
  <c r="AG38" i="9"/>
  <c r="AC38" i="9"/>
  <c r="AR38" i="9"/>
  <c r="N38" i="9"/>
  <c r="AX22" i="9" l="1"/>
  <c r="AN22" i="9"/>
  <c r="M22" i="9"/>
  <c r="O22" i="9" s="1"/>
  <c r="P22" i="9" s="1"/>
  <c r="AB22" i="9" s="1"/>
  <c r="F41" i="9"/>
  <c r="D41" i="9"/>
  <c r="C41" i="9"/>
  <c r="B42" i="9"/>
  <c r="R41" i="9"/>
  <c r="L40" i="9"/>
  <c r="H40" i="9"/>
  <c r="G40" i="9"/>
  <c r="AI39" i="9"/>
  <c r="AE39" i="9"/>
  <c r="Q39" i="9"/>
  <c r="BB39" i="9"/>
  <c r="AG39" i="9"/>
  <c r="AC39" i="9"/>
  <c r="AR39" i="9"/>
  <c r="N39" i="9"/>
  <c r="BG40" i="9"/>
  <c r="AM40" i="9"/>
  <c r="AW40" i="9"/>
  <c r="V40" i="9"/>
  <c r="AA40" i="9" s="1"/>
  <c r="AJ22" i="9" l="1"/>
  <c r="AD22" i="9"/>
  <c r="AO22" i="9" s="1"/>
  <c r="AP22" i="9" s="1"/>
  <c r="AQ22" i="9" s="1"/>
  <c r="AT22" i="9" s="1"/>
  <c r="AK23" i="9" s="1"/>
  <c r="AN23" i="9" s="1"/>
  <c r="BI22" i="9"/>
  <c r="BJ22" i="9" s="1"/>
  <c r="AF22" i="9"/>
  <c r="AY22" i="9" s="1"/>
  <c r="AZ22" i="9" s="1"/>
  <c r="BA22" i="9" s="1"/>
  <c r="BD22" i="9" s="1"/>
  <c r="AH22" i="9"/>
  <c r="BG41" i="9"/>
  <c r="AM41" i="9"/>
  <c r="AW41" i="9"/>
  <c r="V41" i="9"/>
  <c r="AA41" i="9" s="1"/>
  <c r="L41" i="9"/>
  <c r="H41" i="9"/>
  <c r="G41" i="9"/>
  <c r="AI40" i="9"/>
  <c r="AE40" i="9"/>
  <c r="Q40" i="9"/>
  <c r="BB40" i="9"/>
  <c r="AG40" i="9"/>
  <c r="AC40" i="9"/>
  <c r="AR40" i="9"/>
  <c r="N40" i="9"/>
  <c r="F42" i="9"/>
  <c r="D42" i="9"/>
  <c r="C42" i="9"/>
  <c r="B43" i="9"/>
  <c r="R42" i="9"/>
  <c r="AU23" i="9" l="1"/>
  <c r="AX23" i="9" s="1"/>
  <c r="BK22" i="9"/>
  <c r="BE23" i="9" s="1"/>
  <c r="BH23" i="9" s="1"/>
  <c r="AS23" i="9"/>
  <c r="M23" i="9"/>
  <c r="O23" i="9" s="1"/>
  <c r="P23" i="9" s="1"/>
  <c r="AB23" i="9" s="1"/>
  <c r="BG42" i="9"/>
  <c r="AM42" i="9"/>
  <c r="AW42" i="9"/>
  <c r="V42" i="9"/>
  <c r="AA42" i="9" s="1"/>
  <c r="L42" i="9"/>
  <c r="H42" i="9"/>
  <c r="G42" i="9"/>
  <c r="AI41" i="9"/>
  <c r="AE41" i="9"/>
  <c r="Q41" i="9"/>
  <c r="BB41" i="9"/>
  <c r="AG41" i="9"/>
  <c r="AC41" i="9"/>
  <c r="N41" i="9"/>
  <c r="AR41" i="9"/>
  <c r="B44" i="9"/>
  <c r="R43" i="9"/>
  <c r="F43" i="9"/>
  <c r="D43" i="9"/>
  <c r="C43" i="9"/>
  <c r="BC23" i="9" l="1"/>
  <c r="AD23" i="9"/>
  <c r="AO23" i="9" s="1"/>
  <c r="AP23" i="9" s="1"/>
  <c r="AQ23" i="9" s="1"/>
  <c r="AT23" i="9" s="1"/>
  <c r="AK24" i="9" s="1"/>
  <c r="AN24" i="9" s="1"/>
  <c r="AH23" i="9"/>
  <c r="AJ23" i="9"/>
  <c r="BI23" i="9" s="1"/>
  <c r="BJ23" i="9" s="1"/>
  <c r="AF23" i="9"/>
  <c r="AY23" i="9" s="1"/>
  <c r="AZ23" i="9" s="1"/>
  <c r="B45" i="9"/>
  <c r="R44" i="9"/>
  <c r="F44" i="9"/>
  <c r="D44" i="9"/>
  <c r="C44" i="9"/>
  <c r="AI42" i="9"/>
  <c r="AE42" i="9"/>
  <c r="Q42" i="9"/>
  <c r="BB42" i="9"/>
  <c r="AG42" i="9"/>
  <c r="AC42" i="9"/>
  <c r="AR42" i="9"/>
  <c r="N42" i="9"/>
  <c r="L43" i="9"/>
  <c r="H43" i="9"/>
  <c r="G43" i="9"/>
  <c r="V43" i="9"/>
  <c r="AA43" i="9" s="1"/>
  <c r="BG43" i="9"/>
  <c r="AM43" i="9"/>
  <c r="AW43" i="9"/>
  <c r="BA23" i="9" l="1"/>
  <c r="BD23" i="9" s="1"/>
  <c r="BK23" i="9"/>
  <c r="BE24" i="9" s="1"/>
  <c r="BH24" i="9" s="1"/>
  <c r="AS24" i="9"/>
  <c r="M24" i="9"/>
  <c r="O24" i="9" s="1"/>
  <c r="P24" i="9" s="1"/>
  <c r="AB24" i="9" s="1"/>
  <c r="G44" i="9"/>
  <c r="L44" i="9"/>
  <c r="H44" i="9"/>
  <c r="AR43" i="9"/>
  <c r="N43" i="9"/>
  <c r="AI43" i="9"/>
  <c r="AE43" i="9"/>
  <c r="Q43" i="9"/>
  <c r="BB43" i="9"/>
  <c r="AG43" i="9"/>
  <c r="AC43" i="9"/>
  <c r="V44" i="9"/>
  <c r="AA44" i="9" s="1"/>
  <c r="BG44" i="9"/>
  <c r="AM44" i="9"/>
  <c r="AW44" i="9"/>
  <c r="B46" i="9"/>
  <c r="R45" i="9"/>
  <c r="F45" i="9"/>
  <c r="D45" i="9"/>
  <c r="C45" i="9"/>
  <c r="AU24" i="9" l="1"/>
  <c r="BC24" i="9" s="1"/>
  <c r="AF24" i="9"/>
  <c r="AJ24" i="9"/>
  <c r="BI24" i="9" s="1"/>
  <c r="BJ24" i="9" s="1"/>
  <c r="AD24" i="9"/>
  <c r="AO24" i="9" s="1"/>
  <c r="AP24" i="9" s="1"/>
  <c r="AH24" i="9"/>
  <c r="G45" i="9"/>
  <c r="L45" i="9"/>
  <c r="H45" i="9"/>
  <c r="V45" i="9"/>
  <c r="AA45" i="9" s="1"/>
  <c r="BG45" i="9"/>
  <c r="AM45" i="9"/>
  <c r="AW45" i="9"/>
  <c r="B47" i="9"/>
  <c r="R46" i="9"/>
  <c r="F46" i="9"/>
  <c r="D46" i="9"/>
  <c r="C46" i="9"/>
  <c r="AR44" i="9"/>
  <c r="N44" i="9"/>
  <c r="AI44" i="9"/>
  <c r="AE44" i="9"/>
  <c r="Q44" i="9"/>
  <c r="BB44" i="9"/>
  <c r="AG44" i="9"/>
  <c r="AC44" i="9"/>
  <c r="AX24" i="9" l="1"/>
  <c r="AY24" i="9" s="1"/>
  <c r="BK24" i="9"/>
  <c r="BE25" i="9" s="1"/>
  <c r="BH25" i="9" s="1"/>
  <c r="AQ24" i="9"/>
  <c r="AT24" i="9" s="1"/>
  <c r="AK25" i="9" s="1"/>
  <c r="G46" i="9"/>
  <c r="L46" i="9"/>
  <c r="H46" i="9"/>
  <c r="V46" i="9"/>
  <c r="AA46" i="9" s="1"/>
  <c r="BG46" i="9"/>
  <c r="AM46" i="9"/>
  <c r="AW46" i="9"/>
  <c r="AR45" i="9"/>
  <c r="N45" i="9"/>
  <c r="AI45" i="9"/>
  <c r="AE45" i="9"/>
  <c r="Q45" i="9"/>
  <c r="BB45" i="9"/>
  <c r="AG45" i="9"/>
  <c r="AC45" i="9"/>
  <c r="F47" i="9"/>
  <c r="B48" i="9"/>
  <c r="R47" i="9"/>
  <c r="D47" i="9"/>
  <c r="C47" i="9"/>
  <c r="AZ24" i="9" l="1"/>
  <c r="BA24" i="9" s="1"/>
  <c r="BD24" i="9" s="1"/>
  <c r="AU25" i="9" s="1"/>
  <c r="BC25" i="9" s="1"/>
  <c r="AN25" i="9"/>
  <c r="AS25" i="9"/>
  <c r="M25" i="9"/>
  <c r="O25" i="9" s="1"/>
  <c r="P25" i="9" s="1"/>
  <c r="AB25" i="9" s="1"/>
  <c r="L47" i="9"/>
  <c r="G47" i="9"/>
  <c r="H47" i="9"/>
  <c r="AR46" i="9"/>
  <c r="N46" i="9"/>
  <c r="AI46" i="9"/>
  <c r="AE46" i="9"/>
  <c r="Q46" i="9"/>
  <c r="BB46" i="9"/>
  <c r="AG46" i="9"/>
  <c r="AC46" i="9"/>
  <c r="AW47" i="9"/>
  <c r="V47" i="9"/>
  <c r="AA47" i="9" s="1"/>
  <c r="BG47" i="9"/>
  <c r="AM47" i="9"/>
  <c r="D48" i="9"/>
  <c r="C48" i="9"/>
  <c r="B49" i="9"/>
  <c r="R48" i="9"/>
  <c r="F48" i="9"/>
  <c r="AX25" i="9" l="1"/>
  <c r="AD25" i="9"/>
  <c r="AO25" i="9" s="1"/>
  <c r="AP25" i="9" s="1"/>
  <c r="AF25" i="9"/>
  <c r="AY25" i="9" s="1"/>
  <c r="AH25" i="9"/>
  <c r="AJ25" i="9"/>
  <c r="BI25" i="9" s="1"/>
  <c r="BJ25" i="9" s="1"/>
  <c r="D49" i="9"/>
  <c r="C49" i="9"/>
  <c r="B50" i="9"/>
  <c r="R49" i="9"/>
  <c r="F49" i="9"/>
  <c r="BB47" i="9"/>
  <c r="AG47" i="9"/>
  <c r="AC47" i="9"/>
  <c r="AR47" i="9"/>
  <c r="N47" i="9"/>
  <c r="AI47" i="9"/>
  <c r="AE47" i="9"/>
  <c r="Q47" i="9"/>
  <c r="L48" i="9"/>
  <c r="H48" i="9"/>
  <c r="G48" i="9"/>
  <c r="AW48" i="9"/>
  <c r="V48" i="9"/>
  <c r="AA48" i="9" s="1"/>
  <c r="BG48" i="9"/>
  <c r="AM48" i="9"/>
  <c r="AZ25" i="9" l="1"/>
  <c r="BA25" i="9" s="1"/>
  <c r="BD25" i="9" s="1"/>
  <c r="AU26" i="9" s="1"/>
  <c r="AX26" i="9" s="1"/>
  <c r="BK25" i="9"/>
  <c r="BE26" i="9" s="1"/>
  <c r="BH26" i="9" s="1"/>
  <c r="AQ25" i="9"/>
  <c r="AT25" i="9" s="1"/>
  <c r="AK26" i="9" s="1"/>
  <c r="L49" i="9"/>
  <c r="H49" i="9"/>
  <c r="G49" i="9"/>
  <c r="BB48" i="9"/>
  <c r="AG48" i="9"/>
  <c r="AC48" i="9"/>
  <c r="AR48" i="9"/>
  <c r="N48" i="9"/>
  <c r="AI48" i="9"/>
  <c r="AE48" i="9"/>
  <c r="Q48" i="9"/>
  <c r="AW49" i="9"/>
  <c r="V49" i="9"/>
  <c r="AA49" i="9" s="1"/>
  <c r="BG49" i="9"/>
  <c r="AM49" i="9"/>
  <c r="D50" i="9"/>
  <c r="C50" i="9"/>
  <c r="B51" i="9"/>
  <c r="R50" i="9"/>
  <c r="F50" i="9"/>
  <c r="BC26" i="9" l="1"/>
  <c r="M26" i="9"/>
  <c r="O26" i="9" s="1"/>
  <c r="P26" i="9" s="1"/>
  <c r="AB26" i="9" s="1"/>
  <c r="AN26" i="9"/>
  <c r="AS26" i="9"/>
  <c r="L50" i="9"/>
  <c r="H50" i="9"/>
  <c r="G50" i="9"/>
  <c r="BG50" i="9"/>
  <c r="AM50" i="9"/>
  <c r="AW50" i="9"/>
  <c r="V50" i="9"/>
  <c r="AA50" i="9" s="1"/>
  <c r="B52" i="9"/>
  <c r="F51" i="9"/>
  <c r="D51" i="9"/>
  <c r="C51" i="9"/>
  <c r="R51" i="9"/>
  <c r="BB49" i="9"/>
  <c r="AG49" i="9"/>
  <c r="AC49" i="9"/>
  <c r="AR49" i="9"/>
  <c r="N49" i="9"/>
  <c r="AI49" i="9"/>
  <c r="AE49" i="9"/>
  <c r="Q49" i="9"/>
  <c r="AD26" i="9" l="1"/>
  <c r="AO26" i="9" s="1"/>
  <c r="AP26" i="9" s="1"/>
  <c r="AJ26" i="9"/>
  <c r="BI26" i="9" s="1"/>
  <c r="BJ26" i="9" s="1"/>
  <c r="AH26" i="9"/>
  <c r="AF26" i="9"/>
  <c r="AY26" i="9" s="1"/>
  <c r="AZ26" i="9" s="1"/>
  <c r="BA26" i="9" s="1"/>
  <c r="BD26" i="9" s="1"/>
  <c r="AU27" i="9" s="1"/>
  <c r="BG51" i="9"/>
  <c r="AM51" i="9"/>
  <c r="AW51" i="9"/>
  <c r="V51" i="9"/>
  <c r="AA51" i="9" s="1"/>
  <c r="D52" i="9"/>
  <c r="B53" i="9"/>
  <c r="R52" i="9"/>
  <c r="F52" i="9"/>
  <c r="C52" i="9"/>
  <c r="L51" i="9"/>
  <c r="H51" i="9"/>
  <c r="G51" i="9"/>
  <c r="AI50" i="9"/>
  <c r="AE50" i="9"/>
  <c r="Q50" i="9"/>
  <c r="BB50" i="9"/>
  <c r="AG50" i="9"/>
  <c r="AC50" i="9"/>
  <c r="AR50" i="9"/>
  <c r="N50" i="9"/>
  <c r="BK26" i="9" l="1"/>
  <c r="BE27" i="9" s="1"/>
  <c r="BH27" i="9" s="1"/>
  <c r="AX27" i="9"/>
  <c r="BC27" i="9"/>
  <c r="AQ26" i="9"/>
  <c r="AT26" i="9" s="1"/>
  <c r="AK27" i="9" s="1"/>
  <c r="C53" i="9"/>
  <c r="F53" i="9"/>
  <c r="B54" i="9"/>
  <c r="R53" i="9"/>
  <c r="D53" i="9"/>
  <c r="AW52" i="9"/>
  <c r="BG52" i="9"/>
  <c r="AM52" i="9"/>
  <c r="V52" i="9"/>
  <c r="AA52" i="9" s="1"/>
  <c r="AR51" i="9"/>
  <c r="BB51" i="9"/>
  <c r="AI51" i="9"/>
  <c r="AE51" i="9"/>
  <c r="Q51" i="9"/>
  <c r="AG51" i="9"/>
  <c r="AC51" i="9"/>
  <c r="N51" i="9"/>
  <c r="G52" i="9"/>
  <c r="L52" i="9"/>
  <c r="H52" i="9"/>
  <c r="M27" i="9" l="1"/>
  <c r="O27" i="9" s="1"/>
  <c r="P27" i="9" s="1"/>
  <c r="AB27" i="9" s="1"/>
  <c r="AS27" i="9"/>
  <c r="AN27" i="9"/>
  <c r="AW53" i="9"/>
  <c r="BG53" i="9"/>
  <c r="AM53" i="9"/>
  <c r="V53" i="9"/>
  <c r="AA53" i="9" s="1"/>
  <c r="C54" i="9"/>
  <c r="F54" i="9"/>
  <c r="D54" i="9"/>
  <c r="B55" i="9"/>
  <c r="R54" i="9"/>
  <c r="AG52" i="9"/>
  <c r="AC52" i="9"/>
  <c r="AI52" i="9"/>
  <c r="AE52" i="9"/>
  <c r="Q52" i="9"/>
  <c r="BB52" i="9"/>
  <c r="AR52" i="9"/>
  <c r="N52" i="9"/>
  <c r="H53" i="9"/>
  <c r="L53" i="9"/>
  <c r="G53" i="9"/>
  <c r="AJ27" i="9" l="1"/>
  <c r="BI27" i="9" s="1"/>
  <c r="BJ27" i="9" s="1"/>
  <c r="AH27" i="9"/>
  <c r="AD27" i="9"/>
  <c r="AO27" i="9" s="1"/>
  <c r="AP27" i="9" s="1"/>
  <c r="AF27" i="9"/>
  <c r="AY27" i="9" s="1"/>
  <c r="AZ27" i="9" s="1"/>
  <c r="BA27" i="9" s="1"/>
  <c r="BD27" i="9" s="1"/>
  <c r="AU28" i="9" s="1"/>
  <c r="AW54" i="9"/>
  <c r="BG54" i="9"/>
  <c r="AM54" i="9"/>
  <c r="V54" i="9"/>
  <c r="AA54" i="9" s="1"/>
  <c r="AG53" i="9"/>
  <c r="AC53" i="9"/>
  <c r="AI53" i="9"/>
  <c r="AE53" i="9"/>
  <c r="Q53" i="9"/>
  <c r="N53" i="9"/>
  <c r="BB53" i="9"/>
  <c r="AR53" i="9"/>
  <c r="C55" i="9"/>
  <c r="F55" i="9"/>
  <c r="R55" i="9"/>
  <c r="D55" i="9"/>
  <c r="B56" i="9"/>
  <c r="H54" i="9"/>
  <c r="L54" i="9"/>
  <c r="G54" i="9"/>
  <c r="BK27" i="9" l="1"/>
  <c r="BE28" i="9" s="1"/>
  <c r="BH28" i="9" s="1"/>
  <c r="AQ27" i="9"/>
  <c r="AT27" i="9" s="1"/>
  <c r="AK28" i="9" s="1"/>
  <c r="BC28" i="9"/>
  <c r="AX28" i="9"/>
  <c r="AG54" i="9"/>
  <c r="AC54" i="9"/>
  <c r="AI54" i="9"/>
  <c r="AE54" i="9"/>
  <c r="Q54" i="9"/>
  <c r="AR54" i="9"/>
  <c r="N54" i="9"/>
  <c r="BB54" i="9"/>
  <c r="C56" i="9"/>
  <c r="B57" i="9"/>
  <c r="F56" i="9"/>
  <c r="R56" i="9"/>
  <c r="D56" i="9"/>
  <c r="AW55" i="9"/>
  <c r="BG55" i="9"/>
  <c r="AM55" i="9"/>
  <c r="V55" i="9"/>
  <c r="AA55" i="9" s="1"/>
  <c r="H55" i="9"/>
  <c r="G55" i="9"/>
  <c r="L55" i="9"/>
  <c r="M28" i="9" l="1"/>
  <c r="O28" i="9" s="1"/>
  <c r="P28" i="9" s="1"/>
  <c r="AB28" i="9" s="1"/>
  <c r="AS28" i="9"/>
  <c r="AN28" i="9"/>
  <c r="AW56" i="9"/>
  <c r="V56" i="9"/>
  <c r="AA56" i="9" s="1"/>
  <c r="BG56" i="9"/>
  <c r="AM56" i="9"/>
  <c r="AG55" i="9"/>
  <c r="AC55" i="9"/>
  <c r="AI55" i="9"/>
  <c r="AE55" i="9"/>
  <c r="Q55" i="9"/>
  <c r="BB55" i="9"/>
  <c r="AR55" i="9"/>
  <c r="N55" i="9"/>
  <c r="H56" i="9"/>
  <c r="L56" i="9"/>
  <c r="G56" i="9"/>
  <c r="C57" i="9"/>
  <c r="B58" i="9"/>
  <c r="R57" i="9"/>
  <c r="F57" i="9"/>
  <c r="D57" i="9"/>
  <c r="AF28" i="9" l="1"/>
  <c r="AY28" i="9" s="1"/>
  <c r="AZ28" i="9" s="1"/>
  <c r="AH28" i="9"/>
  <c r="AJ28" i="9"/>
  <c r="BI28" i="9" s="1"/>
  <c r="BJ28" i="9" s="1"/>
  <c r="AD28" i="9"/>
  <c r="AO28" i="9" s="1"/>
  <c r="AP28" i="9" s="1"/>
  <c r="H57" i="9"/>
  <c r="G57" i="9"/>
  <c r="L57" i="9"/>
  <c r="AW57" i="9"/>
  <c r="V57" i="9"/>
  <c r="AA57" i="9" s="1"/>
  <c r="BG57" i="9"/>
  <c r="AM57" i="9"/>
  <c r="C58" i="9"/>
  <c r="B59" i="9"/>
  <c r="R58" i="9"/>
  <c r="F58" i="9"/>
  <c r="D58" i="9"/>
  <c r="AG56" i="9"/>
  <c r="AC56" i="9"/>
  <c r="AR56" i="9"/>
  <c r="AI56" i="9"/>
  <c r="AE56" i="9"/>
  <c r="Q56" i="9"/>
  <c r="BB56" i="9"/>
  <c r="N56" i="9"/>
  <c r="BK28" i="9" l="1"/>
  <c r="BE29" i="9" s="1"/>
  <c r="BH29" i="9" s="1"/>
  <c r="AQ28" i="9"/>
  <c r="AT28" i="9" s="1"/>
  <c r="AK29" i="9" s="1"/>
  <c r="BA28" i="9"/>
  <c r="BD28" i="9" s="1"/>
  <c r="AU29" i="9" s="1"/>
  <c r="C59" i="9"/>
  <c r="B60" i="9"/>
  <c r="R59" i="9"/>
  <c r="F59" i="9"/>
  <c r="D59" i="9"/>
  <c r="AW58" i="9"/>
  <c r="V58" i="9"/>
  <c r="AA58" i="9" s="1"/>
  <c r="BG58" i="9"/>
  <c r="AM58" i="9"/>
  <c r="AG57" i="9"/>
  <c r="AC57" i="9"/>
  <c r="AR57" i="9"/>
  <c r="N57" i="9"/>
  <c r="AI57" i="9"/>
  <c r="AE57" i="9"/>
  <c r="Q57" i="9"/>
  <c r="BB57" i="9"/>
  <c r="H58" i="9"/>
  <c r="G58" i="9"/>
  <c r="L58" i="9"/>
  <c r="AS29" i="9" l="1"/>
  <c r="M29" i="9"/>
  <c r="O29" i="9" s="1"/>
  <c r="P29" i="9" s="1"/>
  <c r="AB29" i="9" s="1"/>
  <c r="AN29" i="9"/>
  <c r="AX29" i="9"/>
  <c r="BC29" i="9"/>
  <c r="AG58" i="9"/>
  <c r="AC58" i="9"/>
  <c r="AR58" i="9"/>
  <c r="N58" i="9"/>
  <c r="AI58" i="9"/>
  <c r="AE58" i="9"/>
  <c r="Q58" i="9"/>
  <c r="BB58" i="9"/>
  <c r="AW59" i="9"/>
  <c r="V59" i="9"/>
  <c r="AA59" i="9" s="1"/>
  <c r="BG59" i="9"/>
  <c r="AM59" i="9"/>
  <c r="C60" i="9"/>
  <c r="B61" i="9"/>
  <c r="R60" i="9"/>
  <c r="F60" i="9"/>
  <c r="D60" i="9"/>
  <c r="H59" i="9"/>
  <c r="G59" i="9"/>
  <c r="L59" i="9"/>
  <c r="AD29" i="9" l="1"/>
  <c r="AO29" i="9" s="1"/>
  <c r="AP29" i="9" s="1"/>
  <c r="AH29" i="9"/>
  <c r="AF29" i="9"/>
  <c r="AY29" i="9" s="1"/>
  <c r="AZ29" i="9" s="1"/>
  <c r="AJ29" i="9"/>
  <c r="BI29" i="9" s="1"/>
  <c r="BJ29" i="9" s="1"/>
  <c r="AG59" i="9"/>
  <c r="AC59" i="9"/>
  <c r="AR59" i="9"/>
  <c r="N59" i="9"/>
  <c r="AI59" i="9"/>
  <c r="AE59" i="9"/>
  <c r="Q59" i="9"/>
  <c r="BB59" i="9"/>
  <c r="H60" i="9"/>
  <c r="G60" i="9"/>
  <c r="L60" i="9"/>
  <c r="C61" i="9"/>
  <c r="B62" i="9"/>
  <c r="R61" i="9"/>
  <c r="F61" i="9"/>
  <c r="D61" i="9"/>
  <c r="AW60" i="9"/>
  <c r="V60" i="9"/>
  <c r="AA60" i="9" s="1"/>
  <c r="BG60" i="9"/>
  <c r="AM60" i="9"/>
  <c r="BK29" i="9" l="1"/>
  <c r="BE30" i="9" s="1"/>
  <c r="BH30" i="9" s="1"/>
  <c r="BA29" i="9"/>
  <c r="BD29" i="9" s="1"/>
  <c r="AU30" i="9" s="1"/>
  <c r="AQ29" i="9"/>
  <c r="AT29" i="9" s="1"/>
  <c r="AK30" i="9" s="1"/>
  <c r="H61" i="9"/>
  <c r="G61" i="9"/>
  <c r="L61" i="9"/>
  <c r="AW61" i="9"/>
  <c r="V61" i="9"/>
  <c r="AA61" i="9" s="1"/>
  <c r="BG61" i="9"/>
  <c r="AM61" i="9"/>
  <c r="C62" i="9"/>
  <c r="B63" i="9"/>
  <c r="R62" i="9"/>
  <c r="F62" i="9"/>
  <c r="D62" i="9"/>
  <c r="AG60" i="9"/>
  <c r="AC60" i="9"/>
  <c r="AR60" i="9"/>
  <c r="N60" i="9"/>
  <c r="AI60" i="9"/>
  <c r="AE60" i="9"/>
  <c r="Q60" i="9"/>
  <c r="BB60" i="9"/>
  <c r="BC30" i="9" l="1"/>
  <c r="AX30" i="9"/>
  <c r="M30" i="9"/>
  <c r="O30" i="9" s="1"/>
  <c r="P30" i="9" s="1"/>
  <c r="AB30" i="9" s="1"/>
  <c r="AN30" i="9"/>
  <c r="AS30" i="9"/>
  <c r="H62" i="9"/>
  <c r="G62" i="9"/>
  <c r="L62" i="9"/>
  <c r="C63" i="9"/>
  <c r="B64" i="9"/>
  <c r="R63" i="9"/>
  <c r="F63" i="9"/>
  <c r="D63" i="9"/>
  <c r="AW62" i="9"/>
  <c r="V62" i="9"/>
  <c r="AA62" i="9" s="1"/>
  <c r="BG62" i="9"/>
  <c r="AM62" i="9"/>
  <c r="AG61" i="9"/>
  <c r="AC61" i="9"/>
  <c r="AR61" i="9"/>
  <c r="N61" i="9"/>
  <c r="AI61" i="9"/>
  <c r="AE61" i="9"/>
  <c r="Q61" i="9"/>
  <c r="BB61" i="9"/>
  <c r="AH30" i="9" l="1"/>
  <c r="AD30" i="9"/>
  <c r="AO30" i="9" s="1"/>
  <c r="AP30" i="9" s="1"/>
  <c r="AF30" i="9"/>
  <c r="AY30" i="9" s="1"/>
  <c r="AZ30" i="9" s="1"/>
  <c r="BA30" i="9" s="1"/>
  <c r="BD30" i="9" s="1"/>
  <c r="AU31" i="9" s="1"/>
  <c r="AJ30" i="9"/>
  <c r="BI30" i="9" s="1"/>
  <c r="BJ30" i="9" s="1"/>
  <c r="BK30" i="9" s="1"/>
  <c r="BE31" i="9" s="1"/>
  <c r="C64" i="9"/>
  <c r="B65" i="9"/>
  <c r="R64" i="9"/>
  <c r="F64" i="9"/>
  <c r="D64" i="9"/>
  <c r="AG62" i="9"/>
  <c r="AC62" i="9"/>
  <c r="AR62" i="9"/>
  <c r="N62" i="9"/>
  <c r="AI62" i="9"/>
  <c r="AE62" i="9"/>
  <c r="Q62" i="9"/>
  <c r="BB62" i="9"/>
  <c r="H63" i="9"/>
  <c r="G63" i="9"/>
  <c r="L63" i="9"/>
  <c r="AW63" i="9"/>
  <c r="V63" i="9"/>
  <c r="AA63" i="9" s="1"/>
  <c r="BG63" i="9"/>
  <c r="AM63" i="9"/>
  <c r="BH31" i="9" l="1"/>
  <c r="AX31" i="9"/>
  <c r="BC31" i="9"/>
  <c r="AQ30" i="9"/>
  <c r="AT30" i="9" s="1"/>
  <c r="AK31" i="9" s="1"/>
  <c r="H64" i="9"/>
  <c r="G64" i="9"/>
  <c r="L64" i="9"/>
  <c r="AW64" i="9"/>
  <c r="V64" i="9"/>
  <c r="AA64" i="9" s="1"/>
  <c r="BG64" i="9"/>
  <c r="AM64" i="9"/>
  <c r="AG63" i="9"/>
  <c r="AC63" i="9"/>
  <c r="AR63" i="9"/>
  <c r="N63" i="9"/>
  <c r="AI63" i="9"/>
  <c r="AE63" i="9"/>
  <c r="Q63" i="9"/>
  <c r="BB63" i="9"/>
  <c r="C65" i="9"/>
  <c r="B66" i="9"/>
  <c r="R65" i="9"/>
  <c r="F65" i="9"/>
  <c r="D65" i="9"/>
  <c r="AS31" i="9" l="1"/>
  <c r="AN31" i="9"/>
  <c r="M31" i="9"/>
  <c r="O31" i="9" s="1"/>
  <c r="P31" i="9" s="1"/>
  <c r="AB31" i="9" s="1"/>
  <c r="AW65" i="9"/>
  <c r="V65" i="9"/>
  <c r="AA65" i="9" s="1"/>
  <c r="BG65" i="9"/>
  <c r="AM65" i="9"/>
  <c r="AG64" i="9"/>
  <c r="AC64" i="9"/>
  <c r="AR64" i="9"/>
  <c r="N64" i="9"/>
  <c r="AI64" i="9"/>
  <c r="AE64" i="9"/>
  <c r="Q64" i="9"/>
  <c r="BB64" i="9"/>
  <c r="H65" i="9"/>
  <c r="G65" i="9"/>
  <c r="L65" i="9"/>
  <c r="C66" i="9"/>
  <c r="B67" i="9"/>
  <c r="R66" i="9"/>
  <c r="F66" i="9"/>
  <c r="D66" i="9"/>
  <c r="AD31" i="9" l="1"/>
  <c r="AO31" i="9" s="1"/>
  <c r="AP31" i="9" s="1"/>
  <c r="AJ31" i="9"/>
  <c r="BI31" i="9" s="1"/>
  <c r="BJ31" i="9" s="1"/>
  <c r="BK31" i="9" s="1"/>
  <c r="BE32" i="9" s="1"/>
  <c r="BH32" i="9" s="1"/>
  <c r="AF31" i="9"/>
  <c r="AY31" i="9" s="1"/>
  <c r="AZ31" i="9" s="1"/>
  <c r="BA31" i="9" s="1"/>
  <c r="BD31" i="9" s="1"/>
  <c r="AU32" i="9" s="1"/>
  <c r="AH31" i="9"/>
  <c r="H66" i="9"/>
  <c r="G66" i="9"/>
  <c r="L66" i="9"/>
  <c r="AW66" i="9"/>
  <c r="V66" i="9"/>
  <c r="AA66" i="9" s="1"/>
  <c r="BG66" i="9"/>
  <c r="AM66" i="9"/>
  <c r="C67" i="9"/>
  <c r="B68" i="9"/>
  <c r="R67" i="9"/>
  <c r="F67" i="9"/>
  <c r="D67" i="9"/>
  <c r="AG65" i="9"/>
  <c r="AC65" i="9"/>
  <c r="AR65" i="9"/>
  <c r="N65" i="9"/>
  <c r="AI65" i="9"/>
  <c r="AE65" i="9"/>
  <c r="Q65" i="9"/>
  <c r="BB65" i="9"/>
  <c r="BC32" i="9" l="1"/>
  <c r="AX32" i="9"/>
  <c r="AQ31" i="9"/>
  <c r="AT31" i="9" s="1"/>
  <c r="AK32" i="9" s="1"/>
  <c r="C68" i="9"/>
  <c r="B69" i="9"/>
  <c r="R68" i="9"/>
  <c r="F68" i="9"/>
  <c r="D68" i="9"/>
  <c r="AG66" i="9"/>
  <c r="AC66" i="9"/>
  <c r="AR66" i="9"/>
  <c r="N66" i="9"/>
  <c r="AI66" i="9"/>
  <c r="AE66" i="9"/>
  <c r="Q66" i="9"/>
  <c r="BB66" i="9"/>
  <c r="H67" i="9"/>
  <c r="G67" i="9"/>
  <c r="L67" i="9"/>
  <c r="AW67" i="9"/>
  <c r="V67" i="9"/>
  <c r="AA67" i="9" s="1"/>
  <c r="BG67" i="9"/>
  <c r="AM67" i="9"/>
  <c r="AN32" i="9" l="1"/>
  <c r="AS32" i="9"/>
  <c r="M32" i="9"/>
  <c r="O32" i="9" s="1"/>
  <c r="P32" i="9" s="1"/>
  <c r="AB32" i="9" s="1"/>
  <c r="AG67" i="9"/>
  <c r="AC67" i="9"/>
  <c r="AR67" i="9"/>
  <c r="N67" i="9"/>
  <c r="AI67" i="9"/>
  <c r="AE67" i="9"/>
  <c r="Q67" i="9"/>
  <c r="BB67" i="9"/>
  <c r="C69" i="9"/>
  <c r="B70" i="9"/>
  <c r="R69" i="9"/>
  <c r="F69" i="9"/>
  <c r="D69" i="9"/>
  <c r="H68" i="9"/>
  <c r="G68" i="9"/>
  <c r="L68" i="9"/>
  <c r="AW68" i="9"/>
  <c r="V68" i="9"/>
  <c r="AA68" i="9" s="1"/>
  <c r="BG68" i="9"/>
  <c r="AM68" i="9"/>
  <c r="AJ32" i="9" l="1"/>
  <c r="BI32" i="9" s="1"/>
  <c r="BJ32" i="9" s="1"/>
  <c r="AD32" i="9"/>
  <c r="AO32" i="9" s="1"/>
  <c r="AP32" i="9" s="1"/>
  <c r="AF32" i="9"/>
  <c r="AH32" i="9"/>
  <c r="AY32" i="9"/>
  <c r="AZ32" i="9" s="1"/>
  <c r="AG68" i="9"/>
  <c r="AC68" i="9"/>
  <c r="AR68" i="9"/>
  <c r="N68" i="9"/>
  <c r="AI68" i="9"/>
  <c r="AE68" i="9"/>
  <c r="Q68" i="9"/>
  <c r="BB68" i="9"/>
  <c r="H69" i="9"/>
  <c r="G69" i="9"/>
  <c r="L69" i="9"/>
  <c r="AW69" i="9"/>
  <c r="V69" i="9"/>
  <c r="AA69" i="9" s="1"/>
  <c r="BG69" i="9"/>
  <c r="AM69" i="9"/>
  <c r="C70" i="9"/>
  <c r="B71" i="9"/>
  <c r="R70" i="9"/>
  <c r="F70" i="9"/>
  <c r="D70" i="9"/>
  <c r="BA32" i="9" l="1"/>
  <c r="BD32" i="9" s="1"/>
  <c r="AU33" i="9" s="1"/>
  <c r="BK32" i="9"/>
  <c r="BE33" i="9" s="1"/>
  <c r="BH33" i="9" s="1"/>
  <c r="AQ32" i="9"/>
  <c r="AT32" i="9" s="1"/>
  <c r="AK33" i="9" s="1"/>
  <c r="C71" i="9"/>
  <c r="B72" i="9"/>
  <c r="R71" i="9"/>
  <c r="F71" i="9"/>
  <c r="D71" i="9"/>
  <c r="H70" i="9"/>
  <c r="G70" i="9"/>
  <c r="L70" i="9"/>
  <c r="AG69" i="9"/>
  <c r="AC69" i="9"/>
  <c r="AR69" i="9"/>
  <c r="N69" i="9"/>
  <c r="AI69" i="9"/>
  <c r="AE69" i="9"/>
  <c r="Q69" i="9"/>
  <c r="BB69" i="9"/>
  <c r="AW70" i="9"/>
  <c r="V70" i="9"/>
  <c r="AA70" i="9" s="1"/>
  <c r="BG70" i="9"/>
  <c r="AM70" i="9"/>
  <c r="BC33" i="9" l="1"/>
  <c r="AX33" i="9"/>
  <c r="AN33" i="9"/>
  <c r="AS33" i="9"/>
  <c r="M33" i="9"/>
  <c r="O33" i="9" s="1"/>
  <c r="P33" i="9" s="1"/>
  <c r="AB33" i="9" s="1"/>
  <c r="AW71" i="9"/>
  <c r="V71" i="9"/>
  <c r="AA71" i="9" s="1"/>
  <c r="BG71" i="9"/>
  <c r="AM71" i="9"/>
  <c r="C72" i="9"/>
  <c r="B73" i="9"/>
  <c r="R72" i="9"/>
  <c r="F72" i="9"/>
  <c r="D72" i="9"/>
  <c r="AG70" i="9"/>
  <c r="AC70" i="9"/>
  <c r="AR70" i="9"/>
  <c r="N70" i="9"/>
  <c r="AI70" i="9"/>
  <c r="AE70" i="9"/>
  <c r="Q70" i="9"/>
  <c r="BB70" i="9"/>
  <c r="H71" i="9"/>
  <c r="G71" i="9"/>
  <c r="L71" i="9"/>
  <c r="AJ33" i="9" l="1"/>
  <c r="BI33" i="9" s="1"/>
  <c r="BJ33" i="9" s="1"/>
  <c r="BK33" i="9" s="1"/>
  <c r="BE34" i="9" s="1"/>
  <c r="AD33" i="9"/>
  <c r="AO33" i="9" s="1"/>
  <c r="AP33" i="9" s="1"/>
  <c r="AH33" i="9"/>
  <c r="AF33" i="9"/>
  <c r="AY33" i="9" s="1"/>
  <c r="AZ33" i="9" s="1"/>
  <c r="BA33" i="9" s="1"/>
  <c r="BD33" i="9" s="1"/>
  <c r="AU34" i="9" s="1"/>
  <c r="AW72" i="9"/>
  <c r="V72" i="9"/>
  <c r="AA72" i="9" s="1"/>
  <c r="BG72" i="9"/>
  <c r="AM72" i="9"/>
  <c r="AG71" i="9"/>
  <c r="AC71" i="9"/>
  <c r="AR71" i="9"/>
  <c r="N71" i="9"/>
  <c r="AI71" i="9"/>
  <c r="AE71" i="9"/>
  <c r="Q71" i="9"/>
  <c r="BB71" i="9"/>
  <c r="H72" i="9"/>
  <c r="G72" i="9"/>
  <c r="L72" i="9"/>
  <c r="C73" i="9"/>
  <c r="B74" i="9"/>
  <c r="R73" i="9"/>
  <c r="F73" i="9"/>
  <c r="D73" i="9"/>
  <c r="AX34" i="9" l="1"/>
  <c r="BC34" i="9"/>
  <c r="AQ33" i="9"/>
  <c r="AT33" i="9" s="1"/>
  <c r="AK34" i="9" s="1"/>
  <c r="BH34" i="9"/>
  <c r="AW73" i="9"/>
  <c r="V73" i="9"/>
  <c r="AA73" i="9" s="1"/>
  <c r="BG73" i="9"/>
  <c r="AM73" i="9"/>
  <c r="H73" i="9"/>
  <c r="G73" i="9"/>
  <c r="L73" i="9"/>
  <c r="C74" i="9"/>
  <c r="B75" i="9"/>
  <c r="R74" i="9"/>
  <c r="F74" i="9"/>
  <c r="D74" i="9"/>
  <c r="AG72" i="9"/>
  <c r="AC72" i="9"/>
  <c r="AR72" i="9"/>
  <c r="N72" i="9"/>
  <c r="AI72" i="9"/>
  <c r="AE72" i="9"/>
  <c r="Q72" i="9"/>
  <c r="BB72" i="9"/>
  <c r="AS34" i="9" l="1"/>
  <c r="M34" i="9"/>
  <c r="O34" i="9" s="1"/>
  <c r="P34" i="9" s="1"/>
  <c r="AB34" i="9" s="1"/>
  <c r="AN34" i="9"/>
  <c r="AW74" i="9"/>
  <c r="V74" i="9"/>
  <c r="AA74" i="9" s="1"/>
  <c r="BG74" i="9"/>
  <c r="AM74" i="9"/>
  <c r="C75" i="9"/>
  <c r="B76" i="9"/>
  <c r="R75" i="9"/>
  <c r="F75" i="9"/>
  <c r="D75" i="9"/>
  <c r="AG73" i="9"/>
  <c r="AC73" i="9"/>
  <c r="AR73" i="9"/>
  <c r="N73" i="9"/>
  <c r="AI73" i="9"/>
  <c r="AE73" i="9"/>
  <c r="Q73" i="9"/>
  <c r="BB73" i="9"/>
  <c r="H74" i="9"/>
  <c r="G74" i="9"/>
  <c r="L74" i="9"/>
  <c r="AD34" i="9" l="1"/>
  <c r="AO34" i="9" s="1"/>
  <c r="AP34" i="9" s="1"/>
  <c r="AJ34" i="9"/>
  <c r="BI34" i="9" s="1"/>
  <c r="BJ34" i="9" s="1"/>
  <c r="BK34" i="9" s="1"/>
  <c r="BE35" i="9" s="1"/>
  <c r="BH35" i="9" s="1"/>
  <c r="AH34" i="9"/>
  <c r="AF34" i="9"/>
  <c r="AY34" i="9" s="1"/>
  <c r="AZ34" i="9" s="1"/>
  <c r="AW75" i="9"/>
  <c r="V75" i="9"/>
  <c r="AA75" i="9" s="1"/>
  <c r="BG75" i="9"/>
  <c r="AM75" i="9"/>
  <c r="AG74" i="9"/>
  <c r="AC74" i="9"/>
  <c r="AR74" i="9"/>
  <c r="N74" i="9"/>
  <c r="AI74" i="9"/>
  <c r="AE74" i="9"/>
  <c r="Q74" i="9"/>
  <c r="BB74" i="9"/>
  <c r="C76" i="9"/>
  <c r="B77" i="9"/>
  <c r="R76" i="9"/>
  <c r="F76" i="9"/>
  <c r="D76" i="9"/>
  <c r="H75" i="9"/>
  <c r="G75" i="9"/>
  <c r="L75" i="9"/>
  <c r="BA34" i="9" l="1"/>
  <c r="BD34" i="9" s="1"/>
  <c r="AU35" i="9" s="1"/>
  <c r="AQ34" i="9"/>
  <c r="AT34" i="9" s="1"/>
  <c r="AK35" i="9" s="1"/>
  <c r="AG75" i="9"/>
  <c r="AC75" i="9"/>
  <c r="AR75" i="9"/>
  <c r="N75" i="9"/>
  <c r="AI75" i="9"/>
  <c r="AE75" i="9"/>
  <c r="Q75" i="9"/>
  <c r="BB75" i="9"/>
  <c r="C77" i="9"/>
  <c r="B78" i="9"/>
  <c r="R77" i="9"/>
  <c r="F77" i="9"/>
  <c r="D77" i="9"/>
  <c r="H76" i="9"/>
  <c r="G76" i="9"/>
  <c r="L76" i="9"/>
  <c r="AW76" i="9"/>
  <c r="V76" i="9"/>
  <c r="AA76" i="9" s="1"/>
  <c r="BG76" i="9"/>
  <c r="AM76" i="9"/>
  <c r="BC35" i="9" l="1"/>
  <c r="AX35" i="9"/>
  <c r="AS35" i="9"/>
  <c r="M35" i="9"/>
  <c r="O35" i="9" s="1"/>
  <c r="P35" i="9" s="1"/>
  <c r="AB35" i="9" s="1"/>
  <c r="AN35" i="9"/>
  <c r="C78" i="9"/>
  <c r="B79" i="9"/>
  <c r="R78" i="9"/>
  <c r="F78" i="9"/>
  <c r="D78" i="9"/>
  <c r="AG76" i="9"/>
  <c r="AC76" i="9"/>
  <c r="AR76" i="9"/>
  <c r="N76" i="9"/>
  <c r="AI76" i="9"/>
  <c r="AE76" i="9"/>
  <c r="Q76" i="9"/>
  <c r="BB76" i="9"/>
  <c r="H77" i="9"/>
  <c r="G77" i="9"/>
  <c r="L77" i="9"/>
  <c r="AW77" i="9"/>
  <c r="V77" i="9"/>
  <c r="AA77" i="9" s="1"/>
  <c r="BG77" i="9"/>
  <c r="AM77" i="9"/>
  <c r="AD35" i="9" l="1"/>
  <c r="AO35" i="9" s="1"/>
  <c r="AP35" i="9" s="1"/>
  <c r="AH35" i="9"/>
  <c r="AJ35" i="9"/>
  <c r="BI35" i="9" s="1"/>
  <c r="BJ35" i="9" s="1"/>
  <c r="BK35" i="9" s="1"/>
  <c r="BE36" i="9" s="1"/>
  <c r="AF35" i="9"/>
  <c r="AY35" i="9" s="1"/>
  <c r="AZ35" i="9" s="1"/>
  <c r="BA35" i="9" s="1"/>
  <c r="BD35" i="9" s="1"/>
  <c r="AU36" i="9" s="1"/>
  <c r="H78" i="9"/>
  <c r="G78" i="9"/>
  <c r="L78" i="9"/>
  <c r="AW78" i="9"/>
  <c r="V78" i="9"/>
  <c r="AA78" i="9" s="1"/>
  <c r="BG78" i="9"/>
  <c r="AM78" i="9"/>
  <c r="C79" i="9"/>
  <c r="B80" i="9"/>
  <c r="R79" i="9"/>
  <c r="F79" i="9"/>
  <c r="D79" i="9"/>
  <c r="AG77" i="9"/>
  <c r="AC77" i="9"/>
  <c r="AR77" i="9"/>
  <c r="N77" i="9"/>
  <c r="AI77" i="9"/>
  <c r="AE77" i="9"/>
  <c r="Q77" i="9"/>
  <c r="BB77" i="9"/>
  <c r="AQ35" i="9" l="1"/>
  <c r="AT35" i="9" s="1"/>
  <c r="AK36" i="9" s="1"/>
  <c r="BH36" i="9"/>
  <c r="BC36" i="9"/>
  <c r="AX36" i="9"/>
  <c r="C80" i="9"/>
  <c r="B81" i="9"/>
  <c r="R80" i="9"/>
  <c r="F80" i="9"/>
  <c r="D80" i="9"/>
  <c r="H79" i="9"/>
  <c r="G79" i="9"/>
  <c r="L79" i="9"/>
  <c r="AG78" i="9"/>
  <c r="AC78" i="9"/>
  <c r="AR78" i="9"/>
  <c r="N78" i="9"/>
  <c r="AI78" i="9"/>
  <c r="AE78" i="9"/>
  <c r="Q78" i="9"/>
  <c r="BB78" i="9"/>
  <c r="AW79" i="9"/>
  <c r="V79" i="9"/>
  <c r="AA79" i="9" s="1"/>
  <c r="BG79" i="9"/>
  <c r="AM79" i="9"/>
  <c r="AN36" i="9" l="1"/>
  <c r="AS36" i="9"/>
  <c r="M36" i="9"/>
  <c r="O36" i="9" s="1"/>
  <c r="P36" i="9" s="1"/>
  <c r="AB36" i="9" s="1"/>
  <c r="AW80" i="9"/>
  <c r="V80" i="9"/>
  <c r="AA80" i="9" s="1"/>
  <c r="BG80" i="9"/>
  <c r="AM80" i="9"/>
  <c r="C81" i="9"/>
  <c r="B82" i="9"/>
  <c r="R81" i="9"/>
  <c r="F81" i="9"/>
  <c r="D81" i="9"/>
  <c r="AG79" i="9"/>
  <c r="AC79" i="9"/>
  <c r="AR79" i="9"/>
  <c r="N79" i="9"/>
  <c r="AI79" i="9"/>
  <c r="AE79" i="9"/>
  <c r="Q79" i="9"/>
  <c r="BB79" i="9"/>
  <c r="H80" i="9"/>
  <c r="G80" i="9"/>
  <c r="L80" i="9"/>
  <c r="AF36" i="9" l="1"/>
  <c r="AY36" i="9" s="1"/>
  <c r="AZ36" i="9" s="1"/>
  <c r="BA36" i="9" s="1"/>
  <c r="BD36" i="9" s="1"/>
  <c r="AU37" i="9" s="1"/>
  <c r="AH36" i="9"/>
  <c r="AJ36" i="9"/>
  <c r="BI36" i="9" s="1"/>
  <c r="BJ36" i="9" s="1"/>
  <c r="AD36" i="9"/>
  <c r="AO36" i="9" s="1"/>
  <c r="AP36" i="9" s="1"/>
  <c r="AW81" i="9"/>
  <c r="V81" i="9"/>
  <c r="AA81" i="9" s="1"/>
  <c r="BG81" i="9"/>
  <c r="AM81" i="9"/>
  <c r="H81" i="9"/>
  <c r="G81" i="9"/>
  <c r="L81" i="9"/>
  <c r="C82" i="9"/>
  <c r="B83" i="9"/>
  <c r="R82" i="9"/>
  <c r="F82" i="9"/>
  <c r="D82" i="9"/>
  <c r="AG80" i="9"/>
  <c r="AC80" i="9"/>
  <c r="AR80" i="9"/>
  <c r="N80" i="9"/>
  <c r="AI80" i="9"/>
  <c r="AE80" i="9"/>
  <c r="Q80" i="9"/>
  <c r="BB80" i="9"/>
  <c r="BK36" i="9" l="1"/>
  <c r="BE37" i="9" s="1"/>
  <c r="BH37" i="9" s="1"/>
  <c r="AQ36" i="9"/>
  <c r="AT36" i="9" s="1"/>
  <c r="AK37" i="9" s="1"/>
  <c r="AX37" i="9"/>
  <c r="BC37" i="9"/>
  <c r="AG81" i="9"/>
  <c r="AC81" i="9"/>
  <c r="AR81" i="9"/>
  <c r="N81" i="9"/>
  <c r="AI81" i="9"/>
  <c r="AE81" i="9"/>
  <c r="Q81" i="9"/>
  <c r="BB81" i="9"/>
  <c r="H82" i="9"/>
  <c r="G82" i="9"/>
  <c r="L82" i="9"/>
  <c r="AW82" i="9"/>
  <c r="V82" i="9"/>
  <c r="AA82" i="9" s="1"/>
  <c r="BG82" i="9"/>
  <c r="AM82" i="9"/>
  <c r="C83" i="9"/>
  <c r="B84" i="9"/>
  <c r="R83" i="9"/>
  <c r="F83" i="9"/>
  <c r="D83" i="9"/>
  <c r="AS37" i="9" l="1"/>
  <c r="AN37" i="9"/>
  <c r="M37" i="9"/>
  <c r="O37" i="9" s="1"/>
  <c r="P37" i="9" s="1"/>
  <c r="AB37" i="9" s="1"/>
  <c r="AG82" i="9"/>
  <c r="AC82" i="9"/>
  <c r="AR82" i="9"/>
  <c r="N82" i="9"/>
  <c r="AI82" i="9"/>
  <c r="AE82" i="9"/>
  <c r="Q82" i="9"/>
  <c r="BB82" i="9"/>
  <c r="H83" i="9"/>
  <c r="G83" i="9"/>
  <c r="L83" i="9"/>
  <c r="AW83" i="9"/>
  <c r="V83" i="9"/>
  <c r="AA83" i="9" s="1"/>
  <c r="BG83" i="9"/>
  <c r="AM83" i="9"/>
  <c r="C84" i="9"/>
  <c r="B85" i="9"/>
  <c r="R84" i="9"/>
  <c r="F84" i="9"/>
  <c r="D84" i="9"/>
  <c r="AJ37" i="9" l="1"/>
  <c r="BI37" i="9" s="1"/>
  <c r="BJ37" i="9" s="1"/>
  <c r="BK37" i="9" s="1"/>
  <c r="BE38" i="9" s="1"/>
  <c r="AH37" i="9"/>
  <c r="AD37" i="9"/>
  <c r="AO37" i="9" s="1"/>
  <c r="AP37" i="9" s="1"/>
  <c r="AF37" i="9"/>
  <c r="AY37" i="9" s="1"/>
  <c r="AZ37" i="9" s="1"/>
  <c r="BA37" i="9" s="1"/>
  <c r="BD37" i="9" s="1"/>
  <c r="AU38" i="9" s="1"/>
  <c r="AG83" i="9"/>
  <c r="AC83" i="9"/>
  <c r="AR83" i="9"/>
  <c r="N83" i="9"/>
  <c r="AI83" i="9"/>
  <c r="AE83" i="9"/>
  <c r="Q83" i="9"/>
  <c r="BB83" i="9"/>
  <c r="H84" i="9"/>
  <c r="G84" i="9"/>
  <c r="L84" i="9"/>
  <c r="AW84" i="9"/>
  <c r="V84" i="9"/>
  <c r="AA84" i="9" s="1"/>
  <c r="BG84" i="9"/>
  <c r="AM84" i="9"/>
  <c r="C85" i="9"/>
  <c r="B86" i="9"/>
  <c r="R85" i="9"/>
  <c r="F85" i="9"/>
  <c r="D85" i="9"/>
  <c r="BC38" i="9" l="1"/>
  <c r="AX38" i="9"/>
  <c r="AQ37" i="9"/>
  <c r="AT37" i="9" s="1"/>
  <c r="AK38" i="9" s="1"/>
  <c r="BH38" i="9"/>
  <c r="H85" i="9"/>
  <c r="G85" i="9"/>
  <c r="L85" i="9"/>
  <c r="AG84" i="9"/>
  <c r="AC84" i="9"/>
  <c r="AR84" i="9"/>
  <c r="N84" i="9"/>
  <c r="AI84" i="9"/>
  <c r="AE84" i="9"/>
  <c r="Q84" i="9"/>
  <c r="BB84" i="9"/>
  <c r="AW85" i="9"/>
  <c r="V85" i="9"/>
  <c r="AA85" i="9" s="1"/>
  <c r="BG85" i="9"/>
  <c r="AM85" i="9"/>
  <c r="C86" i="9"/>
  <c r="B87" i="9"/>
  <c r="R86" i="9"/>
  <c r="F86" i="9"/>
  <c r="D86" i="9"/>
  <c r="AN38" i="9" l="1"/>
  <c r="AS38" i="9"/>
  <c r="M38" i="9"/>
  <c r="O38" i="9" s="1"/>
  <c r="P38" i="9" s="1"/>
  <c r="AB38" i="9" s="1"/>
  <c r="H86" i="9"/>
  <c r="G86" i="9"/>
  <c r="L86" i="9"/>
  <c r="AW86" i="9"/>
  <c r="V86" i="9"/>
  <c r="AA86" i="9" s="1"/>
  <c r="BG86" i="9"/>
  <c r="AM86" i="9"/>
  <c r="C87" i="9"/>
  <c r="B88" i="9"/>
  <c r="R87" i="9"/>
  <c r="F87" i="9"/>
  <c r="D87" i="9"/>
  <c r="AG85" i="9"/>
  <c r="AC85" i="9"/>
  <c r="AR85" i="9"/>
  <c r="N85" i="9"/>
  <c r="AI85" i="9"/>
  <c r="AE85" i="9"/>
  <c r="Q85" i="9"/>
  <c r="BB85" i="9"/>
  <c r="AJ38" i="9" l="1"/>
  <c r="BI38" i="9" s="1"/>
  <c r="BJ38" i="9" s="1"/>
  <c r="AH38" i="9"/>
  <c r="AD38" i="9"/>
  <c r="AO38" i="9" s="1"/>
  <c r="AP38" i="9" s="1"/>
  <c r="AF38" i="9"/>
  <c r="AY38" i="9" s="1"/>
  <c r="AZ38" i="9" s="1"/>
  <c r="H87" i="9"/>
  <c r="G87" i="9"/>
  <c r="L87" i="9"/>
  <c r="AG86" i="9"/>
  <c r="AC86" i="9"/>
  <c r="AR86" i="9"/>
  <c r="N86" i="9"/>
  <c r="AI86" i="9"/>
  <c r="AE86" i="9"/>
  <c r="Q86" i="9"/>
  <c r="BB86" i="9"/>
  <c r="AW87" i="9"/>
  <c r="V87" i="9"/>
  <c r="AA87" i="9" s="1"/>
  <c r="BG87" i="9"/>
  <c r="AM87" i="9"/>
  <c r="C88" i="9"/>
  <c r="B89" i="9"/>
  <c r="R88" i="9"/>
  <c r="F88" i="9"/>
  <c r="D88" i="9"/>
  <c r="BA38" i="9" l="1"/>
  <c r="BD38" i="9" s="1"/>
  <c r="AU39" i="9" s="1"/>
  <c r="BK38" i="9"/>
  <c r="BE39" i="9" s="1"/>
  <c r="BH39" i="9" s="1"/>
  <c r="AQ38" i="9"/>
  <c r="AT38" i="9" s="1"/>
  <c r="AK39" i="9" s="1"/>
  <c r="AW88" i="9"/>
  <c r="V88" i="9"/>
  <c r="AA88" i="9" s="1"/>
  <c r="BG88" i="9"/>
  <c r="AM88" i="9"/>
  <c r="C89" i="9"/>
  <c r="B90" i="9"/>
  <c r="R89" i="9"/>
  <c r="F89" i="9"/>
  <c r="D89" i="9"/>
  <c r="H88" i="9"/>
  <c r="G88" i="9"/>
  <c r="L88" i="9"/>
  <c r="AG87" i="9"/>
  <c r="AC87" i="9"/>
  <c r="AR87" i="9"/>
  <c r="N87" i="9"/>
  <c r="AI87" i="9"/>
  <c r="AE87" i="9"/>
  <c r="Q87" i="9"/>
  <c r="BB87" i="9"/>
  <c r="AX39" i="9" l="1"/>
  <c r="BC39" i="9"/>
  <c r="M39" i="9"/>
  <c r="O39" i="9" s="1"/>
  <c r="P39" i="9" s="1"/>
  <c r="AB39" i="9" s="1"/>
  <c r="AS39" i="9"/>
  <c r="AN39" i="9"/>
  <c r="AW89" i="9"/>
  <c r="V89" i="9"/>
  <c r="AA89" i="9" s="1"/>
  <c r="BG89" i="9"/>
  <c r="AM89" i="9"/>
  <c r="C90" i="9"/>
  <c r="R90" i="9"/>
  <c r="F90" i="9"/>
  <c r="D90" i="9"/>
  <c r="B91" i="9"/>
  <c r="AG88" i="9"/>
  <c r="AC88" i="9"/>
  <c r="AR88" i="9"/>
  <c r="N88" i="9"/>
  <c r="AI88" i="9"/>
  <c r="AE88" i="9"/>
  <c r="Q88" i="9"/>
  <c r="BB88" i="9"/>
  <c r="H89" i="9"/>
  <c r="G89" i="9"/>
  <c r="L89" i="9"/>
  <c r="AF39" i="9" l="1"/>
  <c r="AY39" i="9" s="1"/>
  <c r="AZ39" i="9" s="1"/>
  <c r="AJ39" i="9"/>
  <c r="BI39" i="9" s="1"/>
  <c r="BJ39" i="9" s="1"/>
  <c r="BK39" i="9" s="1"/>
  <c r="BE40" i="9" s="1"/>
  <c r="BH40" i="9" s="1"/>
  <c r="AD39" i="9"/>
  <c r="AO39" i="9" s="1"/>
  <c r="AP39" i="9" s="1"/>
  <c r="AH39" i="9"/>
  <c r="AG89" i="9"/>
  <c r="AC89" i="9"/>
  <c r="AR89" i="9"/>
  <c r="N89" i="9"/>
  <c r="AI89" i="9"/>
  <c r="AE89" i="9"/>
  <c r="Q89" i="9"/>
  <c r="BB89" i="9"/>
  <c r="H90" i="9"/>
  <c r="G90" i="9"/>
  <c r="L90" i="9"/>
  <c r="BG90" i="9"/>
  <c r="AW90" i="9"/>
  <c r="AM90" i="9"/>
  <c r="V90" i="9"/>
  <c r="AA90" i="9" s="1"/>
  <c r="F91" i="9"/>
  <c r="C91" i="9"/>
  <c r="B92" i="9"/>
  <c r="R91" i="9"/>
  <c r="D91" i="9"/>
  <c r="BA39" i="9" l="1"/>
  <c r="BD39" i="9" s="1"/>
  <c r="AU40" i="9" s="1"/>
  <c r="AQ39" i="9"/>
  <c r="AT39" i="9" s="1"/>
  <c r="AK40" i="9" s="1"/>
  <c r="F92" i="9"/>
  <c r="C92" i="9"/>
  <c r="B93" i="9"/>
  <c r="R92" i="9"/>
  <c r="D92" i="9"/>
  <c r="H91" i="9"/>
  <c r="L91" i="9"/>
  <c r="G91" i="9"/>
  <c r="AG90" i="9"/>
  <c r="BB90" i="9"/>
  <c r="AC90" i="9"/>
  <c r="AR90" i="9"/>
  <c r="N90" i="9"/>
  <c r="AE90" i="9"/>
  <c r="Q90" i="9"/>
  <c r="AI90" i="9"/>
  <c r="BG91" i="9"/>
  <c r="AM91" i="9"/>
  <c r="AW91" i="9"/>
  <c r="V91" i="9"/>
  <c r="AA91" i="9" s="1"/>
  <c r="BC40" i="9" l="1"/>
  <c r="AX40" i="9"/>
  <c r="AN40" i="9"/>
  <c r="M40" i="9"/>
  <c r="O40" i="9" s="1"/>
  <c r="P40" i="9" s="1"/>
  <c r="AB40" i="9" s="1"/>
  <c r="AS40" i="9"/>
  <c r="H92" i="9"/>
  <c r="L92" i="9"/>
  <c r="G92" i="9"/>
  <c r="AI91" i="9"/>
  <c r="AE91" i="9"/>
  <c r="Q91" i="9"/>
  <c r="AG91" i="9"/>
  <c r="AC91" i="9"/>
  <c r="BB91" i="9"/>
  <c r="AR91" i="9"/>
  <c r="N91" i="9"/>
  <c r="BG92" i="9"/>
  <c r="AM92" i="9"/>
  <c r="AW92" i="9"/>
  <c r="V92" i="9"/>
  <c r="AA92" i="9" s="1"/>
  <c r="F93" i="9"/>
  <c r="D93" i="9"/>
  <c r="C93" i="9"/>
  <c r="R93" i="9"/>
  <c r="B94" i="9"/>
  <c r="AH40" i="9" l="1"/>
  <c r="AF40" i="9"/>
  <c r="AY40" i="9" s="1"/>
  <c r="AZ40" i="9" s="1"/>
  <c r="BA40" i="9" s="1"/>
  <c r="BD40" i="9" s="1"/>
  <c r="AU41" i="9" s="1"/>
  <c r="AJ40" i="9"/>
  <c r="BI40" i="9" s="1"/>
  <c r="BJ40" i="9" s="1"/>
  <c r="BK40" i="9" s="1"/>
  <c r="BE41" i="9" s="1"/>
  <c r="AD40" i="9"/>
  <c r="AO40" i="9" s="1"/>
  <c r="AP40" i="9" s="1"/>
  <c r="F94" i="9"/>
  <c r="D94" i="9"/>
  <c r="C94" i="9"/>
  <c r="R94" i="9"/>
  <c r="B95" i="9"/>
  <c r="BG93" i="9"/>
  <c r="AM93" i="9"/>
  <c r="AW93" i="9"/>
  <c r="V93" i="9"/>
  <c r="AA93" i="9" s="1"/>
  <c r="AI92" i="9"/>
  <c r="AE92" i="9"/>
  <c r="Q92" i="9"/>
  <c r="BB92" i="9"/>
  <c r="AG92" i="9"/>
  <c r="AC92" i="9"/>
  <c r="N92" i="9"/>
  <c r="AR92" i="9"/>
  <c r="L93" i="9"/>
  <c r="H93" i="9"/>
  <c r="G93" i="9"/>
  <c r="AQ40" i="9" l="1"/>
  <c r="AT40" i="9" s="1"/>
  <c r="AK41" i="9" s="1"/>
  <c r="BH41" i="9"/>
  <c r="BC41" i="9"/>
  <c r="AX41" i="9"/>
  <c r="BG94" i="9"/>
  <c r="AM94" i="9"/>
  <c r="AW94" i="9"/>
  <c r="V94" i="9"/>
  <c r="AA94" i="9" s="1"/>
  <c r="AI93" i="9"/>
  <c r="AE93" i="9"/>
  <c r="Q93" i="9"/>
  <c r="BB93" i="9"/>
  <c r="AG93" i="9"/>
  <c r="AC93" i="9"/>
  <c r="AR93" i="9"/>
  <c r="N93" i="9"/>
  <c r="F95" i="9"/>
  <c r="D95" i="9"/>
  <c r="C95" i="9"/>
  <c r="B96" i="9"/>
  <c r="R95" i="9"/>
  <c r="L94" i="9"/>
  <c r="H94" i="9"/>
  <c r="G94" i="9"/>
  <c r="AN41" i="9" l="1"/>
  <c r="AS41" i="9"/>
  <c r="M41" i="9"/>
  <c r="O41" i="9" s="1"/>
  <c r="P41" i="9" s="1"/>
  <c r="AB41" i="9" s="1"/>
  <c r="AI94" i="9"/>
  <c r="AE94" i="9"/>
  <c r="Q94" i="9"/>
  <c r="BB94" i="9"/>
  <c r="AG94" i="9"/>
  <c r="AC94" i="9"/>
  <c r="AR94" i="9"/>
  <c r="N94" i="9"/>
  <c r="F96" i="9"/>
  <c r="D96" i="9"/>
  <c r="C96" i="9"/>
  <c r="B97" i="9"/>
  <c r="R96" i="9"/>
  <c r="BG95" i="9"/>
  <c r="AM95" i="9"/>
  <c r="AW95" i="9"/>
  <c r="V95" i="9"/>
  <c r="AA95" i="9" s="1"/>
  <c r="L95" i="9"/>
  <c r="H95" i="9"/>
  <c r="G95" i="9"/>
  <c r="AJ41" i="9" l="1"/>
  <c r="BI41" i="9" s="1"/>
  <c r="BJ41" i="9" s="1"/>
  <c r="AD41" i="9"/>
  <c r="AO41" i="9" s="1"/>
  <c r="AP41" i="9" s="1"/>
  <c r="AH41" i="9"/>
  <c r="AF41" i="9"/>
  <c r="AY41" i="9" s="1"/>
  <c r="AZ41" i="9" s="1"/>
  <c r="BA41" i="9" s="1"/>
  <c r="BD41" i="9" s="1"/>
  <c r="AU42" i="9" s="1"/>
  <c r="BG96" i="9"/>
  <c r="AM96" i="9"/>
  <c r="AW96" i="9"/>
  <c r="V96" i="9"/>
  <c r="AA96" i="9" s="1"/>
  <c r="L96" i="9"/>
  <c r="H96" i="9"/>
  <c r="G96" i="9"/>
  <c r="F97" i="9"/>
  <c r="D97" i="9"/>
  <c r="C97" i="9"/>
  <c r="R97" i="9"/>
  <c r="B98" i="9"/>
  <c r="AI95" i="9"/>
  <c r="AE95" i="9"/>
  <c r="Q95" i="9"/>
  <c r="BB95" i="9"/>
  <c r="AG95" i="9"/>
  <c r="AC95" i="9"/>
  <c r="N95" i="9"/>
  <c r="AR95" i="9"/>
  <c r="BK41" i="9" l="1"/>
  <c r="BE42" i="9" s="1"/>
  <c r="BH42" i="9" s="1"/>
  <c r="AQ41" i="9"/>
  <c r="AT41" i="9" s="1"/>
  <c r="AK42" i="9" s="1"/>
  <c r="BC42" i="9"/>
  <c r="AX42" i="9"/>
  <c r="AI96" i="9"/>
  <c r="AE96" i="9"/>
  <c r="Q96" i="9"/>
  <c r="BB96" i="9"/>
  <c r="AG96" i="9"/>
  <c r="AC96" i="9"/>
  <c r="AR96" i="9"/>
  <c r="N96" i="9"/>
  <c r="F98" i="9"/>
  <c r="D98" i="9"/>
  <c r="C98" i="9"/>
  <c r="R98" i="9"/>
  <c r="B99" i="9"/>
  <c r="L97" i="9"/>
  <c r="H97" i="9"/>
  <c r="G97" i="9"/>
  <c r="BG97" i="9"/>
  <c r="AM97" i="9"/>
  <c r="AW97" i="9"/>
  <c r="V97" i="9"/>
  <c r="AA97" i="9" s="1"/>
  <c r="AS42" i="9" l="1"/>
  <c r="M42" i="9"/>
  <c r="O42" i="9" s="1"/>
  <c r="P42" i="9" s="1"/>
  <c r="AB42" i="9" s="1"/>
  <c r="AN42" i="9"/>
  <c r="F99" i="9"/>
  <c r="D99" i="9"/>
  <c r="C99" i="9"/>
  <c r="B100" i="9"/>
  <c r="R99" i="9"/>
  <c r="L98" i="9"/>
  <c r="H98" i="9"/>
  <c r="G98" i="9"/>
  <c r="AI97" i="9"/>
  <c r="AE97" i="9"/>
  <c r="Q97" i="9"/>
  <c r="BB97" i="9"/>
  <c r="AG97" i="9"/>
  <c r="AC97" i="9"/>
  <c r="AR97" i="9"/>
  <c r="N97" i="9"/>
  <c r="BG98" i="9"/>
  <c r="AM98" i="9"/>
  <c r="AW98" i="9"/>
  <c r="V98" i="9"/>
  <c r="AA98" i="9" s="1"/>
  <c r="AF42" i="9" l="1"/>
  <c r="AY42" i="9" s="1"/>
  <c r="AZ42" i="9" s="1"/>
  <c r="BA42" i="9" s="1"/>
  <c r="BD42" i="9" s="1"/>
  <c r="AU43" i="9" s="1"/>
  <c r="AJ42" i="9"/>
  <c r="BI42" i="9" s="1"/>
  <c r="BJ42" i="9" s="1"/>
  <c r="BK42" i="9" s="1"/>
  <c r="BE43" i="9" s="1"/>
  <c r="BH43" i="9" s="1"/>
  <c r="AH42" i="9"/>
  <c r="AD42" i="9"/>
  <c r="AO42" i="9" s="1"/>
  <c r="AP42" i="9" s="1"/>
  <c r="BG99" i="9"/>
  <c r="AM99" i="9"/>
  <c r="AW99" i="9"/>
  <c r="V99" i="9"/>
  <c r="AA99" i="9" s="1"/>
  <c r="L99" i="9"/>
  <c r="H99" i="9"/>
  <c r="G99" i="9"/>
  <c r="AI98" i="9"/>
  <c r="AE98" i="9"/>
  <c r="Q98" i="9"/>
  <c r="BB98" i="9"/>
  <c r="AG98" i="9"/>
  <c r="AC98" i="9"/>
  <c r="AR98" i="9"/>
  <c r="N98" i="9"/>
  <c r="F100" i="9"/>
  <c r="D100" i="9"/>
  <c r="C100" i="9"/>
  <c r="B101" i="9"/>
  <c r="R100" i="9"/>
  <c r="AQ42" i="9" l="1"/>
  <c r="AT42" i="9" s="1"/>
  <c r="AK43" i="9" s="1"/>
  <c r="BC43" i="9"/>
  <c r="AX43" i="9"/>
  <c r="AI99" i="9"/>
  <c r="AE99" i="9"/>
  <c r="Q99" i="9"/>
  <c r="BB99" i="9"/>
  <c r="AG99" i="9"/>
  <c r="AC99" i="9"/>
  <c r="N99" i="9"/>
  <c r="AR99" i="9"/>
  <c r="BG100" i="9"/>
  <c r="AM100" i="9"/>
  <c r="AW100" i="9"/>
  <c r="V100" i="9"/>
  <c r="AA100" i="9" s="1"/>
  <c r="L100" i="9"/>
  <c r="H100" i="9"/>
  <c r="G100" i="9"/>
  <c r="F101" i="9"/>
  <c r="D101" i="9"/>
  <c r="C101" i="9"/>
  <c r="R101" i="9"/>
  <c r="B102" i="9"/>
  <c r="M43" i="9" l="1"/>
  <c r="O43" i="9" s="1"/>
  <c r="P43" i="9" s="1"/>
  <c r="AB43" i="9" s="1"/>
  <c r="AS43" i="9"/>
  <c r="AN43" i="9"/>
  <c r="BG101" i="9"/>
  <c r="AM101" i="9"/>
  <c r="AW101" i="9"/>
  <c r="V101" i="9"/>
  <c r="AA101" i="9" s="1"/>
  <c r="F102" i="9"/>
  <c r="D102" i="9"/>
  <c r="C102" i="9"/>
  <c r="R102" i="9"/>
  <c r="B103" i="9"/>
  <c r="L101" i="9"/>
  <c r="H101" i="9"/>
  <c r="G101" i="9"/>
  <c r="AI100" i="9"/>
  <c r="AE100" i="9"/>
  <c r="Q100" i="9"/>
  <c r="BB100" i="9"/>
  <c r="AG100" i="9"/>
  <c r="AC100" i="9"/>
  <c r="AR100" i="9"/>
  <c r="N100" i="9"/>
  <c r="AD43" i="9" l="1"/>
  <c r="AO43" i="9" s="1"/>
  <c r="AP43" i="9" s="1"/>
  <c r="AF43" i="9"/>
  <c r="AY43" i="9" s="1"/>
  <c r="AZ43" i="9" s="1"/>
  <c r="BA43" i="9" s="1"/>
  <c r="BD43" i="9" s="1"/>
  <c r="AU44" i="9" s="1"/>
  <c r="AH43" i="9"/>
  <c r="AJ43" i="9"/>
  <c r="BI43" i="9" s="1"/>
  <c r="BJ43" i="9" s="1"/>
  <c r="BK43" i="9" s="1"/>
  <c r="BE44" i="9" s="1"/>
  <c r="AI101" i="9"/>
  <c r="AE101" i="9"/>
  <c r="Q101" i="9"/>
  <c r="BB101" i="9"/>
  <c r="AG101" i="9"/>
  <c r="AC101" i="9"/>
  <c r="AR101" i="9"/>
  <c r="N101" i="9"/>
  <c r="BG102" i="9"/>
  <c r="AM102" i="9"/>
  <c r="AW102" i="9"/>
  <c r="V102" i="9"/>
  <c r="AA102" i="9" s="1"/>
  <c r="F103" i="9"/>
  <c r="D103" i="9"/>
  <c r="C103" i="9"/>
  <c r="B104" i="9"/>
  <c r="R103" i="9"/>
  <c r="L102" i="9"/>
  <c r="H102" i="9"/>
  <c r="G102" i="9"/>
  <c r="BH44" i="9" l="1"/>
  <c r="AX44" i="9"/>
  <c r="BC44" i="9"/>
  <c r="AQ43" i="9"/>
  <c r="AT43" i="9" s="1"/>
  <c r="AK44" i="9" s="1"/>
  <c r="BG103" i="9"/>
  <c r="AM103" i="9"/>
  <c r="AW103" i="9"/>
  <c r="V103" i="9"/>
  <c r="AA103" i="9" s="1"/>
  <c r="L103" i="9"/>
  <c r="H103" i="9"/>
  <c r="G103" i="9"/>
  <c r="AI102" i="9"/>
  <c r="AE102" i="9"/>
  <c r="Q102" i="9"/>
  <c r="BB102" i="9"/>
  <c r="AG102" i="9"/>
  <c r="AC102" i="9"/>
  <c r="AR102" i="9"/>
  <c r="N102" i="9"/>
  <c r="F104" i="9"/>
  <c r="D104" i="9"/>
  <c r="C104" i="9"/>
  <c r="B105" i="9"/>
  <c r="R104" i="9"/>
  <c r="AN44" i="9" l="1"/>
  <c r="M44" i="9"/>
  <c r="O44" i="9" s="1"/>
  <c r="P44" i="9" s="1"/>
  <c r="AB44" i="9" s="1"/>
  <c r="AS44" i="9"/>
  <c r="BG104" i="9"/>
  <c r="AM104" i="9"/>
  <c r="AW104" i="9"/>
  <c r="V104" i="9"/>
  <c r="AA104" i="9" s="1"/>
  <c r="L104" i="9"/>
  <c r="H104" i="9"/>
  <c r="G104" i="9"/>
  <c r="AI103" i="9"/>
  <c r="AE103" i="9"/>
  <c r="Q103" i="9"/>
  <c r="BB103" i="9"/>
  <c r="AG103" i="9"/>
  <c r="AC103" i="9"/>
  <c r="N103" i="9"/>
  <c r="AR103" i="9"/>
  <c r="F105" i="9"/>
  <c r="D105" i="9"/>
  <c r="C105" i="9"/>
  <c r="R105" i="9"/>
  <c r="B106" i="9"/>
  <c r="AH44" i="9" l="1"/>
  <c r="AD44" i="9"/>
  <c r="AO44" i="9" s="1"/>
  <c r="AP44" i="9" s="1"/>
  <c r="AJ44" i="9"/>
  <c r="BI44" i="9" s="1"/>
  <c r="BJ44" i="9" s="1"/>
  <c r="BK44" i="9" s="1"/>
  <c r="BE45" i="9" s="1"/>
  <c r="BH45" i="9" s="1"/>
  <c r="AF44" i="9"/>
  <c r="AY44" i="9" s="1"/>
  <c r="AZ44" i="9" s="1"/>
  <c r="BA44" i="9" s="1"/>
  <c r="BD44" i="9" s="1"/>
  <c r="AU45" i="9" s="1"/>
  <c r="AI104" i="9"/>
  <c r="AE104" i="9"/>
  <c r="Q104" i="9"/>
  <c r="BB104" i="9"/>
  <c r="AG104" i="9"/>
  <c r="AC104" i="9"/>
  <c r="AR104" i="9"/>
  <c r="N104" i="9"/>
  <c r="F106" i="9"/>
  <c r="D106" i="9"/>
  <c r="C106" i="9"/>
  <c r="R106" i="9"/>
  <c r="B107" i="9"/>
  <c r="L105" i="9"/>
  <c r="H105" i="9"/>
  <c r="G105" i="9"/>
  <c r="BG105" i="9"/>
  <c r="AM105" i="9"/>
  <c r="AW105" i="9"/>
  <c r="V105" i="9"/>
  <c r="AA105" i="9" s="1"/>
  <c r="BC45" i="9" l="1"/>
  <c r="AX45" i="9"/>
  <c r="AQ44" i="9"/>
  <c r="AT44" i="9" s="1"/>
  <c r="AK45" i="9" s="1"/>
  <c r="F107" i="9"/>
  <c r="D107" i="9"/>
  <c r="C107" i="9"/>
  <c r="B108" i="9"/>
  <c r="R107" i="9"/>
  <c r="L106" i="9"/>
  <c r="H106" i="9"/>
  <c r="G106" i="9"/>
  <c r="AI105" i="9"/>
  <c r="AE105" i="9"/>
  <c r="Q105" i="9"/>
  <c r="BB105" i="9"/>
  <c r="AG105" i="9"/>
  <c r="AC105" i="9"/>
  <c r="AR105" i="9"/>
  <c r="N105" i="9"/>
  <c r="BG106" i="9"/>
  <c r="AM106" i="9"/>
  <c r="AW106" i="9"/>
  <c r="V106" i="9"/>
  <c r="AA106" i="9" s="1"/>
  <c r="M45" i="9" l="1"/>
  <c r="O45" i="9" s="1"/>
  <c r="P45" i="9" s="1"/>
  <c r="AB45" i="9" s="1"/>
  <c r="AS45" i="9"/>
  <c r="AN45" i="9"/>
  <c r="BG107" i="9"/>
  <c r="AM107" i="9"/>
  <c r="AW107" i="9"/>
  <c r="V107" i="9"/>
  <c r="AA107" i="9" s="1"/>
  <c r="L107" i="9"/>
  <c r="H107" i="9"/>
  <c r="G107" i="9"/>
  <c r="AI106" i="9"/>
  <c r="AE106" i="9"/>
  <c r="Q106" i="9"/>
  <c r="BB106" i="9"/>
  <c r="AG106" i="9"/>
  <c r="AC106" i="9"/>
  <c r="AR106" i="9"/>
  <c r="N106" i="9"/>
  <c r="F108" i="9"/>
  <c r="D108" i="9"/>
  <c r="C108" i="9"/>
  <c r="B109" i="9"/>
  <c r="R108" i="9"/>
  <c r="AJ45" i="9" l="1"/>
  <c r="BI45" i="9" s="1"/>
  <c r="BJ45" i="9" s="1"/>
  <c r="BK45" i="9" s="1"/>
  <c r="BE46" i="9" s="1"/>
  <c r="AD45" i="9"/>
  <c r="AO45" i="9" s="1"/>
  <c r="AP45" i="9" s="1"/>
  <c r="AH45" i="9"/>
  <c r="AF45" i="9"/>
  <c r="AY45" i="9" s="1"/>
  <c r="AZ45" i="9" s="1"/>
  <c r="F109" i="9"/>
  <c r="D109" i="9"/>
  <c r="C109" i="9"/>
  <c r="R109" i="9"/>
  <c r="B110" i="9"/>
  <c r="AI107" i="9"/>
  <c r="AE107" i="9"/>
  <c r="Q107" i="9"/>
  <c r="BB107" i="9"/>
  <c r="AG107" i="9"/>
  <c r="AC107" i="9"/>
  <c r="N107" i="9"/>
  <c r="AR107" i="9"/>
  <c r="BG108" i="9"/>
  <c r="AM108" i="9"/>
  <c r="AW108" i="9"/>
  <c r="V108" i="9"/>
  <c r="AA108" i="9" s="1"/>
  <c r="L108" i="9"/>
  <c r="H108" i="9"/>
  <c r="G108" i="9"/>
  <c r="BA45" i="9" l="1"/>
  <c r="BD45" i="9" s="1"/>
  <c r="AU46" i="9" s="1"/>
  <c r="AQ45" i="9"/>
  <c r="AT45" i="9" s="1"/>
  <c r="AK46" i="9" s="1"/>
  <c r="BH46" i="9"/>
  <c r="AI108" i="9"/>
  <c r="AE108" i="9"/>
  <c r="Q108" i="9"/>
  <c r="BB108" i="9"/>
  <c r="AG108" i="9"/>
  <c r="AC108" i="9"/>
  <c r="AR108" i="9"/>
  <c r="N108" i="9"/>
  <c r="F110" i="9"/>
  <c r="D110" i="9"/>
  <c r="C110" i="9"/>
  <c r="R110" i="9"/>
  <c r="B111" i="9"/>
  <c r="L109" i="9"/>
  <c r="H109" i="9"/>
  <c r="G109" i="9"/>
  <c r="BG109" i="9"/>
  <c r="AM109" i="9"/>
  <c r="AW109" i="9"/>
  <c r="V109" i="9"/>
  <c r="AA109" i="9" s="1"/>
  <c r="AX46" i="9" l="1"/>
  <c r="BC46" i="9"/>
  <c r="AS46" i="9"/>
  <c r="M46" i="9"/>
  <c r="O46" i="9" s="1"/>
  <c r="P46" i="9" s="1"/>
  <c r="AB46" i="9" s="1"/>
  <c r="AN46" i="9"/>
  <c r="F111" i="9"/>
  <c r="D111" i="9"/>
  <c r="C111" i="9"/>
  <c r="B112" i="9"/>
  <c r="R111" i="9"/>
  <c r="L110" i="9"/>
  <c r="H110" i="9"/>
  <c r="G110" i="9"/>
  <c r="AI109" i="9"/>
  <c r="AE109" i="9"/>
  <c r="Q109" i="9"/>
  <c r="BB109" i="9"/>
  <c r="AG109" i="9"/>
  <c r="AC109" i="9"/>
  <c r="AR109" i="9"/>
  <c r="N109" i="9"/>
  <c r="BG110" i="9"/>
  <c r="AM110" i="9"/>
  <c r="AW110" i="9"/>
  <c r="V110" i="9"/>
  <c r="AA110" i="9" s="1"/>
  <c r="AD46" i="9" l="1"/>
  <c r="AO46" i="9" s="1"/>
  <c r="AP46" i="9" s="1"/>
  <c r="AJ46" i="9"/>
  <c r="BI46" i="9" s="1"/>
  <c r="BJ46" i="9" s="1"/>
  <c r="BK46" i="9" s="1"/>
  <c r="BE47" i="9" s="1"/>
  <c r="BH47" i="9" s="1"/>
  <c r="AF46" i="9"/>
  <c r="AY46" i="9" s="1"/>
  <c r="AZ46" i="9" s="1"/>
  <c r="BA46" i="9" s="1"/>
  <c r="BD46" i="9" s="1"/>
  <c r="AU47" i="9" s="1"/>
  <c r="AH46" i="9"/>
  <c r="AI110" i="9"/>
  <c r="AE110" i="9"/>
  <c r="Q110" i="9"/>
  <c r="BB110" i="9"/>
  <c r="AG110" i="9"/>
  <c r="AC110" i="9"/>
  <c r="AR110" i="9"/>
  <c r="N110" i="9"/>
  <c r="F112" i="9"/>
  <c r="D112" i="9"/>
  <c r="C112" i="9"/>
  <c r="B113" i="9"/>
  <c r="R112" i="9"/>
  <c r="BG111" i="9"/>
  <c r="AM111" i="9"/>
  <c r="AW111" i="9"/>
  <c r="V111" i="9"/>
  <c r="AA111" i="9" s="1"/>
  <c r="L111" i="9"/>
  <c r="H111" i="9"/>
  <c r="G111" i="9"/>
  <c r="BC47" i="9" l="1"/>
  <c r="AX47" i="9"/>
  <c r="AQ46" i="9"/>
  <c r="AT46" i="9" s="1"/>
  <c r="AK47" i="9" s="1"/>
  <c r="F113" i="9"/>
  <c r="D113" i="9"/>
  <c r="C113" i="9"/>
  <c r="R113" i="9"/>
  <c r="B114" i="9"/>
  <c r="AI111" i="9"/>
  <c r="AE111" i="9"/>
  <c r="Q111" i="9"/>
  <c r="BB111" i="9"/>
  <c r="AG111" i="9"/>
  <c r="AC111" i="9"/>
  <c r="N111" i="9"/>
  <c r="AR111" i="9"/>
  <c r="BG112" i="9"/>
  <c r="AM112" i="9"/>
  <c r="AW112" i="9"/>
  <c r="V112" i="9"/>
  <c r="AA112" i="9" s="1"/>
  <c r="L112" i="9"/>
  <c r="H112" i="9"/>
  <c r="G112" i="9"/>
  <c r="AN47" i="9" l="1"/>
  <c r="M47" i="9"/>
  <c r="O47" i="9" s="1"/>
  <c r="P47" i="9" s="1"/>
  <c r="AB47" i="9" s="1"/>
  <c r="AS47" i="9"/>
  <c r="AI112" i="9"/>
  <c r="AE112" i="9"/>
  <c r="Q112" i="9"/>
  <c r="BB112" i="9"/>
  <c r="AG112" i="9"/>
  <c r="AC112" i="9"/>
  <c r="AR112" i="9"/>
  <c r="N112" i="9"/>
  <c r="F114" i="9"/>
  <c r="D114" i="9"/>
  <c r="C114" i="9"/>
  <c r="R114" i="9"/>
  <c r="B115" i="9"/>
  <c r="L113" i="9"/>
  <c r="H113" i="9"/>
  <c r="G113" i="9"/>
  <c r="BG113" i="9"/>
  <c r="AM113" i="9"/>
  <c r="AW113" i="9"/>
  <c r="V113" i="9"/>
  <c r="AA113" i="9" s="1"/>
  <c r="AJ47" i="9" l="1"/>
  <c r="BI47" i="9" s="1"/>
  <c r="BJ47" i="9" s="1"/>
  <c r="AH47" i="9"/>
  <c r="AF47" i="9"/>
  <c r="AY47" i="9" s="1"/>
  <c r="AZ47" i="9" s="1"/>
  <c r="BA47" i="9" s="1"/>
  <c r="BD47" i="9" s="1"/>
  <c r="AU48" i="9" s="1"/>
  <c r="AD47" i="9"/>
  <c r="AO47" i="9" s="1"/>
  <c r="AP47" i="9" s="1"/>
  <c r="F115" i="9"/>
  <c r="D115" i="9"/>
  <c r="C115" i="9"/>
  <c r="B116" i="9"/>
  <c r="R115" i="9"/>
  <c r="L114" i="9"/>
  <c r="H114" i="9"/>
  <c r="G114" i="9"/>
  <c r="BG114" i="9"/>
  <c r="AM114" i="9"/>
  <c r="AW114" i="9"/>
  <c r="V114" i="9"/>
  <c r="AA114" i="9" s="1"/>
  <c r="AI113" i="9"/>
  <c r="AE113" i="9"/>
  <c r="Q113" i="9"/>
  <c r="BB113" i="9"/>
  <c r="AG113" i="9"/>
  <c r="AC113" i="9"/>
  <c r="AR113" i="9"/>
  <c r="N113" i="9"/>
  <c r="BK47" i="9" l="1"/>
  <c r="BE48" i="9" s="1"/>
  <c r="BH48" i="9" s="1"/>
  <c r="BC48" i="9"/>
  <c r="AX48" i="9"/>
  <c r="AQ47" i="9"/>
  <c r="AT47" i="9" s="1"/>
  <c r="AK48" i="9" s="1"/>
  <c r="BG115" i="9"/>
  <c r="AM115" i="9"/>
  <c r="AW115" i="9"/>
  <c r="V115" i="9"/>
  <c r="AA115" i="9" s="1"/>
  <c r="L115" i="9"/>
  <c r="H115" i="9"/>
  <c r="G115" i="9"/>
  <c r="AI114" i="9"/>
  <c r="AE114" i="9"/>
  <c r="Q114" i="9"/>
  <c r="BB114" i="9"/>
  <c r="AG114" i="9"/>
  <c r="AC114" i="9"/>
  <c r="AR114" i="9"/>
  <c r="N114" i="9"/>
  <c r="F116" i="9"/>
  <c r="D116" i="9"/>
  <c r="C116" i="9"/>
  <c r="B117" i="9"/>
  <c r="R116" i="9"/>
  <c r="AS48" i="9" l="1"/>
  <c r="M48" i="9"/>
  <c r="AN48" i="9"/>
  <c r="AI115" i="9"/>
  <c r="AE115" i="9"/>
  <c r="Q115" i="9"/>
  <c r="BB115" i="9"/>
  <c r="AG115" i="9"/>
  <c r="AC115" i="9"/>
  <c r="N115" i="9"/>
  <c r="AR115" i="9"/>
  <c r="BG116" i="9"/>
  <c r="AM116" i="9"/>
  <c r="AW116" i="9"/>
  <c r="V116" i="9"/>
  <c r="AA116" i="9" s="1"/>
  <c r="L116" i="9"/>
  <c r="H116" i="9"/>
  <c r="G116" i="9"/>
  <c r="F117" i="9"/>
  <c r="D117" i="9"/>
  <c r="C117" i="9"/>
  <c r="R117" i="9"/>
  <c r="B118" i="9"/>
  <c r="O48" i="9" l="1"/>
  <c r="P48" i="9" s="1"/>
  <c r="AB48" i="9" s="1"/>
  <c r="L117" i="9"/>
  <c r="H117" i="9"/>
  <c r="G117" i="9"/>
  <c r="BG117" i="9"/>
  <c r="AM117" i="9"/>
  <c r="AW117" i="9"/>
  <c r="V117" i="9"/>
  <c r="AA117" i="9" s="1"/>
  <c r="AI116" i="9"/>
  <c r="AE116" i="9"/>
  <c r="Q116" i="9"/>
  <c r="BB116" i="9"/>
  <c r="AG116" i="9"/>
  <c r="AC116" i="9"/>
  <c r="AR116" i="9"/>
  <c r="N116" i="9"/>
  <c r="F118" i="9"/>
  <c r="D118" i="9"/>
  <c r="C118" i="9"/>
  <c r="R118" i="9"/>
  <c r="B119" i="9"/>
  <c r="AH48" i="9" l="1"/>
  <c r="AJ48" i="9"/>
  <c r="BI48" i="9" s="1"/>
  <c r="BJ48" i="9" s="1"/>
  <c r="BK48" i="9" s="1"/>
  <c r="BE49" i="9" s="1"/>
  <c r="BH49" i="9" s="1"/>
  <c r="AD48" i="9"/>
  <c r="AO48" i="9" s="1"/>
  <c r="AP48" i="9" s="1"/>
  <c r="AQ48" i="9" s="1"/>
  <c r="AT48" i="9" s="1"/>
  <c r="AK49" i="9" s="1"/>
  <c r="AF48" i="9"/>
  <c r="AY48" i="9" s="1"/>
  <c r="AZ48" i="9" s="1"/>
  <c r="BA48" i="9" s="1"/>
  <c r="BD48" i="9" s="1"/>
  <c r="AU49" i="9" s="1"/>
  <c r="F119" i="9"/>
  <c r="D119" i="9"/>
  <c r="C119" i="9"/>
  <c r="B120" i="9"/>
  <c r="R119" i="9"/>
  <c r="L118" i="9"/>
  <c r="H118" i="9"/>
  <c r="G118" i="9"/>
  <c r="AI117" i="9"/>
  <c r="AE117" i="9"/>
  <c r="Q117" i="9"/>
  <c r="BB117" i="9"/>
  <c r="AG117" i="9"/>
  <c r="AC117" i="9"/>
  <c r="AR117" i="9"/>
  <c r="N117" i="9"/>
  <c r="BG118" i="9"/>
  <c r="AM118" i="9"/>
  <c r="AW118" i="9"/>
  <c r="V118" i="9"/>
  <c r="AA118" i="9" s="1"/>
  <c r="BC49" i="9" l="1"/>
  <c r="AX49" i="9"/>
  <c r="AS49" i="9"/>
  <c r="AN49" i="9"/>
  <c r="M49" i="9"/>
  <c r="O49" i="9" s="1"/>
  <c r="P49" i="9" s="1"/>
  <c r="AB49" i="9" s="1"/>
  <c r="BG119" i="9"/>
  <c r="AM119" i="9"/>
  <c r="AW119" i="9"/>
  <c r="V119" i="9"/>
  <c r="AA119" i="9" s="1"/>
  <c r="L119" i="9"/>
  <c r="H119" i="9"/>
  <c r="G119" i="9"/>
  <c r="AI118" i="9"/>
  <c r="AE118" i="9"/>
  <c r="Q118" i="9"/>
  <c r="BB118" i="9"/>
  <c r="AG118" i="9"/>
  <c r="AC118" i="9"/>
  <c r="AR118" i="9"/>
  <c r="N118" i="9"/>
  <c r="F120" i="9"/>
  <c r="D120" i="9"/>
  <c r="C120" i="9"/>
  <c r="B121" i="9"/>
  <c r="R120" i="9"/>
  <c r="AJ49" i="9" l="1"/>
  <c r="BI49" i="9" s="1"/>
  <c r="BJ49" i="9" s="1"/>
  <c r="BK49" i="9" s="1"/>
  <c r="BE50" i="9" s="1"/>
  <c r="BH50" i="9" s="1"/>
  <c r="AH49" i="9"/>
  <c r="AF49" i="9"/>
  <c r="AY49" i="9" s="1"/>
  <c r="AZ49" i="9" s="1"/>
  <c r="BA49" i="9" s="1"/>
  <c r="BD49" i="9" s="1"/>
  <c r="AU50" i="9" s="1"/>
  <c r="AD49" i="9"/>
  <c r="AO49" i="9" s="1"/>
  <c r="AP49" i="9" s="1"/>
  <c r="BG120" i="9"/>
  <c r="AM120" i="9"/>
  <c r="AW120" i="9"/>
  <c r="V120" i="9"/>
  <c r="AA120" i="9" s="1"/>
  <c r="L120" i="9"/>
  <c r="H120" i="9"/>
  <c r="G120" i="9"/>
  <c r="F121" i="9"/>
  <c r="D121" i="9"/>
  <c r="C121" i="9"/>
  <c r="R121" i="9"/>
  <c r="B122" i="9"/>
  <c r="AI119" i="9"/>
  <c r="AE119" i="9"/>
  <c r="Q119" i="9"/>
  <c r="BB119" i="9"/>
  <c r="AG119" i="9"/>
  <c r="AC119" i="9"/>
  <c r="N119" i="9"/>
  <c r="AR119" i="9"/>
  <c r="AX50" i="9" l="1"/>
  <c r="BC50" i="9"/>
  <c r="AQ49" i="9"/>
  <c r="AT49" i="9" s="1"/>
  <c r="AK50" i="9" s="1"/>
  <c r="F122" i="9"/>
  <c r="D122" i="9"/>
  <c r="C122" i="9"/>
  <c r="R122" i="9"/>
  <c r="B123" i="9"/>
  <c r="L121" i="9"/>
  <c r="H121" i="9"/>
  <c r="G121" i="9"/>
  <c r="BG121" i="9"/>
  <c r="AM121" i="9"/>
  <c r="AW121" i="9"/>
  <c r="V121" i="9"/>
  <c r="AA121" i="9" s="1"/>
  <c r="AI120" i="9"/>
  <c r="AE120" i="9"/>
  <c r="Q120" i="9"/>
  <c r="BB120" i="9"/>
  <c r="AG120" i="9"/>
  <c r="AC120" i="9"/>
  <c r="AR120" i="9"/>
  <c r="N120" i="9"/>
  <c r="AN50" i="9" l="1"/>
  <c r="M50" i="9"/>
  <c r="O50" i="9" s="1"/>
  <c r="P50" i="9" s="1"/>
  <c r="AB50" i="9" s="1"/>
  <c r="AS50" i="9"/>
  <c r="F123" i="9"/>
  <c r="D123" i="9"/>
  <c r="C123" i="9"/>
  <c r="B124" i="9"/>
  <c r="R123" i="9"/>
  <c r="L122" i="9"/>
  <c r="H122" i="9"/>
  <c r="G122" i="9"/>
  <c r="AI121" i="9"/>
  <c r="AE121" i="9"/>
  <c r="Q121" i="9"/>
  <c r="BB121" i="9"/>
  <c r="AG121" i="9"/>
  <c r="AC121" i="9"/>
  <c r="AR121" i="9"/>
  <c r="N121" i="9"/>
  <c r="BG122" i="9"/>
  <c r="AM122" i="9"/>
  <c r="AW122" i="9"/>
  <c r="V122" i="9"/>
  <c r="AA122" i="9" s="1"/>
  <c r="AF50" i="9" l="1"/>
  <c r="AY50" i="9" s="1"/>
  <c r="AZ50" i="9" s="1"/>
  <c r="BA50" i="9" s="1"/>
  <c r="BD50" i="9" s="1"/>
  <c r="AU51" i="9" s="1"/>
  <c r="AH50" i="9"/>
  <c r="AJ50" i="9"/>
  <c r="BI50" i="9" s="1"/>
  <c r="BJ50" i="9" s="1"/>
  <c r="BK50" i="9" s="1"/>
  <c r="BE51" i="9" s="1"/>
  <c r="AD50" i="9"/>
  <c r="AO50" i="9" s="1"/>
  <c r="AP50" i="9" s="1"/>
  <c r="BG123" i="9"/>
  <c r="AM123" i="9"/>
  <c r="AW123" i="9"/>
  <c r="V123" i="9"/>
  <c r="AA123" i="9" s="1"/>
  <c r="L123" i="9"/>
  <c r="H123" i="9"/>
  <c r="G123" i="9"/>
  <c r="AI122" i="9"/>
  <c r="AE122" i="9"/>
  <c r="Q122" i="9"/>
  <c r="BB122" i="9"/>
  <c r="AG122" i="9"/>
  <c r="AC122" i="9"/>
  <c r="AR122" i="9"/>
  <c r="N122" i="9"/>
  <c r="F124" i="9"/>
  <c r="D124" i="9"/>
  <c r="C124" i="9"/>
  <c r="B125" i="9"/>
  <c r="R124" i="9"/>
  <c r="BH51" i="9" l="1"/>
  <c r="AQ50" i="9"/>
  <c r="AT50" i="9" s="1"/>
  <c r="AK51" i="9" s="1"/>
  <c r="M51" i="9" s="1"/>
  <c r="AX51" i="9"/>
  <c r="BC51" i="9"/>
  <c r="AI123" i="9"/>
  <c r="AE123" i="9"/>
  <c r="Q123" i="9"/>
  <c r="BB123" i="9"/>
  <c r="AG123" i="9"/>
  <c r="AC123" i="9"/>
  <c r="N123" i="9"/>
  <c r="AR123" i="9"/>
  <c r="F125" i="9"/>
  <c r="D125" i="9"/>
  <c r="C125" i="9"/>
  <c r="R125" i="9"/>
  <c r="B126" i="9"/>
  <c r="BG124" i="9"/>
  <c r="AM124" i="9"/>
  <c r="AW124" i="9"/>
  <c r="V124" i="9"/>
  <c r="AA124" i="9" s="1"/>
  <c r="L124" i="9"/>
  <c r="H124" i="9"/>
  <c r="G124" i="9"/>
  <c r="O51" i="9" l="1"/>
  <c r="P51" i="9" s="1"/>
  <c r="AB51" i="9" s="1"/>
  <c r="AS51" i="9"/>
  <c r="AN51" i="9"/>
  <c r="AI124" i="9"/>
  <c r="AE124" i="9"/>
  <c r="Q124" i="9"/>
  <c r="BB124" i="9"/>
  <c r="AG124" i="9"/>
  <c r="AC124" i="9"/>
  <c r="AR124" i="9"/>
  <c r="N124" i="9"/>
  <c r="F126" i="9"/>
  <c r="D126" i="9"/>
  <c r="C126" i="9"/>
  <c r="R126" i="9"/>
  <c r="B127" i="9"/>
  <c r="L125" i="9"/>
  <c r="H125" i="9"/>
  <c r="G125" i="9"/>
  <c r="BG125" i="9"/>
  <c r="AM125" i="9"/>
  <c r="AW125" i="9"/>
  <c r="V125" i="9"/>
  <c r="AA125" i="9" s="1"/>
  <c r="AJ51" i="9" l="1"/>
  <c r="BI51" i="9" s="1"/>
  <c r="BJ51" i="9" s="1"/>
  <c r="BK51" i="9" s="1"/>
  <c r="BE52" i="9" s="1"/>
  <c r="BH52" i="9" s="1"/>
  <c r="AH51" i="9"/>
  <c r="AD51" i="9"/>
  <c r="AO51" i="9" s="1"/>
  <c r="AP51" i="9" s="1"/>
  <c r="AF51" i="9"/>
  <c r="AY51" i="9" s="1"/>
  <c r="AZ51" i="9" s="1"/>
  <c r="BA51" i="9" s="1"/>
  <c r="BD51" i="9" s="1"/>
  <c r="AU52" i="9" s="1"/>
  <c r="F127" i="9"/>
  <c r="D127" i="9"/>
  <c r="C127" i="9"/>
  <c r="B128" i="9"/>
  <c r="R127" i="9"/>
  <c r="L126" i="9"/>
  <c r="H126" i="9"/>
  <c r="G126" i="9"/>
  <c r="AI125" i="9"/>
  <c r="AE125" i="9"/>
  <c r="Q125" i="9"/>
  <c r="BB125" i="9"/>
  <c r="AG125" i="9"/>
  <c r="AC125" i="9"/>
  <c r="AR125" i="9"/>
  <c r="N125" i="9"/>
  <c r="BG126" i="9"/>
  <c r="AM126" i="9"/>
  <c r="AW126" i="9"/>
  <c r="V126" i="9"/>
  <c r="AA126" i="9" s="1"/>
  <c r="AQ51" i="9" l="1"/>
  <c r="AT51" i="9" s="1"/>
  <c r="AK52" i="9" s="1"/>
  <c r="BC52" i="9"/>
  <c r="AX52" i="9"/>
  <c r="BG127" i="9"/>
  <c r="AM127" i="9"/>
  <c r="AW127" i="9"/>
  <c r="V127" i="9"/>
  <c r="AA127" i="9" s="1"/>
  <c r="L127" i="9"/>
  <c r="H127" i="9"/>
  <c r="G127" i="9"/>
  <c r="AI126" i="9"/>
  <c r="AE126" i="9"/>
  <c r="Q126" i="9"/>
  <c r="BB126" i="9"/>
  <c r="AG126" i="9"/>
  <c r="AC126" i="9"/>
  <c r="AR126" i="9"/>
  <c r="N126" i="9"/>
  <c r="F128" i="9"/>
  <c r="D128" i="9"/>
  <c r="C128" i="9"/>
  <c r="B129" i="9"/>
  <c r="R128" i="9"/>
  <c r="AS52" i="9" l="1"/>
  <c r="M52" i="9"/>
  <c r="O52" i="9" s="1"/>
  <c r="P52" i="9" s="1"/>
  <c r="AB52" i="9" s="1"/>
  <c r="AN52" i="9"/>
  <c r="AI127" i="9"/>
  <c r="AE127" i="9"/>
  <c r="Q127" i="9"/>
  <c r="BB127" i="9"/>
  <c r="AG127" i="9"/>
  <c r="AC127" i="9"/>
  <c r="N127" i="9"/>
  <c r="AR127" i="9"/>
  <c r="BG128" i="9"/>
  <c r="AM128" i="9"/>
  <c r="AW128" i="9"/>
  <c r="V128" i="9"/>
  <c r="AA128" i="9" s="1"/>
  <c r="L128" i="9"/>
  <c r="H128" i="9"/>
  <c r="G128" i="9"/>
  <c r="F129" i="9"/>
  <c r="D129" i="9"/>
  <c r="C129" i="9"/>
  <c r="R129" i="9"/>
  <c r="B130" i="9"/>
  <c r="AH52" i="9" l="1"/>
  <c r="AD52" i="9"/>
  <c r="AO52" i="9" s="1"/>
  <c r="AP52" i="9" s="1"/>
  <c r="AF52" i="9"/>
  <c r="AY52" i="9" s="1"/>
  <c r="AZ52" i="9" s="1"/>
  <c r="BA52" i="9" s="1"/>
  <c r="BD52" i="9" s="1"/>
  <c r="AU53" i="9" s="1"/>
  <c r="AJ52" i="9"/>
  <c r="BI52" i="9" s="1"/>
  <c r="BJ52" i="9" s="1"/>
  <c r="BK52" i="9" s="1"/>
  <c r="BE53" i="9" s="1"/>
  <c r="BH53" i="9" s="1"/>
  <c r="AI128" i="9"/>
  <c r="AE128" i="9"/>
  <c r="Q128" i="9"/>
  <c r="BB128" i="9"/>
  <c r="AG128" i="9"/>
  <c r="AC128" i="9"/>
  <c r="AR128" i="9"/>
  <c r="N128" i="9"/>
  <c r="F130" i="9"/>
  <c r="D130" i="9"/>
  <c r="C130" i="9"/>
  <c r="R130" i="9"/>
  <c r="B131" i="9"/>
  <c r="L129" i="9"/>
  <c r="H129" i="9"/>
  <c r="G129" i="9"/>
  <c r="BG129" i="9"/>
  <c r="AM129" i="9"/>
  <c r="AW129" i="9"/>
  <c r="V129" i="9"/>
  <c r="AA129" i="9" s="1"/>
  <c r="BC53" i="9" l="1"/>
  <c r="AX53" i="9"/>
  <c r="AQ52" i="9"/>
  <c r="AT52" i="9" s="1"/>
  <c r="AK53" i="9" s="1"/>
  <c r="F131" i="9"/>
  <c r="D131" i="9"/>
  <c r="C131" i="9"/>
  <c r="B132" i="9"/>
  <c r="R131" i="9"/>
  <c r="L130" i="9"/>
  <c r="H130" i="9"/>
  <c r="G130" i="9"/>
  <c r="AI129" i="9"/>
  <c r="AE129" i="9"/>
  <c r="Q129" i="9"/>
  <c r="BB129" i="9"/>
  <c r="AG129" i="9"/>
  <c r="AC129" i="9"/>
  <c r="AR129" i="9"/>
  <c r="N129" i="9"/>
  <c r="BG130" i="9"/>
  <c r="AM130" i="9"/>
  <c r="AW130" i="9"/>
  <c r="V130" i="9"/>
  <c r="AA130" i="9" s="1"/>
  <c r="M53" i="9" l="1"/>
  <c r="O53" i="9" s="1"/>
  <c r="P53" i="9" s="1"/>
  <c r="AB53" i="9" s="1"/>
  <c r="AS53" i="9"/>
  <c r="AN53" i="9"/>
  <c r="BG131" i="9"/>
  <c r="AM131" i="9"/>
  <c r="AW131" i="9"/>
  <c r="V131" i="9"/>
  <c r="AA131" i="9" s="1"/>
  <c r="L131" i="9"/>
  <c r="H131" i="9"/>
  <c r="G131" i="9"/>
  <c r="AI130" i="9"/>
  <c r="AE130" i="9"/>
  <c r="Q130" i="9"/>
  <c r="BB130" i="9"/>
  <c r="AG130" i="9"/>
  <c r="AC130" i="9"/>
  <c r="AR130" i="9"/>
  <c r="N130" i="9"/>
  <c r="F132" i="9"/>
  <c r="D132" i="9"/>
  <c r="C132" i="9"/>
  <c r="B133" i="9"/>
  <c r="R132" i="9"/>
  <c r="AD53" i="9" l="1"/>
  <c r="AO53" i="9" s="1"/>
  <c r="AP53" i="9" s="1"/>
  <c r="AF53" i="9"/>
  <c r="AY53" i="9" s="1"/>
  <c r="AZ53" i="9" s="1"/>
  <c r="AJ53" i="9"/>
  <c r="BI53" i="9" s="1"/>
  <c r="BJ53" i="9" s="1"/>
  <c r="BK53" i="9" s="1"/>
  <c r="BE54" i="9" s="1"/>
  <c r="BH54" i="9" s="1"/>
  <c r="AH53" i="9"/>
  <c r="BG132" i="9"/>
  <c r="AM132" i="9"/>
  <c r="AW132" i="9"/>
  <c r="V132" i="9"/>
  <c r="AA132" i="9" s="1"/>
  <c r="F133" i="9"/>
  <c r="D133" i="9"/>
  <c r="C133" i="9"/>
  <c r="R133" i="9"/>
  <c r="B134" i="9"/>
  <c r="AI131" i="9"/>
  <c r="AE131" i="9"/>
  <c r="Q131" i="9"/>
  <c r="BB131" i="9"/>
  <c r="AG131" i="9"/>
  <c r="AC131" i="9"/>
  <c r="N131" i="9"/>
  <c r="AR131" i="9"/>
  <c r="L132" i="9"/>
  <c r="H132" i="9"/>
  <c r="G132" i="9"/>
  <c r="BA53" i="9" l="1"/>
  <c r="BD53" i="9" s="1"/>
  <c r="AU54" i="9" s="1"/>
  <c r="AQ53" i="9"/>
  <c r="AT53" i="9" s="1"/>
  <c r="AK54" i="9" s="1"/>
  <c r="BG133" i="9"/>
  <c r="AM133" i="9"/>
  <c r="AW133" i="9"/>
  <c r="V133" i="9"/>
  <c r="AA133" i="9" s="1"/>
  <c r="AI132" i="9"/>
  <c r="AE132" i="9"/>
  <c r="Q132" i="9"/>
  <c r="BB132" i="9"/>
  <c r="AG132" i="9"/>
  <c r="AC132" i="9"/>
  <c r="AR132" i="9"/>
  <c r="N132" i="9"/>
  <c r="F134" i="9"/>
  <c r="D134" i="9"/>
  <c r="C134" i="9"/>
  <c r="R134" i="9"/>
  <c r="B135" i="9"/>
  <c r="L133" i="9"/>
  <c r="H133" i="9"/>
  <c r="G133" i="9"/>
  <c r="AX54" i="9" l="1"/>
  <c r="BC54" i="9"/>
  <c r="AN54" i="9"/>
  <c r="AS54" i="9"/>
  <c r="M54" i="9"/>
  <c r="O54" i="9" s="1"/>
  <c r="P54" i="9" s="1"/>
  <c r="AB54" i="9" s="1"/>
  <c r="F135" i="9"/>
  <c r="C135" i="9"/>
  <c r="B136" i="9"/>
  <c r="R135" i="9"/>
  <c r="D135" i="9"/>
  <c r="L134" i="9"/>
  <c r="H134" i="9"/>
  <c r="G134" i="9"/>
  <c r="AI133" i="9"/>
  <c r="AE133" i="9"/>
  <c r="Q133" i="9"/>
  <c r="BB133" i="9"/>
  <c r="AG133" i="9"/>
  <c r="AC133" i="9"/>
  <c r="AR133" i="9"/>
  <c r="N133" i="9"/>
  <c r="BG134" i="9"/>
  <c r="AM134" i="9"/>
  <c r="AW134" i="9"/>
  <c r="V134" i="9"/>
  <c r="AA134" i="9" s="1"/>
  <c r="AJ54" i="9" l="1"/>
  <c r="BI54" i="9" s="1"/>
  <c r="BJ54" i="9" s="1"/>
  <c r="BK54" i="9" s="1"/>
  <c r="BE55" i="9" s="1"/>
  <c r="BH55" i="9" s="1"/>
  <c r="AF54" i="9"/>
  <c r="AY54" i="9" s="1"/>
  <c r="AZ54" i="9" s="1"/>
  <c r="BA54" i="9" s="1"/>
  <c r="BD54" i="9" s="1"/>
  <c r="AU55" i="9" s="1"/>
  <c r="AD54" i="9"/>
  <c r="AO54" i="9" s="1"/>
  <c r="AP54" i="9" s="1"/>
  <c r="AH54" i="9"/>
  <c r="AI134" i="9"/>
  <c r="AG134" i="9"/>
  <c r="BB134" i="9"/>
  <c r="AE134" i="9"/>
  <c r="Q134" i="9"/>
  <c r="AR134" i="9"/>
  <c r="AC134" i="9"/>
  <c r="N134" i="9"/>
  <c r="BG135" i="9"/>
  <c r="AM135" i="9"/>
  <c r="AW135" i="9"/>
  <c r="V135" i="9"/>
  <c r="AA135" i="9" s="1"/>
  <c r="F136" i="9"/>
  <c r="C136" i="9"/>
  <c r="R136" i="9"/>
  <c r="B137" i="9"/>
  <c r="D136" i="9"/>
  <c r="H135" i="9"/>
  <c r="L135" i="9"/>
  <c r="G135" i="9"/>
  <c r="AQ54" i="9" l="1"/>
  <c r="AT54" i="9" s="1"/>
  <c r="AK55" i="9" s="1"/>
  <c r="BC55" i="9"/>
  <c r="AX55" i="9"/>
  <c r="AI135" i="9"/>
  <c r="AE135" i="9"/>
  <c r="Q135" i="9"/>
  <c r="AG135" i="9"/>
  <c r="AC135" i="9"/>
  <c r="BB135" i="9"/>
  <c r="AR135" i="9"/>
  <c r="N135" i="9"/>
  <c r="L136" i="9"/>
  <c r="H136" i="9"/>
  <c r="G136" i="9"/>
  <c r="F137" i="9"/>
  <c r="D137" i="9"/>
  <c r="C137" i="9"/>
  <c r="B138" i="9"/>
  <c r="R137" i="9"/>
  <c r="BG136" i="9"/>
  <c r="AM136" i="9"/>
  <c r="AW136" i="9"/>
  <c r="V136" i="9"/>
  <c r="AA136" i="9" s="1"/>
  <c r="AN55" i="9" l="1"/>
  <c r="M55" i="9"/>
  <c r="O55" i="9" s="1"/>
  <c r="P55" i="9" s="1"/>
  <c r="AB55" i="9" s="1"/>
  <c r="AS55" i="9"/>
  <c r="AI136" i="9"/>
  <c r="AE136" i="9"/>
  <c r="Q136" i="9"/>
  <c r="BB136" i="9"/>
  <c r="AG136" i="9"/>
  <c r="AC136" i="9"/>
  <c r="AR136" i="9"/>
  <c r="N136" i="9"/>
  <c r="BG137" i="9"/>
  <c r="AM137" i="9"/>
  <c r="AW137" i="9"/>
  <c r="V137" i="9"/>
  <c r="AA137" i="9" s="1"/>
  <c r="L137" i="9"/>
  <c r="H137" i="9"/>
  <c r="G137" i="9"/>
  <c r="F138" i="9"/>
  <c r="D138" i="9"/>
  <c r="C138" i="9"/>
  <c r="B139" i="9"/>
  <c r="R138" i="9"/>
  <c r="AD55" i="9" l="1"/>
  <c r="AO55" i="9" s="1"/>
  <c r="AP55" i="9" s="1"/>
  <c r="AF55" i="9"/>
  <c r="AY55" i="9" s="1"/>
  <c r="AZ55" i="9" s="1"/>
  <c r="BA55" i="9" s="1"/>
  <c r="BD55" i="9" s="1"/>
  <c r="AU56" i="9" s="1"/>
  <c r="AJ55" i="9"/>
  <c r="BI55" i="9" s="1"/>
  <c r="BJ55" i="9" s="1"/>
  <c r="BK55" i="9" s="1"/>
  <c r="BE56" i="9" s="1"/>
  <c r="AH55" i="9"/>
  <c r="BG138" i="9"/>
  <c r="AM138" i="9"/>
  <c r="AW138" i="9"/>
  <c r="V138" i="9"/>
  <c r="AA138" i="9" s="1"/>
  <c r="L138" i="9"/>
  <c r="H138" i="9"/>
  <c r="G138" i="9"/>
  <c r="F139" i="9"/>
  <c r="D139" i="9"/>
  <c r="C139" i="9"/>
  <c r="R139" i="9"/>
  <c r="B140" i="9"/>
  <c r="AI137" i="9"/>
  <c r="AE137" i="9"/>
  <c r="Q137" i="9"/>
  <c r="BB137" i="9"/>
  <c r="AG137" i="9"/>
  <c r="AC137" i="9"/>
  <c r="N137" i="9"/>
  <c r="AR137" i="9"/>
  <c r="BH56" i="9" l="1"/>
  <c r="AX56" i="9"/>
  <c r="BC56" i="9"/>
  <c r="AQ55" i="9"/>
  <c r="AT55" i="9" s="1"/>
  <c r="AK56" i="9" s="1"/>
  <c r="F140" i="9"/>
  <c r="D140" i="9"/>
  <c r="C140" i="9"/>
  <c r="R140" i="9"/>
  <c r="B141" i="9"/>
  <c r="L139" i="9"/>
  <c r="H139" i="9"/>
  <c r="G139" i="9"/>
  <c r="BG139" i="9"/>
  <c r="AM139" i="9"/>
  <c r="AW139" i="9"/>
  <c r="V139" i="9"/>
  <c r="AA139" i="9" s="1"/>
  <c r="AI138" i="9"/>
  <c r="AE138" i="9"/>
  <c r="Q138" i="9"/>
  <c r="BB138" i="9"/>
  <c r="AG138" i="9"/>
  <c r="AC138" i="9"/>
  <c r="AR138" i="9"/>
  <c r="N138" i="9"/>
  <c r="M56" i="9" l="1"/>
  <c r="O56" i="9" s="1"/>
  <c r="P56" i="9" s="1"/>
  <c r="AB56" i="9" s="1"/>
  <c r="AN56" i="9"/>
  <c r="AS56" i="9"/>
  <c r="BG140" i="9"/>
  <c r="AM140" i="9"/>
  <c r="AW140" i="9"/>
  <c r="V140" i="9"/>
  <c r="AA140" i="9" s="1"/>
  <c r="AI139" i="9"/>
  <c r="AE139" i="9"/>
  <c r="Q139" i="9"/>
  <c r="BB139" i="9"/>
  <c r="AG139" i="9"/>
  <c r="AC139" i="9"/>
  <c r="AR139" i="9"/>
  <c r="N139" i="9"/>
  <c r="F141" i="9"/>
  <c r="D141" i="9"/>
  <c r="C141" i="9"/>
  <c r="B142" i="9"/>
  <c r="R141" i="9"/>
  <c r="L140" i="9"/>
  <c r="H140" i="9"/>
  <c r="G140" i="9"/>
  <c r="AF56" i="9" l="1"/>
  <c r="AY56" i="9" s="1"/>
  <c r="AZ56" i="9" s="1"/>
  <c r="BA56" i="9" s="1"/>
  <c r="BD56" i="9" s="1"/>
  <c r="AU57" i="9" s="1"/>
  <c r="AD56" i="9"/>
  <c r="AO56" i="9" s="1"/>
  <c r="AP56" i="9" s="1"/>
  <c r="AH56" i="9"/>
  <c r="AJ56" i="9"/>
  <c r="BI56" i="9" s="1"/>
  <c r="BJ56" i="9" s="1"/>
  <c r="BK56" i="9" s="1"/>
  <c r="BE57" i="9" s="1"/>
  <c r="BH57" i="9" s="1"/>
  <c r="L141" i="9"/>
  <c r="H141" i="9"/>
  <c r="G141" i="9"/>
  <c r="AI140" i="9"/>
  <c r="AE140" i="9"/>
  <c r="Q140" i="9"/>
  <c r="BB140" i="9"/>
  <c r="AG140" i="9"/>
  <c r="AC140" i="9"/>
  <c r="AR140" i="9"/>
  <c r="N140" i="9"/>
  <c r="F142" i="9"/>
  <c r="D142" i="9"/>
  <c r="C142" i="9"/>
  <c r="B143" i="9"/>
  <c r="R142" i="9"/>
  <c r="BG141" i="9"/>
  <c r="AM141" i="9"/>
  <c r="AW141" i="9"/>
  <c r="V141" i="9"/>
  <c r="AA141" i="9" s="1"/>
  <c r="AX57" i="9" l="1"/>
  <c r="BC57" i="9"/>
  <c r="AQ56" i="9"/>
  <c r="AT56" i="9" s="1"/>
  <c r="AK57" i="9" s="1"/>
  <c r="BG142" i="9"/>
  <c r="AM142" i="9"/>
  <c r="AW142" i="9"/>
  <c r="V142" i="9"/>
  <c r="AA142" i="9" s="1"/>
  <c r="L142" i="9"/>
  <c r="H142" i="9"/>
  <c r="G142" i="9"/>
  <c r="F143" i="9"/>
  <c r="D143" i="9"/>
  <c r="C143" i="9"/>
  <c r="R143" i="9"/>
  <c r="B144" i="9"/>
  <c r="AI141" i="9"/>
  <c r="AE141" i="9"/>
  <c r="Q141" i="9"/>
  <c r="BB141" i="9"/>
  <c r="AG141" i="9"/>
  <c r="AC141" i="9"/>
  <c r="N141" i="9"/>
  <c r="AR141" i="9"/>
  <c r="AN57" i="9" l="1"/>
  <c r="AS57" i="9"/>
  <c r="M57" i="9"/>
  <c r="O57" i="9" s="1"/>
  <c r="P57" i="9" s="1"/>
  <c r="AB57" i="9" s="1"/>
  <c r="BG143" i="9"/>
  <c r="AM143" i="9"/>
  <c r="AW143" i="9"/>
  <c r="V143" i="9"/>
  <c r="AA143" i="9" s="1"/>
  <c r="AI142" i="9"/>
  <c r="AE142" i="9"/>
  <c r="Q142" i="9"/>
  <c r="BB142" i="9"/>
  <c r="AG142" i="9"/>
  <c r="AC142" i="9"/>
  <c r="AR142" i="9"/>
  <c r="N142" i="9"/>
  <c r="F144" i="9"/>
  <c r="D144" i="9"/>
  <c r="C144" i="9"/>
  <c r="R144" i="9"/>
  <c r="B145" i="9"/>
  <c r="L143" i="9"/>
  <c r="H143" i="9"/>
  <c r="G143" i="9"/>
  <c r="AF57" i="9" l="1"/>
  <c r="AY57" i="9" s="1"/>
  <c r="AZ57" i="9" s="1"/>
  <c r="BA57" i="9" s="1"/>
  <c r="BD57" i="9" s="1"/>
  <c r="AU58" i="9" s="1"/>
  <c r="AJ57" i="9"/>
  <c r="BI57" i="9" s="1"/>
  <c r="BJ57" i="9" s="1"/>
  <c r="BK57" i="9" s="1"/>
  <c r="BE58" i="9" s="1"/>
  <c r="BH58" i="9" s="1"/>
  <c r="AH57" i="9"/>
  <c r="AD57" i="9"/>
  <c r="AO57" i="9" s="1"/>
  <c r="AP57" i="9" s="1"/>
  <c r="AI143" i="9"/>
  <c r="AE143" i="9"/>
  <c r="Q143" i="9"/>
  <c r="BB143" i="9"/>
  <c r="AG143" i="9"/>
  <c r="AC143" i="9"/>
  <c r="AR143" i="9"/>
  <c r="N143" i="9"/>
  <c r="F145" i="9"/>
  <c r="D145" i="9"/>
  <c r="C145" i="9"/>
  <c r="B146" i="9"/>
  <c r="R145" i="9"/>
  <c r="L144" i="9"/>
  <c r="H144" i="9"/>
  <c r="G144" i="9"/>
  <c r="BG144" i="9"/>
  <c r="AM144" i="9"/>
  <c r="AW144" i="9"/>
  <c r="V144" i="9"/>
  <c r="AA144" i="9" s="1"/>
  <c r="AQ57" i="9" l="1"/>
  <c r="AT57" i="9" s="1"/>
  <c r="AK58" i="9" s="1"/>
  <c r="BC58" i="9"/>
  <c r="AX58" i="9"/>
  <c r="BG145" i="9"/>
  <c r="AM145" i="9"/>
  <c r="AW145" i="9"/>
  <c r="V145" i="9"/>
  <c r="AA145" i="9" s="1"/>
  <c r="L145" i="9"/>
  <c r="H145" i="9"/>
  <c r="G145" i="9"/>
  <c r="AI144" i="9"/>
  <c r="AE144" i="9"/>
  <c r="Q144" i="9"/>
  <c r="BB144" i="9"/>
  <c r="AG144" i="9"/>
  <c r="AC144" i="9"/>
  <c r="AR144" i="9"/>
  <c r="N144" i="9"/>
  <c r="F146" i="9"/>
  <c r="D146" i="9"/>
  <c r="C146" i="9"/>
  <c r="B147" i="9"/>
  <c r="R146" i="9"/>
  <c r="AN58" i="9" l="1"/>
  <c r="M58" i="9"/>
  <c r="O58" i="9" s="1"/>
  <c r="P58" i="9" s="1"/>
  <c r="AB58" i="9" s="1"/>
  <c r="AS58" i="9"/>
  <c r="BG146" i="9"/>
  <c r="AM146" i="9"/>
  <c r="AW146" i="9"/>
  <c r="V146" i="9"/>
  <c r="AA146" i="9" s="1"/>
  <c r="L146" i="9"/>
  <c r="H146" i="9"/>
  <c r="G146" i="9"/>
  <c r="F147" i="9"/>
  <c r="D147" i="9"/>
  <c r="C147" i="9"/>
  <c r="R147" i="9"/>
  <c r="B148" i="9"/>
  <c r="AI145" i="9"/>
  <c r="AE145" i="9"/>
  <c r="Q145" i="9"/>
  <c r="BB145" i="9"/>
  <c r="AG145" i="9"/>
  <c r="AC145" i="9"/>
  <c r="N145" i="9"/>
  <c r="AR145" i="9"/>
  <c r="AJ58" i="9" l="1"/>
  <c r="BI58" i="9" s="1"/>
  <c r="BJ58" i="9" s="1"/>
  <c r="BK58" i="9" s="1"/>
  <c r="BE59" i="9" s="1"/>
  <c r="BH59" i="9" s="1"/>
  <c r="AH58" i="9"/>
  <c r="AD58" i="9"/>
  <c r="AO58" i="9" s="1"/>
  <c r="AP58" i="9" s="1"/>
  <c r="AF58" i="9"/>
  <c r="AY58" i="9" s="1"/>
  <c r="AZ58" i="9" s="1"/>
  <c r="BA58" i="9" s="1"/>
  <c r="BD58" i="9" s="1"/>
  <c r="AU59" i="9" s="1"/>
  <c r="AI146" i="9"/>
  <c r="AE146" i="9"/>
  <c r="Q146" i="9"/>
  <c r="BB146" i="9"/>
  <c r="AG146" i="9"/>
  <c r="AC146" i="9"/>
  <c r="AR146" i="9"/>
  <c r="N146" i="9"/>
  <c r="F148" i="9"/>
  <c r="D148" i="9"/>
  <c r="C148" i="9"/>
  <c r="R148" i="9"/>
  <c r="B149" i="9"/>
  <c r="L147" i="9"/>
  <c r="H147" i="9"/>
  <c r="G147" i="9"/>
  <c r="BG147" i="9"/>
  <c r="AM147" i="9"/>
  <c r="AW147" i="9"/>
  <c r="V147" i="9"/>
  <c r="AA147" i="9" s="1"/>
  <c r="AX59" i="9" l="1"/>
  <c r="BC59" i="9"/>
  <c r="AQ58" i="9"/>
  <c r="AT58" i="9" s="1"/>
  <c r="AK59" i="9" s="1"/>
  <c r="AI147" i="9"/>
  <c r="AE147" i="9"/>
  <c r="Q147" i="9"/>
  <c r="BB147" i="9"/>
  <c r="AG147" i="9"/>
  <c r="AC147" i="9"/>
  <c r="AR147" i="9"/>
  <c r="N147" i="9"/>
  <c r="F149" i="9"/>
  <c r="D149" i="9"/>
  <c r="C149" i="9"/>
  <c r="B150" i="9"/>
  <c r="R149" i="9"/>
  <c r="L148" i="9"/>
  <c r="H148" i="9"/>
  <c r="G148" i="9"/>
  <c r="BG148" i="9"/>
  <c r="AM148" i="9"/>
  <c r="AW148" i="9"/>
  <c r="V148" i="9"/>
  <c r="AA148" i="9" s="1"/>
  <c r="AN59" i="9" l="1"/>
  <c r="AS59" i="9"/>
  <c r="M59" i="9"/>
  <c r="O59" i="9" s="1"/>
  <c r="P59" i="9" s="1"/>
  <c r="AB59" i="9" s="1"/>
  <c r="BG149" i="9"/>
  <c r="AM149" i="9"/>
  <c r="AW149" i="9"/>
  <c r="V149" i="9"/>
  <c r="AA149" i="9" s="1"/>
  <c r="L149" i="9"/>
  <c r="H149" i="9"/>
  <c r="G149" i="9"/>
  <c r="AI148" i="9"/>
  <c r="AE148" i="9"/>
  <c r="Q148" i="9"/>
  <c r="BB148" i="9"/>
  <c r="AG148" i="9"/>
  <c r="AC148" i="9"/>
  <c r="AR148" i="9"/>
  <c r="N148" i="9"/>
  <c r="F150" i="9"/>
  <c r="D150" i="9"/>
  <c r="C150" i="9"/>
  <c r="B151" i="9"/>
  <c r="R150" i="9"/>
  <c r="AF59" i="9" l="1"/>
  <c r="AY59" i="9" s="1"/>
  <c r="AZ59" i="9" s="1"/>
  <c r="BA59" i="9" s="1"/>
  <c r="BD59" i="9" s="1"/>
  <c r="AU60" i="9" s="1"/>
  <c r="AH59" i="9"/>
  <c r="AD59" i="9"/>
  <c r="AO59" i="9" s="1"/>
  <c r="AP59" i="9" s="1"/>
  <c r="AJ59" i="9"/>
  <c r="BI59" i="9" s="1"/>
  <c r="BJ59" i="9" s="1"/>
  <c r="BK59" i="9" s="1"/>
  <c r="BE60" i="9" s="1"/>
  <c r="BH60" i="9" s="1"/>
  <c r="BG150" i="9"/>
  <c r="AM150" i="9"/>
  <c r="AW150" i="9"/>
  <c r="V150" i="9"/>
  <c r="AA150" i="9" s="1"/>
  <c r="L150" i="9"/>
  <c r="H150" i="9"/>
  <c r="G150" i="9"/>
  <c r="F151" i="9"/>
  <c r="D151" i="9"/>
  <c r="C151" i="9"/>
  <c r="R151" i="9"/>
  <c r="B152" i="9"/>
  <c r="AI149" i="9"/>
  <c r="AE149" i="9"/>
  <c r="Q149" i="9"/>
  <c r="BB149" i="9"/>
  <c r="AG149" i="9"/>
  <c r="AC149" i="9"/>
  <c r="N149" i="9"/>
  <c r="AR149" i="9"/>
  <c r="AQ59" i="9" l="1"/>
  <c r="AT59" i="9" s="1"/>
  <c r="AK60" i="9" s="1"/>
  <c r="BC60" i="9"/>
  <c r="AX60" i="9"/>
  <c r="AI150" i="9"/>
  <c r="AE150" i="9"/>
  <c r="Q150" i="9"/>
  <c r="BB150" i="9"/>
  <c r="AG150" i="9"/>
  <c r="AC150" i="9"/>
  <c r="AR150" i="9"/>
  <c r="N150" i="9"/>
  <c r="F152" i="9"/>
  <c r="D152" i="9"/>
  <c r="C152" i="9"/>
  <c r="R152" i="9"/>
  <c r="B153" i="9"/>
  <c r="L151" i="9"/>
  <c r="H151" i="9"/>
  <c r="G151" i="9"/>
  <c r="BG151" i="9"/>
  <c r="AM151" i="9"/>
  <c r="AW151" i="9"/>
  <c r="V151" i="9"/>
  <c r="AA151" i="9" s="1"/>
  <c r="M60" i="9" l="1"/>
  <c r="O60" i="9" s="1"/>
  <c r="P60" i="9" s="1"/>
  <c r="AB60" i="9" s="1"/>
  <c r="AS60" i="9"/>
  <c r="AN60" i="9"/>
  <c r="F153" i="9"/>
  <c r="D153" i="9"/>
  <c r="C153" i="9"/>
  <c r="B154" i="9"/>
  <c r="R153" i="9"/>
  <c r="L152" i="9"/>
  <c r="H152" i="9"/>
  <c r="G152" i="9"/>
  <c r="AI151" i="9"/>
  <c r="AE151" i="9"/>
  <c r="Q151" i="9"/>
  <c r="BB151" i="9"/>
  <c r="AG151" i="9"/>
  <c r="AC151" i="9"/>
  <c r="AR151" i="9"/>
  <c r="N151" i="9"/>
  <c r="BG152" i="9"/>
  <c r="AM152" i="9"/>
  <c r="AW152" i="9"/>
  <c r="V152" i="9"/>
  <c r="AA152" i="9" s="1"/>
  <c r="AH60" i="9" l="1"/>
  <c r="AD60" i="9"/>
  <c r="AO60" i="9" s="1"/>
  <c r="AP60" i="9" s="1"/>
  <c r="AJ60" i="9"/>
  <c r="BI60" i="9" s="1"/>
  <c r="BJ60" i="9" s="1"/>
  <c r="BK60" i="9" s="1"/>
  <c r="BE61" i="9" s="1"/>
  <c r="BH61" i="9" s="1"/>
  <c r="AF60" i="9"/>
  <c r="AY60" i="9" s="1"/>
  <c r="AZ60" i="9" s="1"/>
  <c r="BA60" i="9" s="1"/>
  <c r="BD60" i="9" s="1"/>
  <c r="AU61" i="9" s="1"/>
  <c r="BG153" i="9"/>
  <c r="AM153" i="9"/>
  <c r="AW153" i="9"/>
  <c r="V153" i="9"/>
  <c r="AA153" i="9" s="1"/>
  <c r="L153" i="9"/>
  <c r="H153" i="9"/>
  <c r="G153" i="9"/>
  <c r="AI152" i="9"/>
  <c r="AE152" i="9"/>
  <c r="Q152" i="9"/>
  <c r="BB152" i="9"/>
  <c r="AG152" i="9"/>
  <c r="AC152" i="9"/>
  <c r="AR152" i="9"/>
  <c r="N152" i="9"/>
  <c r="F154" i="9"/>
  <c r="D154" i="9"/>
  <c r="C154" i="9"/>
  <c r="B155" i="9"/>
  <c r="R154" i="9"/>
  <c r="BC61" i="9" l="1"/>
  <c r="AX61" i="9"/>
  <c r="AQ60" i="9"/>
  <c r="AT60" i="9" s="1"/>
  <c r="AK61" i="9" s="1"/>
  <c r="BG154" i="9"/>
  <c r="AM154" i="9"/>
  <c r="AW154" i="9"/>
  <c r="V154" i="9"/>
  <c r="AA154" i="9" s="1"/>
  <c r="L154" i="9"/>
  <c r="H154" i="9"/>
  <c r="G154" i="9"/>
  <c r="F155" i="9"/>
  <c r="D155" i="9"/>
  <c r="C155" i="9"/>
  <c r="R155" i="9"/>
  <c r="B156" i="9"/>
  <c r="AI153" i="9"/>
  <c r="AE153" i="9"/>
  <c r="Q153" i="9"/>
  <c r="BB153" i="9"/>
  <c r="AG153" i="9"/>
  <c r="AC153" i="9"/>
  <c r="N153" i="9"/>
  <c r="AR153" i="9"/>
  <c r="AN61" i="9" l="1"/>
  <c r="M61" i="9"/>
  <c r="O61" i="9" s="1"/>
  <c r="P61" i="9" s="1"/>
  <c r="AB61" i="9" s="1"/>
  <c r="AS61" i="9"/>
  <c r="AI154" i="9"/>
  <c r="AE154" i="9"/>
  <c r="Q154" i="9"/>
  <c r="BB154" i="9"/>
  <c r="AG154" i="9"/>
  <c r="AC154" i="9"/>
  <c r="AR154" i="9"/>
  <c r="N154" i="9"/>
  <c r="F156" i="9"/>
  <c r="D156" i="9"/>
  <c r="C156" i="9"/>
  <c r="R156" i="9"/>
  <c r="B157" i="9"/>
  <c r="L155" i="9"/>
  <c r="H155" i="9"/>
  <c r="G155" i="9"/>
  <c r="BG155" i="9"/>
  <c r="AM155" i="9"/>
  <c r="AW155" i="9"/>
  <c r="V155" i="9"/>
  <c r="AA155" i="9" s="1"/>
  <c r="AF61" i="9" l="1"/>
  <c r="AY61" i="9" s="1"/>
  <c r="AZ61" i="9" s="1"/>
  <c r="BA61" i="9" s="1"/>
  <c r="BD61" i="9" s="1"/>
  <c r="AU62" i="9" s="1"/>
  <c r="AD61" i="9"/>
  <c r="AO61" i="9" s="1"/>
  <c r="AP61" i="9" s="1"/>
  <c r="AJ61" i="9"/>
  <c r="BI61" i="9" s="1"/>
  <c r="BJ61" i="9" s="1"/>
  <c r="BK61" i="9" s="1"/>
  <c r="BE62" i="9" s="1"/>
  <c r="BH62" i="9" s="1"/>
  <c r="AH61" i="9"/>
  <c r="F157" i="9"/>
  <c r="D157" i="9"/>
  <c r="C157" i="9"/>
  <c r="B158" i="9"/>
  <c r="R157" i="9"/>
  <c r="L156" i="9"/>
  <c r="H156" i="9"/>
  <c r="G156" i="9"/>
  <c r="BG156" i="9"/>
  <c r="AM156" i="9"/>
  <c r="AW156" i="9"/>
  <c r="V156" i="9"/>
  <c r="AA156" i="9" s="1"/>
  <c r="AI155" i="9"/>
  <c r="AE155" i="9"/>
  <c r="Q155" i="9"/>
  <c r="BB155" i="9"/>
  <c r="AG155" i="9"/>
  <c r="AC155" i="9"/>
  <c r="AR155" i="9"/>
  <c r="N155" i="9"/>
  <c r="AQ61" i="9" l="1"/>
  <c r="AT61" i="9" s="1"/>
  <c r="AK62" i="9" s="1"/>
  <c r="AX62" i="9"/>
  <c r="BC62" i="9"/>
  <c r="AI156" i="9"/>
  <c r="AE156" i="9"/>
  <c r="Q156" i="9"/>
  <c r="BB156" i="9"/>
  <c r="AG156" i="9"/>
  <c r="AC156" i="9"/>
  <c r="AR156" i="9"/>
  <c r="N156" i="9"/>
  <c r="F158" i="9"/>
  <c r="D158" i="9"/>
  <c r="C158" i="9"/>
  <c r="B159" i="9"/>
  <c r="R158" i="9"/>
  <c r="BG157" i="9"/>
  <c r="AM157" i="9"/>
  <c r="AW157" i="9"/>
  <c r="V157" i="9"/>
  <c r="AA157" i="9" s="1"/>
  <c r="L157" i="9"/>
  <c r="H157" i="9"/>
  <c r="G157" i="9"/>
  <c r="AN62" i="9" l="1"/>
  <c r="AS62" i="9"/>
  <c r="M62" i="9"/>
  <c r="O62" i="9" s="1"/>
  <c r="P62" i="9" s="1"/>
  <c r="AB62" i="9" s="1"/>
  <c r="BG158" i="9"/>
  <c r="AM158" i="9"/>
  <c r="AW158" i="9"/>
  <c r="V158" i="9"/>
  <c r="AA158" i="9" s="1"/>
  <c r="L158" i="9"/>
  <c r="H158" i="9"/>
  <c r="G158" i="9"/>
  <c r="AI157" i="9"/>
  <c r="AE157" i="9"/>
  <c r="Q157" i="9"/>
  <c r="BB157" i="9"/>
  <c r="AG157" i="9"/>
  <c r="AC157" i="9"/>
  <c r="N157" i="9"/>
  <c r="AR157" i="9"/>
  <c r="F159" i="9"/>
  <c r="D159" i="9"/>
  <c r="C159" i="9"/>
  <c r="R159" i="9"/>
  <c r="B160" i="9"/>
  <c r="AD62" i="9" l="1"/>
  <c r="AO62" i="9" s="1"/>
  <c r="AP62" i="9" s="1"/>
  <c r="AF62" i="9"/>
  <c r="AY62" i="9" s="1"/>
  <c r="AZ62" i="9" s="1"/>
  <c r="BA62" i="9" s="1"/>
  <c r="BD62" i="9" s="1"/>
  <c r="AU63" i="9" s="1"/>
  <c r="AH62" i="9"/>
  <c r="AJ62" i="9"/>
  <c r="BI62" i="9" s="1"/>
  <c r="BJ62" i="9" s="1"/>
  <c r="BK62" i="9" s="1"/>
  <c r="BE63" i="9" s="1"/>
  <c r="BH63" i="9" s="1"/>
  <c r="F160" i="9"/>
  <c r="D160" i="9"/>
  <c r="C160" i="9"/>
  <c r="R160" i="9"/>
  <c r="B161" i="9"/>
  <c r="L159" i="9"/>
  <c r="H159" i="9"/>
  <c r="G159" i="9"/>
  <c r="BG159" i="9"/>
  <c r="AM159" i="9"/>
  <c r="AW159" i="9"/>
  <c r="V159" i="9"/>
  <c r="AA159" i="9" s="1"/>
  <c r="AI158" i="9"/>
  <c r="AE158" i="9"/>
  <c r="Q158" i="9"/>
  <c r="BB158" i="9"/>
  <c r="AG158" i="9"/>
  <c r="AC158" i="9"/>
  <c r="AR158" i="9"/>
  <c r="N158" i="9"/>
  <c r="AQ62" i="9" l="1"/>
  <c r="AT62" i="9" s="1"/>
  <c r="AK63" i="9" s="1"/>
  <c r="BC63" i="9"/>
  <c r="AX63" i="9"/>
  <c r="B162" i="9"/>
  <c r="F161" i="9"/>
  <c r="D161" i="9"/>
  <c r="C161" i="9"/>
  <c r="R161" i="9"/>
  <c r="L160" i="9"/>
  <c r="H160" i="9"/>
  <c r="G160" i="9"/>
  <c r="AI159" i="9"/>
  <c r="AE159" i="9"/>
  <c r="Q159" i="9"/>
  <c r="BB159" i="9"/>
  <c r="AG159" i="9"/>
  <c r="AC159" i="9"/>
  <c r="AR159" i="9"/>
  <c r="N159" i="9"/>
  <c r="BG160" i="9"/>
  <c r="AM160" i="9"/>
  <c r="AW160" i="9"/>
  <c r="V160" i="9"/>
  <c r="AA160" i="9" s="1"/>
  <c r="AN63" i="9" l="1"/>
  <c r="M63" i="9"/>
  <c r="O63" i="9" s="1"/>
  <c r="P63" i="9" s="1"/>
  <c r="AB63" i="9" s="1"/>
  <c r="AS63" i="9"/>
  <c r="BG161" i="9"/>
  <c r="AM161" i="9"/>
  <c r="AW161" i="9"/>
  <c r="V161" i="9"/>
  <c r="AA161" i="9" s="1"/>
  <c r="D162" i="9"/>
  <c r="B163" i="9"/>
  <c r="R162" i="9"/>
  <c r="F162" i="9"/>
  <c r="C162" i="9"/>
  <c r="AI160" i="9"/>
  <c r="AE160" i="9"/>
  <c r="Q160" i="9"/>
  <c r="BB160" i="9"/>
  <c r="AG160" i="9"/>
  <c r="AC160" i="9"/>
  <c r="AR160" i="9"/>
  <c r="N160" i="9"/>
  <c r="L161" i="9"/>
  <c r="H161" i="9"/>
  <c r="G161" i="9"/>
  <c r="AJ63" i="9" l="1"/>
  <c r="BI63" i="9" s="1"/>
  <c r="BJ63" i="9" s="1"/>
  <c r="BK63" i="9" s="1"/>
  <c r="BE64" i="9" s="1"/>
  <c r="BH64" i="9" s="1"/>
  <c r="AF63" i="9"/>
  <c r="AY63" i="9" s="1"/>
  <c r="AZ63" i="9" s="1"/>
  <c r="BA63" i="9" s="1"/>
  <c r="BD63" i="9" s="1"/>
  <c r="AU64" i="9" s="1"/>
  <c r="AH63" i="9"/>
  <c r="AD63" i="9"/>
  <c r="AO63" i="9" s="1"/>
  <c r="AP63" i="9" s="1"/>
  <c r="V162" i="9"/>
  <c r="AA162" i="9" s="1"/>
  <c r="AW162" i="9"/>
  <c r="BG162" i="9"/>
  <c r="AM162" i="9"/>
  <c r="BB161" i="9"/>
  <c r="AI161" i="9"/>
  <c r="AE161" i="9"/>
  <c r="Q161" i="9"/>
  <c r="AG161" i="9"/>
  <c r="AC161" i="9"/>
  <c r="N161" i="9"/>
  <c r="AR161" i="9"/>
  <c r="D163" i="9"/>
  <c r="B164" i="9"/>
  <c r="R163" i="9"/>
  <c r="C163" i="9"/>
  <c r="F163" i="9"/>
  <c r="L162" i="9"/>
  <c r="G162" i="9"/>
  <c r="H162" i="9"/>
  <c r="AQ63" i="9" l="1"/>
  <c r="AT63" i="9" s="1"/>
  <c r="AK64" i="9" s="1"/>
  <c r="AX64" i="9"/>
  <c r="BC64" i="9"/>
  <c r="L163" i="9"/>
  <c r="G163" i="9"/>
  <c r="H163" i="9"/>
  <c r="D164" i="9"/>
  <c r="B165" i="9"/>
  <c r="R164" i="9"/>
  <c r="F164" i="9"/>
  <c r="C164" i="9"/>
  <c r="BB162" i="9"/>
  <c r="AR162" i="9"/>
  <c r="N162" i="9"/>
  <c r="AE162" i="9"/>
  <c r="Q162" i="9"/>
  <c r="AC162" i="9"/>
  <c r="AI162" i="9"/>
  <c r="AG162" i="9"/>
  <c r="V163" i="9"/>
  <c r="AA163" i="9" s="1"/>
  <c r="AW163" i="9"/>
  <c r="BG163" i="9"/>
  <c r="AM163" i="9"/>
  <c r="M64" i="9" l="1"/>
  <c r="O64" i="9" s="1"/>
  <c r="P64" i="9" s="1"/>
  <c r="AB64" i="9" s="1"/>
  <c r="AS64" i="9"/>
  <c r="AN64" i="9"/>
  <c r="L164" i="9"/>
  <c r="G164" i="9"/>
  <c r="H164" i="9"/>
  <c r="V164" i="9"/>
  <c r="AA164" i="9" s="1"/>
  <c r="BG164" i="9"/>
  <c r="AM164" i="9"/>
  <c r="AW164" i="9"/>
  <c r="D165" i="9"/>
  <c r="B166" i="9"/>
  <c r="R165" i="9"/>
  <c r="F165" i="9"/>
  <c r="C165" i="9"/>
  <c r="BB163" i="9"/>
  <c r="AR163" i="9"/>
  <c r="N163" i="9"/>
  <c r="AC163" i="9"/>
  <c r="AI163" i="9"/>
  <c r="AG163" i="9"/>
  <c r="AE163" i="9"/>
  <c r="Q163" i="9"/>
  <c r="AJ64" i="9" l="1"/>
  <c r="BI64" i="9" s="1"/>
  <c r="BJ64" i="9" s="1"/>
  <c r="BK64" i="9" s="1"/>
  <c r="BE65" i="9" s="1"/>
  <c r="BH65" i="9" s="1"/>
  <c r="AF64" i="9"/>
  <c r="AY64" i="9" s="1"/>
  <c r="AZ64" i="9" s="1"/>
  <c r="BA64" i="9" s="1"/>
  <c r="BD64" i="9" s="1"/>
  <c r="AU65" i="9" s="1"/>
  <c r="AH64" i="9"/>
  <c r="AD64" i="9"/>
  <c r="AO64" i="9" s="1"/>
  <c r="AP64" i="9" s="1"/>
  <c r="L165" i="9"/>
  <c r="G165" i="9"/>
  <c r="H165" i="9"/>
  <c r="BB164" i="9"/>
  <c r="AR164" i="9"/>
  <c r="N164" i="9"/>
  <c r="AI164" i="9"/>
  <c r="AG164" i="9"/>
  <c r="AE164" i="9"/>
  <c r="Q164" i="9"/>
  <c r="AC164" i="9"/>
  <c r="V165" i="9"/>
  <c r="AA165" i="9" s="1"/>
  <c r="BG165" i="9"/>
  <c r="AM165" i="9"/>
  <c r="AW165" i="9"/>
  <c r="D166" i="9"/>
  <c r="B167" i="9"/>
  <c r="R166" i="9"/>
  <c r="F166" i="9"/>
  <c r="C166" i="9"/>
  <c r="AQ64" i="9" l="1"/>
  <c r="AT64" i="9" s="1"/>
  <c r="AK65" i="9" s="1"/>
  <c r="AX65" i="9"/>
  <c r="BC65" i="9"/>
  <c r="BB165" i="9"/>
  <c r="AR165" i="9"/>
  <c r="N165" i="9"/>
  <c r="AG165" i="9"/>
  <c r="AE165" i="9"/>
  <c r="Q165" i="9"/>
  <c r="AC165" i="9"/>
  <c r="AI165" i="9"/>
  <c r="D167" i="9"/>
  <c r="C167" i="9"/>
  <c r="B168" i="9"/>
  <c r="R167" i="9"/>
  <c r="F167" i="9"/>
  <c r="L166" i="9"/>
  <c r="G166" i="9"/>
  <c r="H166" i="9"/>
  <c r="AW166" i="9"/>
  <c r="V166" i="9"/>
  <c r="AA166" i="9" s="1"/>
  <c r="BG166" i="9"/>
  <c r="AM166" i="9"/>
  <c r="AS65" i="9" l="1"/>
  <c r="M65" i="9"/>
  <c r="O65" i="9" s="1"/>
  <c r="P65" i="9" s="1"/>
  <c r="AB65" i="9" s="1"/>
  <c r="AN65" i="9"/>
  <c r="BB166" i="9"/>
  <c r="AG166" i="9"/>
  <c r="AC166" i="9"/>
  <c r="AR166" i="9"/>
  <c r="N166" i="9"/>
  <c r="AI166" i="9"/>
  <c r="Q166" i="9"/>
  <c r="AE166" i="9"/>
  <c r="L167" i="9"/>
  <c r="H167" i="9"/>
  <c r="G167" i="9"/>
  <c r="AW167" i="9"/>
  <c r="V167" i="9"/>
  <c r="AA167" i="9" s="1"/>
  <c r="AM167" i="9"/>
  <c r="BG167" i="9"/>
  <c r="D168" i="9"/>
  <c r="C168" i="9"/>
  <c r="B169" i="9"/>
  <c r="R168" i="9"/>
  <c r="F168" i="9"/>
  <c r="AF65" i="9" l="1"/>
  <c r="AY65" i="9" s="1"/>
  <c r="AZ65" i="9" s="1"/>
  <c r="BA65" i="9" s="1"/>
  <c r="BD65" i="9" s="1"/>
  <c r="AU66" i="9" s="1"/>
  <c r="AD65" i="9"/>
  <c r="AO65" i="9" s="1"/>
  <c r="AP65" i="9" s="1"/>
  <c r="AH65" i="9"/>
  <c r="AJ65" i="9"/>
  <c r="BI65" i="9" s="1"/>
  <c r="BJ65" i="9" s="1"/>
  <c r="BK65" i="9" s="1"/>
  <c r="BE66" i="9" s="1"/>
  <c r="BH66" i="9" s="1"/>
  <c r="D169" i="9"/>
  <c r="C169" i="9"/>
  <c r="B170" i="9"/>
  <c r="R169" i="9"/>
  <c r="F169" i="9"/>
  <c r="L168" i="9"/>
  <c r="H168" i="9"/>
  <c r="G168" i="9"/>
  <c r="AW168" i="9"/>
  <c r="V168" i="9"/>
  <c r="AA168" i="9" s="1"/>
  <c r="AM168" i="9"/>
  <c r="BG168" i="9"/>
  <c r="BB167" i="9"/>
  <c r="AG167" i="9"/>
  <c r="AC167" i="9"/>
  <c r="AR167" i="9"/>
  <c r="N167" i="9"/>
  <c r="AI167" i="9"/>
  <c r="Q167" i="9"/>
  <c r="AE167" i="9"/>
  <c r="AQ65" i="9" l="1"/>
  <c r="AT65" i="9" s="1"/>
  <c r="AK66" i="9" s="1"/>
  <c r="BC66" i="9"/>
  <c r="AX66" i="9"/>
  <c r="L169" i="9"/>
  <c r="H169" i="9"/>
  <c r="G169" i="9"/>
  <c r="AW169" i="9"/>
  <c r="V169" i="9"/>
  <c r="AA169" i="9" s="1"/>
  <c r="AM169" i="9"/>
  <c r="BG169" i="9"/>
  <c r="D170" i="9"/>
  <c r="C170" i="9"/>
  <c r="B171" i="9"/>
  <c r="R170" i="9"/>
  <c r="F170" i="9"/>
  <c r="BB168" i="9"/>
  <c r="AG168" i="9"/>
  <c r="AC168" i="9"/>
  <c r="AR168" i="9"/>
  <c r="N168" i="9"/>
  <c r="AE168" i="9"/>
  <c r="AI168" i="9"/>
  <c r="Q168" i="9"/>
  <c r="M66" i="9" l="1"/>
  <c r="O66" i="9" s="1"/>
  <c r="P66" i="9" s="1"/>
  <c r="AB66" i="9" s="1"/>
  <c r="AS66" i="9"/>
  <c r="AN66" i="9"/>
  <c r="D171" i="9"/>
  <c r="C171" i="9"/>
  <c r="B172" i="9"/>
  <c r="R171" i="9"/>
  <c r="F171" i="9"/>
  <c r="BB169" i="9"/>
  <c r="AG169" i="9"/>
  <c r="AC169" i="9"/>
  <c r="AR169" i="9"/>
  <c r="N169" i="9"/>
  <c r="AI169" i="9"/>
  <c r="Q169" i="9"/>
  <c r="AE169" i="9"/>
  <c r="AW170" i="9"/>
  <c r="V170" i="9"/>
  <c r="AA170" i="9" s="1"/>
  <c r="BG170" i="9"/>
  <c r="AM170" i="9"/>
  <c r="L170" i="9"/>
  <c r="H170" i="9"/>
  <c r="G170" i="9"/>
  <c r="AF66" i="9" l="1"/>
  <c r="AY66" i="9" s="1"/>
  <c r="AZ66" i="9" s="1"/>
  <c r="BA66" i="9" s="1"/>
  <c r="BD66" i="9" s="1"/>
  <c r="AU67" i="9" s="1"/>
  <c r="AH66" i="9"/>
  <c r="AD66" i="9"/>
  <c r="AO66" i="9" s="1"/>
  <c r="AP66" i="9" s="1"/>
  <c r="AJ66" i="9"/>
  <c r="BI66" i="9" s="1"/>
  <c r="BJ66" i="9" s="1"/>
  <c r="BK66" i="9" s="1"/>
  <c r="BE67" i="9" s="1"/>
  <c r="BH67" i="9" s="1"/>
  <c r="L171" i="9"/>
  <c r="H171" i="9"/>
  <c r="G171" i="9"/>
  <c r="AW171" i="9"/>
  <c r="V171" i="9"/>
  <c r="AA171" i="9" s="1"/>
  <c r="AM171" i="9"/>
  <c r="BG171" i="9"/>
  <c r="BB170" i="9"/>
  <c r="AG170" i="9"/>
  <c r="AC170" i="9"/>
  <c r="AR170" i="9"/>
  <c r="N170" i="9"/>
  <c r="AI170" i="9"/>
  <c r="Q170" i="9"/>
  <c r="AE170" i="9"/>
  <c r="D172" i="9"/>
  <c r="C172" i="9"/>
  <c r="B173" i="9"/>
  <c r="R172" i="9"/>
  <c r="F172" i="9"/>
  <c r="AQ66" i="9" l="1"/>
  <c r="AT66" i="9" s="1"/>
  <c r="AK67" i="9" s="1"/>
  <c r="AX67" i="9"/>
  <c r="BC67" i="9"/>
  <c r="BB171" i="9"/>
  <c r="AG171" i="9"/>
  <c r="AC171" i="9"/>
  <c r="AR171" i="9"/>
  <c r="N171" i="9"/>
  <c r="AI171" i="9"/>
  <c r="Q171" i="9"/>
  <c r="AE171" i="9"/>
  <c r="L172" i="9"/>
  <c r="H172" i="9"/>
  <c r="G172" i="9"/>
  <c r="D173" i="9"/>
  <c r="C173" i="9"/>
  <c r="B174" i="9"/>
  <c r="R173" i="9"/>
  <c r="F173" i="9"/>
  <c r="AW172" i="9"/>
  <c r="V172" i="9"/>
  <c r="AA172" i="9" s="1"/>
  <c r="AM172" i="9"/>
  <c r="BG172" i="9"/>
  <c r="AS67" i="9" l="1"/>
  <c r="M67" i="9"/>
  <c r="O67" i="9" s="1"/>
  <c r="P67" i="9" s="1"/>
  <c r="AB67" i="9" s="1"/>
  <c r="AN67" i="9"/>
  <c r="L173" i="9"/>
  <c r="H173" i="9"/>
  <c r="G173" i="9"/>
  <c r="AW173" i="9"/>
  <c r="V173" i="9"/>
  <c r="AA173" i="9" s="1"/>
  <c r="AM173" i="9"/>
  <c r="BG173" i="9"/>
  <c r="BB172" i="9"/>
  <c r="AG172" i="9"/>
  <c r="AC172" i="9"/>
  <c r="AR172" i="9"/>
  <c r="N172" i="9"/>
  <c r="AE172" i="9"/>
  <c r="AI172" i="9"/>
  <c r="Q172" i="9"/>
  <c r="D174" i="9"/>
  <c r="C174" i="9"/>
  <c r="B175" i="9"/>
  <c r="R174" i="9"/>
  <c r="F174" i="9"/>
  <c r="AD67" i="9" l="1"/>
  <c r="AO67" i="9" s="1"/>
  <c r="AP67" i="9" s="1"/>
  <c r="AF67" i="9"/>
  <c r="AY67" i="9" s="1"/>
  <c r="AZ67" i="9" s="1"/>
  <c r="BA67" i="9" s="1"/>
  <c r="BD67" i="9" s="1"/>
  <c r="AU68" i="9" s="1"/>
  <c r="AJ67" i="9"/>
  <c r="BI67" i="9" s="1"/>
  <c r="BJ67" i="9" s="1"/>
  <c r="BK67" i="9" s="1"/>
  <c r="BE68" i="9" s="1"/>
  <c r="BH68" i="9" s="1"/>
  <c r="AH67" i="9"/>
  <c r="D175" i="9"/>
  <c r="C175" i="9"/>
  <c r="B176" i="9"/>
  <c r="R175" i="9"/>
  <c r="F175" i="9"/>
  <c r="BB173" i="9"/>
  <c r="AG173" i="9"/>
  <c r="AC173" i="9"/>
  <c r="AR173" i="9"/>
  <c r="N173" i="9"/>
  <c r="AI173" i="9"/>
  <c r="Q173" i="9"/>
  <c r="AE173" i="9"/>
  <c r="L174" i="9"/>
  <c r="H174" i="9"/>
  <c r="G174" i="9"/>
  <c r="AW174" i="9"/>
  <c r="V174" i="9"/>
  <c r="AA174" i="9" s="1"/>
  <c r="BG174" i="9"/>
  <c r="AM174" i="9"/>
  <c r="BC68" i="9" l="1"/>
  <c r="AX68" i="9"/>
  <c r="AQ67" i="9"/>
  <c r="AT67" i="9" s="1"/>
  <c r="AW175" i="9"/>
  <c r="V175" i="9"/>
  <c r="AA175" i="9" s="1"/>
  <c r="AM175" i="9"/>
  <c r="BG175" i="9"/>
  <c r="D176" i="9"/>
  <c r="C176" i="9"/>
  <c r="B177" i="9"/>
  <c r="R176" i="9"/>
  <c r="F176" i="9"/>
  <c r="L175" i="9"/>
  <c r="H175" i="9"/>
  <c r="G175" i="9"/>
  <c r="BB174" i="9"/>
  <c r="AG174" i="9"/>
  <c r="AC174" i="9"/>
  <c r="AR174" i="9"/>
  <c r="N174" i="9"/>
  <c r="AI174" i="9"/>
  <c r="Q174" i="9"/>
  <c r="AE174" i="9"/>
  <c r="AK68" i="9" l="1"/>
  <c r="AS68" i="9" s="1"/>
  <c r="BB175" i="9"/>
  <c r="AG175" i="9"/>
  <c r="AC175" i="9"/>
  <c r="AR175" i="9"/>
  <c r="N175" i="9"/>
  <c r="AI175" i="9"/>
  <c r="Q175" i="9"/>
  <c r="AE175" i="9"/>
  <c r="L176" i="9"/>
  <c r="H176" i="9"/>
  <c r="G176" i="9"/>
  <c r="AW176" i="9"/>
  <c r="V176" i="9"/>
  <c r="AA176" i="9" s="1"/>
  <c r="AM176" i="9"/>
  <c r="BG176" i="9"/>
  <c r="D177" i="9"/>
  <c r="C177" i="9"/>
  <c r="B178" i="9"/>
  <c r="R177" i="9"/>
  <c r="F177" i="9"/>
  <c r="M68" i="9" l="1"/>
  <c r="O68" i="9" s="1"/>
  <c r="P68" i="9" s="1"/>
  <c r="AB68" i="9" s="1"/>
  <c r="AN68" i="9"/>
  <c r="L177" i="9"/>
  <c r="H177" i="9"/>
  <c r="G177" i="9"/>
  <c r="AW177" i="9"/>
  <c r="V177" i="9"/>
  <c r="AA177" i="9" s="1"/>
  <c r="AM177" i="9"/>
  <c r="BG177" i="9"/>
  <c r="D178" i="9"/>
  <c r="C178" i="9"/>
  <c r="B179" i="9"/>
  <c r="R178" i="9"/>
  <c r="F178" i="9"/>
  <c r="BB176" i="9"/>
  <c r="AG176" i="9"/>
  <c r="AC176" i="9"/>
  <c r="AR176" i="9"/>
  <c r="N176" i="9"/>
  <c r="AE176" i="9"/>
  <c r="Q176" i="9"/>
  <c r="AI176" i="9"/>
  <c r="AJ68" i="9" l="1"/>
  <c r="BI68" i="9" s="1"/>
  <c r="BJ68" i="9" s="1"/>
  <c r="BK68" i="9" s="1"/>
  <c r="BE69" i="9" s="1"/>
  <c r="BH69" i="9" s="1"/>
  <c r="AD68" i="9"/>
  <c r="AO68" i="9" s="1"/>
  <c r="AP68" i="9" s="1"/>
  <c r="AQ68" i="9" s="1"/>
  <c r="AT68" i="9" s="1"/>
  <c r="AH68" i="9"/>
  <c r="AF68" i="9"/>
  <c r="AY68" i="9" s="1"/>
  <c r="AZ68" i="9" s="1"/>
  <c r="BA68" i="9" s="1"/>
  <c r="BD68" i="9" s="1"/>
  <c r="AU69" i="9" s="1"/>
  <c r="R179" i="9"/>
  <c r="D179" i="9"/>
  <c r="C179" i="9"/>
  <c r="B180" i="9"/>
  <c r="F179" i="9"/>
  <c r="AW178" i="9"/>
  <c r="V178" i="9"/>
  <c r="AA178" i="9" s="1"/>
  <c r="BG178" i="9"/>
  <c r="AM178" i="9"/>
  <c r="BB177" i="9"/>
  <c r="AG177" i="9"/>
  <c r="AC177" i="9"/>
  <c r="AR177" i="9"/>
  <c r="N177" i="9"/>
  <c r="AI177" i="9"/>
  <c r="Q177" i="9"/>
  <c r="AE177" i="9"/>
  <c r="L178" i="9"/>
  <c r="H178" i="9"/>
  <c r="G178" i="9"/>
  <c r="BC69" i="9" l="1"/>
  <c r="AX69" i="9"/>
  <c r="AK69" i="9"/>
  <c r="AN69" i="9" s="1"/>
  <c r="L179" i="9"/>
  <c r="H179" i="9"/>
  <c r="G179" i="9"/>
  <c r="V179" i="9"/>
  <c r="AA179" i="9" s="1"/>
  <c r="AM179" i="9"/>
  <c r="AW179" i="9"/>
  <c r="BG179" i="9"/>
  <c r="BB178" i="9"/>
  <c r="AG178" i="9"/>
  <c r="AC178" i="9"/>
  <c r="AR178" i="9"/>
  <c r="N178" i="9"/>
  <c r="AI178" i="9"/>
  <c r="Q178" i="9"/>
  <c r="AE178" i="9"/>
  <c r="B181" i="9"/>
  <c r="R180" i="9"/>
  <c r="D180" i="9"/>
  <c r="F180" i="9"/>
  <c r="C180" i="9"/>
  <c r="AS69" i="9" l="1"/>
  <c r="M69" i="9"/>
  <c r="O69" i="9" s="1"/>
  <c r="P69" i="9" s="1"/>
  <c r="AB69" i="9" s="1"/>
  <c r="L180" i="9"/>
  <c r="G180" i="9"/>
  <c r="H180" i="9"/>
  <c r="V180" i="9"/>
  <c r="AA180" i="9" s="1"/>
  <c r="AW180" i="9"/>
  <c r="AM180" i="9"/>
  <c r="BG180" i="9"/>
  <c r="B182" i="9"/>
  <c r="R181" i="9"/>
  <c r="D181" i="9"/>
  <c r="C181" i="9"/>
  <c r="F181" i="9"/>
  <c r="BB179" i="9"/>
  <c r="AG179" i="9"/>
  <c r="Q179" i="9"/>
  <c r="AE179" i="9"/>
  <c r="N179" i="9"/>
  <c r="AI179" i="9"/>
  <c r="AC179" i="9"/>
  <c r="AR179" i="9"/>
  <c r="AF69" i="9" l="1"/>
  <c r="AY69" i="9" s="1"/>
  <c r="AZ69" i="9" s="1"/>
  <c r="BA69" i="9" s="1"/>
  <c r="BD69" i="9" s="1"/>
  <c r="AU70" i="9" s="1"/>
  <c r="AD69" i="9"/>
  <c r="AO69" i="9" s="1"/>
  <c r="AP69" i="9" s="1"/>
  <c r="AQ69" i="9" s="1"/>
  <c r="AT69" i="9" s="1"/>
  <c r="AK70" i="9" s="1"/>
  <c r="AJ69" i="9"/>
  <c r="BI69" i="9" s="1"/>
  <c r="BJ69" i="9" s="1"/>
  <c r="BK69" i="9" s="1"/>
  <c r="BE70" i="9" s="1"/>
  <c r="BH70" i="9" s="1"/>
  <c r="AH69" i="9"/>
  <c r="G181" i="9"/>
  <c r="L181" i="9"/>
  <c r="H181" i="9"/>
  <c r="B183" i="9"/>
  <c r="R182" i="9"/>
  <c r="D182" i="9"/>
  <c r="F182" i="9"/>
  <c r="C182" i="9"/>
  <c r="AR180" i="9"/>
  <c r="N180" i="9"/>
  <c r="BB180" i="9"/>
  <c r="AE180" i="9"/>
  <c r="Q180" i="9"/>
  <c r="AC180" i="9"/>
  <c r="AI180" i="9"/>
  <c r="AG180" i="9"/>
  <c r="V181" i="9"/>
  <c r="AA181" i="9" s="1"/>
  <c r="AW181" i="9"/>
  <c r="BG181" i="9"/>
  <c r="AM181" i="9"/>
  <c r="BC70" i="9" l="1"/>
  <c r="AX70" i="9"/>
  <c r="M70" i="9"/>
  <c r="O70" i="9" s="1"/>
  <c r="P70" i="9" s="1"/>
  <c r="AB70" i="9" s="1"/>
  <c r="AS70" i="9"/>
  <c r="AN70" i="9"/>
  <c r="G182" i="9"/>
  <c r="L182" i="9"/>
  <c r="H182" i="9"/>
  <c r="V182" i="9"/>
  <c r="AA182" i="9" s="1"/>
  <c r="BG182" i="9"/>
  <c r="AM182" i="9"/>
  <c r="AW182" i="9"/>
  <c r="AR181" i="9"/>
  <c r="N181" i="9"/>
  <c r="BB181" i="9"/>
  <c r="AC181" i="9"/>
  <c r="AI181" i="9"/>
  <c r="AG181" i="9"/>
  <c r="Q181" i="9"/>
  <c r="AE181" i="9"/>
  <c r="B184" i="9"/>
  <c r="R183" i="9"/>
  <c r="D183" i="9"/>
  <c r="F183" i="9"/>
  <c r="C183" i="9"/>
  <c r="AH70" i="9" l="1"/>
  <c r="AF70" i="9"/>
  <c r="AY70" i="9" s="1"/>
  <c r="AZ70" i="9" s="1"/>
  <c r="BA70" i="9" s="1"/>
  <c r="BD70" i="9" s="1"/>
  <c r="AU71" i="9" s="1"/>
  <c r="AJ70" i="9"/>
  <c r="BI70" i="9" s="1"/>
  <c r="BJ70" i="9" s="1"/>
  <c r="BK70" i="9" s="1"/>
  <c r="BE71" i="9" s="1"/>
  <c r="BH71" i="9" s="1"/>
  <c r="AD70" i="9"/>
  <c r="AO70" i="9" s="1"/>
  <c r="AP70" i="9" s="1"/>
  <c r="V183" i="9"/>
  <c r="AA183" i="9" s="1"/>
  <c r="BG183" i="9"/>
  <c r="AM183" i="9"/>
  <c r="AW183" i="9"/>
  <c r="AR182" i="9"/>
  <c r="N182" i="9"/>
  <c r="BB182" i="9"/>
  <c r="AI182" i="9"/>
  <c r="AG182" i="9"/>
  <c r="AE182" i="9"/>
  <c r="Q182" i="9"/>
  <c r="AC182" i="9"/>
  <c r="B185" i="9"/>
  <c r="R184" i="9"/>
  <c r="D184" i="9"/>
  <c r="F184" i="9"/>
  <c r="C184" i="9"/>
  <c r="G183" i="9"/>
  <c r="L183" i="9"/>
  <c r="H183" i="9"/>
  <c r="AQ70" i="9" l="1"/>
  <c r="AT70" i="9" s="1"/>
  <c r="AX71" i="9"/>
  <c r="BC71" i="9"/>
  <c r="V184" i="9"/>
  <c r="AA184" i="9" s="1"/>
  <c r="BG184" i="9"/>
  <c r="AW184" i="9"/>
  <c r="AM184" i="9"/>
  <c r="AR183" i="9"/>
  <c r="N183" i="9"/>
  <c r="BB183" i="9"/>
  <c r="AG183" i="9"/>
  <c r="AE183" i="9"/>
  <c r="Q183" i="9"/>
  <c r="AC183" i="9"/>
  <c r="AI183" i="9"/>
  <c r="B186" i="9"/>
  <c r="R185" i="9"/>
  <c r="F185" i="9"/>
  <c r="D185" i="9"/>
  <c r="C185" i="9"/>
  <c r="G184" i="9"/>
  <c r="L184" i="9"/>
  <c r="H184" i="9"/>
  <c r="AK71" i="9" l="1"/>
  <c r="M71" i="9" s="1"/>
  <c r="O71" i="9" s="1"/>
  <c r="P71" i="9" s="1"/>
  <c r="AB71" i="9" s="1"/>
  <c r="B187" i="9"/>
  <c r="R186" i="9"/>
  <c r="F186" i="9"/>
  <c r="D186" i="9"/>
  <c r="C186" i="9"/>
  <c r="AR184" i="9"/>
  <c r="N184" i="9"/>
  <c r="BB184" i="9"/>
  <c r="AE184" i="9"/>
  <c r="Q184" i="9"/>
  <c r="AC184" i="9"/>
  <c r="AI184" i="9"/>
  <c r="AG184" i="9"/>
  <c r="G185" i="9"/>
  <c r="L185" i="9"/>
  <c r="H185" i="9"/>
  <c r="V185" i="9"/>
  <c r="AA185" i="9" s="1"/>
  <c r="BG185" i="9"/>
  <c r="AM185" i="9"/>
  <c r="AW185" i="9"/>
  <c r="AS71" i="9" l="1"/>
  <c r="AN71" i="9"/>
  <c r="AJ71" i="9"/>
  <c r="BI71" i="9" s="1"/>
  <c r="BJ71" i="9" s="1"/>
  <c r="BK71" i="9" s="1"/>
  <c r="BE72" i="9" s="1"/>
  <c r="BH72" i="9" s="1"/>
  <c r="AD71" i="9"/>
  <c r="AF71" i="9"/>
  <c r="AY71" i="9" s="1"/>
  <c r="AZ71" i="9" s="1"/>
  <c r="BA71" i="9" s="1"/>
  <c r="BD71" i="9" s="1"/>
  <c r="AU72" i="9" s="1"/>
  <c r="AH71" i="9"/>
  <c r="AR185" i="9"/>
  <c r="N185" i="9"/>
  <c r="AI185" i="9"/>
  <c r="AE185" i="9"/>
  <c r="Q185" i="9"/>
  <c r="BB185" i="9"/>
  <c r="AG185" i="9"/>
  <c r="AC185" i="9"/>
  <c r="V186" i="9"/>
  <c r="AA186" i="9" s="1"/>
  <c r="BG186" i="9"/>
  <c r="AM186" i="9"/>
  <c r="AW186" i="9"/>
  <c r="G186" i="9"/>
  <c r="L186" i="9"/>
  <c r="H186" i="9"/>
  <c r="B188" i="9"/>
  <c r="R187" i="9"/>
  <c r="F187" i="9"/>
  <c r="D187" i="9"/>
  <c r="C187" i="9"/>
  <c r="AO71" i="9" l="1"/>
  <c r="AP71" i="9" s="1"/>
  <c r="AQ71" i="9" s="1"/>
  <c r="AT71" i="9" s="1"/>
  <c r="AK72" i="9" s="1"/>
  <c r="AX72" i="9"/>
  <c r="BC72" i="9"/>
  <c r="B189" i="9"/>
  <c r="R188" i="9"/>
  <c r="F188" i="9"/>
  <c r="D188" i="9"/>
  <c r="C188" i="9"/>
  <c r="G187" i="9"/>
  <c r="L187" i="9"/>
  <c r="H187" i="9"/>
  <c r="AR186" i="9"/>
  <c r="N186" i="9"/>
  <c r="AI186" i="9"/>
  <c r="AE186" i="9"/>
  <c r="Q186" i="9"/>
  <c r="BB186" i="9"/>
  <c r="AG186" i="9"/>
  <c r="AC186" i="9"/>
  <c r="V187" i="9"/>
  <c r="AA187" i="9" s="1"/>
  <c r="BG187" i="9"/>
  <c r="AM187" i="9"/>
  <c r="AW187" i="9"/>
  <c r="M72" i="9" l="1"/>
  <c r="O72" i="9" s="1"/>
  <c r="P72" i="9" s="1"/>
  <c r="AB72" i="9" s="1"/>
  <c r="AS72" i="9"/>
  <c r="AN72" i="9"/>
  <c r="B190" i="9"/>
  <c r="R189" i="9"/>
  <c r="F189" i="9"/>
  <c r="D189" i="9"/>
  <c r="C189" i="9"/>
  <c r="AR187" i="9"/>
  <c r="N187" i="9"/>
  <c r="AI187" i="9"/>
  <c r="AE187" i="9"/>
  <c r="Q187" i="9"/>
  <c r="BB187" i="9"/>
  <c r="AG187" i="9"/>
  <c r="AC187" i="9"/>
  <c r="V188" i="9"/>
  <c r="AA188" i="9" s="1"/>
  <c r="BG188" i="9"/>
  <c r="AM188" i="9"/>
  <c r="AW188" i="9"/>
  <c r="G188" i="9"/>
  <c r="L188" i="9"/>
  <c r="H188" i="9"/>
  <c r="AJ72" i="9" l="1"/>
  <c r="BI72" i="9" s="1"/>
  <c r="BJ72" i="9" s="1"/>
  <c r="BK72" i="9" s="1"/>
  <c r="BE73" i="9" s="1"/>
  <c r="BH73" i="9" s="1"/>
  <c r="AF72" i="9"/>
  <c r="AY72" i="9" s="1"/>
  <c r="AZ72" i="9" s="1"/>
  <c r="BA72" i="9" s="1"/>
  <c r="BD72" i="9" s="1"/>
  <c r="AU73" i="9" s="1"/>
  <c r="AH72" i="9"/>
  <c r="AD72" i="9"/>
  <c r="AO72" i="9" s="1"/>
  <c r="AP72" i="9" s="1"/>
  <c r="G189" i="9"/>
  <c r="L189" i="9"/>
  <c r="H189" i="9"/>
  <c r="AR188" i="9"/>
  <c r="N188" i="9"/>
  <c r="AI188" i="9"/>
  <c r="AE188" i="9"/>
  <c r="Q188" i="9"/>
  <c r="BB188" i="9"/>
  <c r="AG188" i="9"/>
  <c r="AC188" i="9"/>
  <c r="V189" i="9"/>
  <c r="AA189" i="9" s="1"/>
  <c r="BG189" i="9"/>
  <c r="AM189" i="9"/>
  <c r="AW189" i="9"/>
  <c r="B191" i="9"/>
  <c r="R190" i="9"/>
  <c r="F190" i="9"/>
  <c r="D190" i="9"/>
  <c r="C190" i="9"/>
  <c r="AQ72" i="9" l="1"/>
  <c r="AT72" i="9" s="1"/>
  <c r="AK73" i="9" s="1"/>
  <c r="AX73" i="9"/>
  <c r="BC73" i="9"/>
  <c r="AR189" i="9"/>
  <c r="N189" i="9"/>
  <c r="AI189" i="9"/>
  <c r="AE189" i="9"/>
  <c r="Q189" i="9"/>
  <c r="BB189" i="9"/>
  <c r="AG189" i="9"/>
  <c r="AC189" i="9"/>
  <c r="G190" i="9"/>
  <c r="L190" i="9"/>
  <c r="H190" i="9"/>
  <c r="V190" i="9"/>
  <c r="AA190" i="9" s="1"/>
  <c r="BG190" i="9"/>
  <c r="AM190" i="9"/>
  <c r="AW190" i="9"/>
  <c r="B192" i="9"/>
  <c r="R191" i="9"/>
  <c r="F191" i="9"/>
  <c r="D191" i="9"/>
  <c r="C191" i="9"/>
  <c r="AN73" i="9" l="1"/>
  <c r="M73" i="9"/>
  <c r="O73" i="9" s="1"/>
  <c r="P73" i="9" s="1"/>
  <c r="AB73" i="9" s="1"/>
  <c r="AS73" i="9"/>
  <c r="B193" i="9"/>
  <c r="R192" i="9"/>
  <c r="F192" i="9"/>
  <c r="D192" i="9"/>
  <c r="C192" i="9"/>
  <c r="AR190" i="9"/>
  <c r="N190" i="9"/>
  <c r="AI190" i="9"/>
  <c r="AE190" i="9"/>
  <c r="Q190" i="9"/>
  <c r="BB190" i="9"/>
  <c r="AG190" i="9"/>
  <c r="AC190" i="9"/>
  <c r="V191" i="9"/>
  <c r="AA191" i="9" s="1"/>
  <c r="BG191" i="9"/>
  <c r="AM191" i="9"/>
  <c r="AW191" i="9"/>
  <c r="G191" i="9"/>
  <c r="L191" i="9"/>
  <c r="H191" i="9"/>
  <c r="AF73" i="9" l="1"/>
  <c r="AY73" i="9" s="1"/>
  <c r="AZ73" i="9" s="1"/>
  <c r="BA73" i="9" s="1"/>
  <c r="BD73" i="9" s="1"/>
  <c r="AU74" i="9" s="1"/>
  <c r="AJ73" i="9"/>
  <c r="BI73" i="9" s="1"/>
  <c r="BJ73" i="9" s="1"/>
  <c r="BK73" i="9" s="1"/>
  <c r="BE74" i="9" s="1"/>
  <c r="BH74" i="9" s="1"/>
  <c r="AD73" i="9"/>
  <c r="AO73" i="9" s="1"/>
  <c r="AP73" i="9" s="1"/>
  <c r="AH73" i="9"/>
  <c r="G192" i="9"/>
  <c r="L192" i="9"/>
  <c r="H192" i="9"/>
  <c r="AR191" i="9"/>
  <c r="N191" i="9"/>
  <c r="AI191" i="9"/>
  <c r="AE191" i="9"/>
  <c r="Q191" i="9"/>
  <c r="BB191" i="9"/>
  <c r="AG191" i="9"/>
  <c r="AC191" i="9"/>
  <c r="V192" i="9"/>
  <c r="AA192" i="9" s="1"/>
  <c r="BG192" i="9"/>
  <c r="AM192" i="9"/>
  <c r="AW192" i="9"/>
  <c r="B194" i="9"/>
  <c r="R193" i="9"/>
  <c r="F193" i="9"/>
  <c r="D193" i="9"/>
  <c r="C193" i="9"/>
  <c r="BC74" i="9" l="1"/>
  <c r="AX74" i="9"/>
  <c r="AQ73" i="9"/>
  <c r="AT73" i="9" s="1"/>
  <c r="AK74" i="9" s="1"/>
  <c r="V193" i="9"/>
  <c r="AA193" i="9" s="1"/>
  <c r="BG193" i="9"/>
  <c r="AM193" i="9"/>
  <c r="AW193" i="9"/>
  <c r="B195" i="9"/>
  <c r="R194" i="9"/>
  <c r="F194" i="9"/>
  <c r="D194" i="9"/>
  <c r="C194" i="9"/>
  <c r="G193" i="9"/>
  <c r="L193" i="9"/>
  <c r="H193" i="9"/>
  <c r="AR192" i="9"/>
  <c r="N192" i="9"/>
  <c r="AI192" i="9"/>
  <c r="AE192" i="9"/>
  <c r="Q192" i="9"/>
  <c r="BB192" i="9"/>
  <c r="AG192" i="9"/>
  <c r="AC192" i="9"/>
  <c r="M74" i="9" l="1"/>
  <c r="O74" i="9" s="1"/>
  <c r="P74" i="9" s="1"/>
  <c r="AB74" i="9" s="1"/>
  <c r="AS74" i="9"/>
  <c r="AN74" i="9"/>
  <c r="B196" i="9"/>
  <c r="R195" i="9"/>
  <c r="F195" i="9"/>
  <c r="D195" i="9"/>
  <c r="C195" i="9"/>
  <c r="AR193" i="9"/>
  <c r="N193" i="9"/>
  <c r="AI193" i="9"/>
  <c r="AE193" i="9"/>
  <c r="Q193" i="9"/>
  <c r="BB193" i="9"/>
  <c r="AG193" i="9"/>
  <c r="AC193" i="9"/>
  <c r="G194" i="9"/>
  <c r="L194" i="9"/>
  <c r="H194" i="9"/>
  <c r="V194" i="9"/>
  <c r="AA194" i="9" s="1"/>
  <c r="BG194" i="9"/>
  <c r="AM194" i="9"/>
  <c r="AW194" i="9"/>
  <c r="AH74" i="9" l="1"/>
  <c r="AD74" i="9"/>
  <c r="AO74" i="9" s="1"/>
  <c r="AP74" i="9" s="1"/>
  <c r="AJ74" i="9"/>
  <c r="BI74" i="9" s="1"/>
  <c r="BJ74" i="9" s="1"/>
  <c r="BK74" i="9" s="1"/>
  <c r="BE75" i="9" s="1"/>
  <c r="BH75" i="9" s="1"/>
  <c r="AF74" i="9"/>
  <c r="AY74" i="9" s="1"/>
  <c r="AZ74" i="9" s="1"/>
  <c r="BA74" i="9" s="1"/>
  <c r="BD74" i="9" s="1"/>
  <c r="AU75" i="9" s="1"/>
  <c r="B197" i="9"/>
  <c r="R196" i="9"/>
  <c r="F196" i="9"/>
  <c r="D196" i="9"/>
  <c r="C196" i="9"/>
  <c r="AR194" i="9"/>
  <c r="N194" i="9"/>
  <c r="AI194" i="9"/>
  <c r="AE194" i="9"/>
  <c r="Q194" i="9"/>
  <c r="BB194" i="9"/>
  <c r="AG194" i="9"/>
  <c r="AC194" i="9"/>
  <c r="G195" i="9"/>
  <c r="L195" i="9"/>
  <c r="H195" i="9"/>
  <c r="V195" i="9"/>
  <c r="AA195" i="9" s="1"/>
  <c r="BG195" i="9"/>
  <c r="AM195" i="9"/>
  <c r="AW195" i="9"/>
  <c r="AX75" i="9" l="1"/>
  <c r="BC75" i="9"/>
  <c r="AQ74" i="9"/>
  <c r="AT74" i="9" s="1"/>
  <c r="AK75" i="9" s="1"/>
  <c r="G196" i="9"/>
  <c r="L196" i="9"/>
  <c r="H196" i="9"/>
  <c r="AR195" i="9"/>
  <c r="N195" i="9"/>
  <c r="AI195" i="9"/>
  <c r="AE195" i="9"/>
  <c r="Q195" i="9"/>
  <c r="BB195" i="9"/>
  <c r="AG195" i="9"/>
  <c r="AC195" i="9"/>
  <c r="V196" i="9"/>
  <c r="AA196" i="9" s="1"/>
  <c r="BG196" i="9"/>
  <c r="AM196" i="9"/>
  <c r="AW196" i="9"/>
  <c r="B198" i="9"/>
  <c r="R197" i="9"/>
  <c r="F197" i="9"/>
  <c r="D197" i="9"/>
  <c r="C197" i="9"/>
  <c r="AS75" i="9" l="1"/>
  <c r="M75" i="9"/>
  <c r="O75" i="9" s="1"/>
  <c r="P75" i="9" s="1"/>
  <c r="AB75" i="9" s="1"/>
  <c r="AN75" i="9"/>
  <c r="AR196" i="9"/>
  <c r="N196" i="9"/>
  <c r="AI196" i="9"/>
  <c r="AE196" i="9"/>
  <c r="Q196" i="9"/>
  <c r="BB196" i="9"/>
  <c r="AG196" i="9"/>
  <c r="AC196" i="9"/>
  <c r="V197" i="9"/>
  <c r="AA197" i="9" s="1"/>
  <c r="BG197" i="9"/>
  <c r="AM197" i="9"/>
  <c r="AW197" i="9"/>
  <c r="B199" i="9"/>
  <c r="R198" i="9"/>
  <c r="F198" i="9"/>
  <c r="D198" i="9"/>
  <c r="C198" i="9"/>
  <c r="G197" i="9"/>
  <c r="L197" i="9"/>
  <c r="H197" i="9"/>
  <c r="AJ75" i="9" l="1"/>
  <c r="BI75" i="9" s="1"/>
  <c r="BJ75" i="9" s="1"/>
  <c r="BK75" i="9" s="1"/>
  <c r="BE76" i="9" s="1"/>
  <c r="BH76" i="9" s="1"/>
  <c r="AD75" i="9"/>
  <c r="AO75" i="9" s="1"/>
  <c r="AP75" i="9" s="1"/>
  <c r="AH75" i="9"/>
  <c r="AF75" i="9"/>
  <c r="AY75" i="9" s="1"/>
  <c r="AZ75" i="9" s="1"/>
  <c r="BA75" i="9" s="1"/>
  <c r="BD75" i="9" s="1"/>
  <c r="AU76" i="9" s="1"/>
  <c r="B200" i="9"/>
  <c r="R199" i="9"/>
  <c r="F199" i="9"/>
  <c r="D199" i="9"/>
  <c r="C199" i="9"/>
  <c r="AR197" i="9"/>
  <c r="N197" i="9"/>
  <c r="AI197" i="9"/>
  <c r="AE197" i="9"/>
  <c r="Q197" i="9"/>
  <c r="BB197" i="9"/>
  <c r="AG197" i="9"/>
  <c r="AC197" i="9"/>
  <c r="G198" i="9"/>
  <c r="L198" i="9"/>
  <c r="H198" i="9"/>
  <c r="V198" i="9"/>
  <c r="AA198" i="9" s="1"/>
  <c r="BG198" i="9"/>
  <c r="AM198" i="9"/>
  <c r="AW198" i="9"/>
  <c r="BC76" i="9" l="1"/>
  <c r="AX76" i="9"/>
  <c r="AQ75" i="9"/>
  <c r="AT75" i="9" s="1"/>
  <c r="AK76" i="9" s="1"/>
  <c r="AR198" i="9"/>
  <c r="N198" i="9"/>
  <c r="AI198" i="9"/>
  <c r="AE198" i="9"/>
  <c r="Q198" i="9"/>
  <c r="BB198" i="9"/>
  <c r="AG198" i="9"/>
  <c r="AC198" i="9"/>
  <c r="G199" i="9"/>
  <c r="N199" i="9" s="1"/>
  <c r="L199" i="9"/>
  <c r="H199" i="9"/>
  <c r="V199" i="9"/>
  <c r="AA199" i="9" s="1"/>
  <c r="BG199" i="9"/>
  <c r="AM199" i="9"/>
  <c r="AW199" i="9"/>
  <c r="B201" i="9"/>
  <c r="R200" i="9"/>
  <c r="F200" i="9"/>
  <c r="D200" i="9"/>
  <c r="C200" i="9"/>
  <c r="M76" i="9" l="1"/>
  <c r="O76" i="9" s="1"/>
  <c r="P76" i="9" s="1"/>
  <c r="AB76" i="9" s="1"/>
  <c r="AN76" i="9"/>
  <c r="AS76" i="9"/>
  <c r="AR199" i="9"/>
  <c r="AI199" i="9"/>
  <c r="AE199" i="9"/>
  <c r="Q199" i="9"/>
  <c r="BB199" i="9"/>
  <c r="AG199" i="9"/>
  <c r="AC199" i="9"/>
  <c r="G200" i="9"/>
  <c r="L200" i="9"/>
  <c r="H200" i="9"/>
  <c r="B202" i="9"/>
  <c r="R201" i="9"/>
  <c r="F201" i="9"/>
  <c r="D201" i="9"/>
  <c r="C201" i="9"/>
  <c r="V200" i="9"/>
  <c r="AA200" i="9" s="1"/>
  <c r="BG200" i="9"/>
  <c r="AM200" i="9"/>
  <c r="AW200" i="9"/>
  <c r="AJ76" i="9" l="1"/>
  <c r="BI76" i="9" s="1"/>
  <c r="BJ76" i="9" s="1"/>
  <c r="BK76" i="9" s="1"/>
  <c r="BE77" i="9" s="1"/>
  <c r="BH77" i="9" s="1"/>
  <c r="AF76" i="9"/>
  <c r="AY76" i="9" s="1"/>
  <c r="AZ76" i="9" s="1"/>
  <c r="BA76" i="9" s="1"/>
  <c r="BD76" i="9" s="1"/>
  <c r="AU77" i="9" s="1"/>
  <c r="AH76" i="9"/>
  <c r="AD76" i="9"/>
  <c r="AO76" i="9" s="1"/>
  <c r="AP76" i="9" s="1"/>
  <c r="V201" i="9"/>
  <c r="AA201" i="9" s="1"/>
  <c r="BG201" i="9"/>
  <c r="AM201" i="9"/>
  <c r="AW201" i="9"/>
  <c r="AR200" i="9"/>
  <c r="N200" i="9"/>
  <c r="AI200" i="9"/>
  <c r="AE200" i="9"/>
  <c r="Q200" i="9"/>
  <c r="BB200" i="9"/>
  <c r="AG200" i="9"/>
  <c r="AC200" i="9"/>
  <c r="B203" i="9"/>
  <c r="R202" i="9"/>
  <c r="F202" i="9"/>
  <c r="D202" i="9"/>
  <c r="C202" i="9"/>
  <c r="G201" i="9"/>
  <c r="L201" i="9"/>
  <c r="H201" i="9"/>
  <c r="AQ76" i="9" l="1"/>
  <c r="AT76" i="9" s="1"/>
  <c r="AK77" i="9" s="1"/>
  <c r="BC77" i="9"/>
  <c r="AX77" i="9"/>
  <c r="L202" i="9"/>
  <c r="G202" i="9"/>
  <c r="H202" i="9"/>
  <c r="AR201" i="9"/>
  <c r="N201" i="9"/>
  <c r="AI201" i="9"/>
  <c r="AE201" i="9"/>
  <c r="Q201" i="9"/>
  <c r="BB201" i="9"/>
  <c r="AG201" i="9"/>
  <c r="AC201" i="9"/>
  <c r="V202" i="9"/>
  <c r="AA202" i="9" s="1"/>
  <c r="AW202" i="9"/>
  <c r="BG202" i="9"/>
  <c r="AM202" i="9"/>
  <c r="B204" i="9"/>
  <c r="R203" i="9"/>
  <c r="D203" i="9"/>
  <c r="C203" i="9"/>
  <c r="F203" i="9"/>
  <c r="AS77" i="9" l="1"/>
  <c r="M77" i="9"/>
  <c r="O77" i="9" s="1"/>
  <c r="P77" i="9" s="1"/>
  <c r="AB77" i="9" s="1"/>
  <c r="AN77" i="9"/>
  <c r="AR202" i="9"/>
  <c r="N202" i="9"/>
  <c r="BB202" i="9"/>
  <c r="AE202" i="9"/>
  <c r="Q202" i="9"/>
  <c r="AC202" i="9"/>
  <c r="AI202" i="9"/>
  <c r="AG202" i="9"/>
  <c r="V203" i="9"/>
  <c r="AA203" i="9" s="1"/>
  <c r="AW203" i="9"/>
  <c r="BG203" i="9"/>
  <c r="AM203" i="9"/>
  <c r="G203" i="9"/>
  <c r="L203" i="9"/>
  <c r="H203" i="9"/>
  <c r="B205" i="9"/>
  <c r="R204" i="9"/>
  <c r="D204" i="9"/>
  <c r="F204" i="9"/>
  <c r="C204" i="9"/>
  <c r="AD77" i="9" l="1"/>
  <c r="AO77" i="9" s="1"/>
  <c r="AP77" i="9" s="1"/>
  <c r="AJ77" i="9"/>
  <c r="BI77" i="9" s="1"/>
  <c r="BJ77" i="9" s="1"/>
  <c r="BK77" i="9" s="1"/>
  <c r="BE78" i="9" s="1"/>
  <c r="BH78" i="9" s="1"/>
  <c r="AF77" i="9"/>
  <c r="AY77" i="9" s="1"/>
  <c r="AZ77" i="9" s="1"/>
  <c r="BA77" i="9" s="1"/>
  <c r="BD77" i="9" s="1"/>
  <c r="AU78" i="9" s="1"/>
  <c r="AH77" i="9"/>
  <c r="B206" i="9"/>
  <c r="R205" i="9"/>
  <c r="D205" i="9"/>
  <c r="F205" i="9"/>
  <c r="C205" i="9"/>
  <c r="V204" i="9"/>
  <c r="AA204" i="9" s="1"/>
  <c r="BG204" i="9"/>
  <c r="AM204" i="9"/>
  <c r="AW204" i="9"/>
  <c r="AR203" i="9"/>
  <c r="N203" i="9"/>
  <c r="BB203" i="9"/>
  <c r="AC203" i="9"/>
  <c r="AI203" i="9"/>
  <c r="AG203" i="9"/>
  <c r="AE203" i="9"/>
  <c r="Q203" i="9"/>
  <c r="G204" i="9"/>
  <c r="L204" i="9"/>
  <c r="H204" i="9"/>
  <c r="AQ77" i="9" l="1"/>
  <c r="AT77" i="9" s="1"/>
  <c r="AK78" i="9" s="1"/>
  <c r="AX78" i="9"/>
  <c r="BC78" i="9"/>
  <c r="V205" i="9"/>
  <c r="AA205" i="9" s="1"/>
  <c r="BG205" i="9"/>
  <c r="AM205" i="9"/>
  <c r="AW205" i="9"/>
  <c r="AR204" i="9"/>
  <c r="N204" i="9"/>
  <c r="BB204" i="9"/>
  <c r="AI204" i="9"/>
  <c r="AG204" i="9"/>
  <c r="AE204" i="9"/>
  <c r="Q204" i="9"/>
  <c r="AC204" i="9"/>
  <c r="B207" i="9"/>
  <c r="R206" i="9"/>
  <c r="F206" i="9"/>
  <c r="D206" i="9"/>
  <c r="C206" i="9"/>
  <c r="G205" i="9"/>
  <c r="L205" i="9"/>
  <c r="H205" i="9"/>
  <c r="AN78" i="9" l="1"/>
  <c r="M78" i="9"/>
  <c r="O78" i="9" s="1"/>
  <c r="P78" i="9" s="1"/>
  <c r="AB78" i="9" s="1"/>
  <c r="AS78" i="9"/>
  <c r="AR205" i="9"/>
  <c r="N205" i="9"/>
  <c r="AI205" i="9"/>
  <c r="AE205" i="9"/>
  <c r="Q205" i="9"/>
  <c r="BB205" i="9"/>
  <c r="AC205" i="9"/>
  <c r="AG205" i="9"/>
  <c r="G206" i="9"/>
  <c r="L206" i="9"/>
  <c r="H206" i="9"/>
  <c r="V206" i="9"/>
  <c r="AA206" i="9" s="1"/>
  <c r="BG206" i="9"/>
  <c r="AM206" i="9"/>
  <c r="AW206" i="9"/>
  <c r="B208" i="9"/>
  <c r="R207" i="9"/>
  <c r="F207" i="9"/>
  <c r="D207" i="9"/>
  <c r="C207" i="9"/>
  <c r="AJ78" i="9" l="1"/>
  <c r="BI78" i="9" s="1"/>
  <c r="BJ78" i="9" s="1"/>
  <c r="BK78" i="9" s="1"/>
  <c r="BE79" i="9" s="1"/>
  <c r="BH79" i="9" s="1"/>
  <c r="AF78" i="9"/>
  <c r="AY78" i="9" s="1"/>
  <c r="AZ78" i="9" s="1"/>
  <c r="BA78" i="9" s="1"/>
  <c r="BD78" i="9" s="1"/>
  <c r="AU79" i="9" s="1"/>
  <c r="AD78" i="9"/>
  <c r="AO78" i="9" s="1"/>
  <c r="AP78" i="9" s="1"/>
  <c r="AH78" i="9"/>
  <c r="V207" i="9"/>
  <c r="AA207" i="9" s="1"/>
  <c r="BG207" i="9"/>
  <c r="AM207" i="9"/>
  <c r="AW207" i="9"/>
  <c r="B209" i="9"/>
  <c r="R208" i="9"/>
  <c r="F208" i="9"/>
  <c r="D208" i="9"/>
  <c r="C208" i="9"/>
  <c r="AR206" i="9"/>
  <c r="N206" i="9"/>
  <c r="AI206" i="9"/>
  <c r="AE206" i="9"/>
  <c r="Q206" i="9"/>
  <c r="BB206" i="9"/>
  <c r="AC206" i="9"/>
  <c r="AG206" i="9"/>
  <c r="G207" i="9"/>
  <c r="L207" i="9"/>
  <c r="H207" i="9"/>
  <c r="AQ78" i="9" l="1"/>
  <c r="AT78" i="9" s="1"/>
  <c r="AK79" i="9" s="1"/>
  <c r="AX79" i="9"/>
  <c r="BC79" i="9"/>
  <c r="G208" i="9"/>
  <c r="L208" i="9"/>
  <c r="H208" i="9"/>
  <c r="V208" i="9"/>
  <c r="AA208" i="9" s="1"/>
  <c r="BG208" i="9"/>
  <c r="AM208" i="9"/>
  <c r="AW208" i="9"/>
  <c r="AR207" i="9"/>
  <c r="N207" i="9"/>
  <c r="AI207" i="9"/>
  <c r="AE207" i="9"/>
  <c r="Q207" i="9"/>
  <c r="BB207" i="9"/>
  <c r="AC207" i="9"/>
  <c r="AG207" i="9"/>
  <c r="B210" i="9"/>
  <c r="R209" i="9"/>
  <c r="F209" i="9"/>
  <c r="D209" i="9"/>
  <c r="C209" i="9"/>
  <c r="AS79" i="9" l="1"/>
  <c r="AN79" i="9"/>
  <c r="M79" i="9"/>
  <c r="O79" i="9" s="1"/>
  <c r="P79" i="9" s="1"/>
  <c r="AB79" i="9" s="1"/>
  <c r="B211" i="9"/>
  <c r="R210" i="9"/>
  <c r="F210" i="9"/>
  <c r="D210" i="9"/>
  <c r="C210" i="9"/>
  <c r="V209" i="9"/>
  <c r="AA209" i="9" s="1"/>
  <c r="BG209" i="9"/>
  <c r="AM209" i="9"/>
  <c r="AW209" i="9"/>
  <c r="G209" i="9"/>
  <c r="L209" i="9"/>
  <c r="H209" i="9"/>
  <c r="AR208" i="9"/>
  <c r="N208" i="9"/>
  <c r="AI208" i="9"/>
  <c r="AE208" i="9"/>
  <c r="Q208" i="9"/>
  <c r="BB208" i="9"/>
  <c r="AC208" i="9"/>
  <c r="AG208" i="9"/>
  <c r="AF79" i="9" l="1"/>
  <c r="AY79" i="9" s="1"/>
  <c r="AZ79" i="9" s="1"/>
  <c r="BA79" i="9" s="1"/>
  <c r="BD79" i="9" s="1"/>
  <c r="AU80" i="9" s="1"/>
  <c r="AJ79" i="9"/>
  <c r="BI79" i="9" s="1"/>
  <c r="BJ79" i="9" s="1"/>
  <c r="BK79" i="9" s="1"/>
  <c r="BE80" i="9" s="1"/>
  <c r="BH80" i="9" s="1"/>
  <c r="AH79" i="9"/>
  <c r="AD79" i="9"/>
  <c r="AO79" i="9" s="1"/>
  <c r="AP79" i="9" s="1"/>
  <c r="AR209" i="9"/>
  <c r="N209" i="9"/>
  <c r="AI209" i="9"/>
  <c r="AE209" i="9"/>
  <c r="Q209" i="9"/>
  <c r="BB209" i="9"/>
  <c r="AC209" i="9"/>
  <c r="AG209" i="9"/>
  <c r="V210" i="9"/>
  <c r="AA210" i="9" s="1"/>
  <c r="BG210" i="9"/>
  <c r="AM210" i="9"/>
  <c r="AW210" i="9"/>
  <c r="D211" i="9"/>
  <c r="B212" i="9"/>
  <c r="R211" i="9"/>
  <c r="F211" i="9"/>
  <c r="C211" i="9"/>
  <c r="G210" i="9"/>
  <c r="L210" i="9"/>
  <c r="H210" i="9"/>
  <c r="AQ79" i="9" l="1"/>
  <c r="AT79" i="9" s="1"/>
  <c r="AK80" i="9" s="1"/>
  <c r="BC80" i="9"/>
  <c r="AX80" i="9"/>
  <c r="BB210" i="9"/>
  <c r="AR210" i="9"/>
  <c r="N210" i="9"/>
  <c r="AI210" i="9"/>
  <c r="AE210" i="9"/>
  <c r="Q210" i="9"/>
  <c r="AC210" i="9"/>
  <c r="AG210" i="9"/>
  <c r="L211" i="9"/>
  <c r="G211" i="9"/>
  <c r="H211" i="9"/>
  <c r="V211" i="9"/>
  <c r="AA211" i="9" s="1"/>
  <c r="BG211" i="9"/>
  <c r="AM211" i="9"/>
  <c r="AW211" i="9"/>
  <c r="D212" i="9"/>
  <c r="B213" i="9"/>
  <c r="R212" i="9"/>
  <c r="F212" i="9"/>
  <c r="C212" i="9"/>
  <c r="M80" i="9" l="1"/>
  <c r="O80" i="9" s="1"/>
  <c r="P80" i="9" s="1"/>
  <c r="AB80" i="9" s="1"/>
  <c r="AS80" i="9"/>
  <c r="AN80" i="9"/>
  <c r="AW212" i="9"/>
  <c r="V212" i="9"/>
  <c r="AA212" i="9" s="1"/>
  <c r="AM212" i="9"/>
  <c r="BG212" i="9"/>
  <c r="BB211" i="9"/>
  <c r="AR211" i="9"/>
  <c r="N211" i="9"/>
  <c r="AG211" i="9"/>
  <c r="AE211" i="9"/>
  <c r="Q211" i="9"/>
  <c r="AC211" i="9"/>
  <c r="AI211" i="9"/>
  <c r="L212" i="9"/>
  <c r="G212" i="9"/>
  <c r="H212" i="9"/>
  <c r="D213" i="9"/>
  <c r="C213" i="9"/>
  <c r="B214" i="9"/>
  <c r="R213" i="9"/>
  <c r="F213" i="9"/>
  <c r="AD80" i="9" l="1"/>
  <c r="AO80" i="9" s="1"/>
  <c r="AP80" i="9" s="1"/>
  <c r="AF80" i="9"/>
  <c r="AY80" i="9" s="1"/>
  <c r="AZ80" i="9" s="1"/>
  <c r="BA80" i="9" s="1"/>
  <c r="BD80" i="9" s="1"/>
  <c r="AU81" i="9" s="1"/>
  <c r="AH80" i="9"/>
  <c r="AJ80" i="9"/>
  <c r="BI80" i="9" s="1"/>
  <c r="BJ80" i="9" s="1"/>
  <c r="BK80" i="9" s="1"/>
  <c r="BE81" i="9" s="1"/>
  <c r="BH81" i="9" s="1"/>
  <c r="L213" i="9"/>
  <c r="H213" i="9"/>
  <c r="G213" i="9"/>
  <c r="BB212" i="9"/>
  <c r="AG212" i="9"/>
  <c r="AC212" i="9"/>
  <c r="AR212" i="9"/>
  <c r="N212" i="9"/>
  <c r="AI212" i="9"/>
  <c r="Q212" i="9"/>
  <c r="AE212" i="9"/>
  <c r="AW213" i="9"/>
  <c r="V213" i="9"/>
  <c r="AA213" i="9" s="1"/>
  <c r="AM213" i="9"/>
  <c r="BG213" i="9"/>
  <c r="D214" i="9"/>
  <c r="C214" i="9"/>
  <c r="B215" i="9"/>
  <c r="R214" i="9"/>
  <c r="F214" i="9"/>
  <c r="AQ80" i="9" l="1"/>
  <c r="AT80" i="9" s="1"/>
  <c r="AK81" i="9" s="1"/>
  <c r="AX81" i="9"/>
  <c r="BC81" i="9"/>
  <c r="D215" i="9"/>
  <c r="C215" i="9"/>
  <c r="B216" i="9"/>
  <c r="R215" i="9"/>
  <c r="F215" i="9"/>
  <c r="L214" i="9"/>
  <c r="H214" i="9"/>
  <c r="G214" i="9"/>
  <c r="AW214" i="9"/>
  <c r="V214" i="9"/>
  <c r="AA214" i="9" s="1"/>
  <c r="AM214" i="9"/>
  <c r="BG214" i="9"/>
  <c r="BB213" i="9"/>
  <c r="AG213" i="9"/>
  <c r="AC213" i="9"/>
  <c r="AR213" i="9"/>
  <c r="N213" i="9"/>
  <c r="AE213" i="9"/>
  <c r="Q213" i="9"/>
  <c r="AI213" i="9"/>
  <c r="M81" i="9" l="1"/>
  <c r="O81" i="9" s="1"/>
  <c r="P81" i="9" s="1"/>
  <c r="AB81" i="9" s="1"/>
  <c r="AS81" i="9"/>
  <c r="AN81" i="9"/>
  <c r="AW215" i="9"/>
  <c r="V215" i="9"/>
  <c r="AA215" i="9" s="1"/>
  <c r="BG215" i="9"/>
  <c r="AM215" i="9"/>
  <c r="BB214" i="9"/>
  <c r="AG214" i="9"/>
  <c r="AC214" i="9"/>
  <c r="AR214" i="9"/>
  <c r="N214" i="9"/>
  <c r="AI214" i="9"/>
  <c r="Q214" i="9"/>
  <c r="AE214" i="9"/>
  <c r="D216" i="9"/>
  <c r="C216" i="9"/>
  <c r="B217" i="9"/>
  <c r="R216" i="9"/>
  <c r="F216" i="9"/>
  <c r="L215" i="9"/>
  <c r="H215" i="9"/>
  <c r="G215" i="9"/>
  <c r="AF81" i="9" l="1"/>
  <c r="AY81" i="9" s="1"/>
  <c r="AZ81" i="9" s="1"/>
  <c r="BA81" i="9" s="1"/>
  <c r="BD81" i="9" s="1"/>
  <c r="AU82" i="9" s="1"/>
  <c r="AJ81" i="9"/>
  <c r="BI81" i="9" s="1"/>
  <c r="BJ81" i="9" s="1"/>
  <c r="BK81" i="9" s="1"/>
  <c r="BE82" i="9" s="1"/>
  <c r="BH82" i="9" s="1"/>
  <c r="AD81" i="9"/>
  <c r="AO81" i="9" s="1"/>
  <c r="AP81" i="9" s="1"/>
  <c r="AH81" i="9"/>
  <c r="BB215" i="9"/>
  <c r="AG215" i="9"/>
  <c r="AC215" i="9"/>
  <c r="AR215" i="9"/>
  <c r="N215" i="9"/>
  <c r="AI215" i="9"/>
  <c r="Q215" i="9"/>
  <c r="AE215" i="9"/>
  <c r="AW216" i="9"/>
  <c r="V216" i="9"/>
  <c r="AA216" i="9" s="1"/>
  <c r="AM216" i="9"/>
  <c r="BG216" i="9"/>
  <c r="D217" i="9"/>
  <c r="C217" i="9"/>
  <c r="B218" i="9"/>
  <c r="R217" i="9"/>
  <c r="F217" i="9"/>
  <c r="L216" i="9"/>
  <c r="H216" i="9"/>
  <c r="G216" i="9"/>
  <c r="AX82" i="9" l="1"/>
  <c r="BC82" i="9"/>
  <c r="AQ81" i="9"/>
  <c r="AT81" i="9" s="1"/>
  <c r="AK82" i="9" s="1"/>
  <c r="AW217" i="9"/>
  <c r="V217" i="9"/>
  <c r="AA217" i="9" s="1"/>
  <c r="AM217" i="9"/>
  <c r="BG217" i="9"/>
  <c r="L217" i="9"/>
  <c r="H217" i="9"/>
  <c r="G217" i="9"/>
  <c r="BB216" i="9"/>
  <c r="AG216" i="9"/>
  <c r="AC216" i="9"/>
  <c r="AR216" i="9"/>
  <c r="N216" i="9"/>
  <c r="AI216" i="9"/>
  <c r="Q216" i="9"/>
  <c r="AE216" i="9"/>
  <c r="D218" i="9"/>
  <c r="C218" i="9"/>
  <c r="B219" i="9"/>
  <c r="R218" i="9"/>
  <c r="F218" i="9"/>
  <c r="AS82" i="9" l="1"/>
  <c r="M82" i="9"/>
  <c r="O82" i="9" s="1"/>
  <c r="P82" i="9" s="1"/>
  <c r="AB82" i="9" s="1"/>
  <c r="AN82" i="9"/>
  <c r="D219" i="9"/>
  <c r="C219" i="9"/>
  <c r="B220" i="9"/>
  <c r="R219" i="9"/>
  <c r="F219" i="9"/>
  <c r="L218" i="9"/>
  <c r="H218" i="9"/>
  <c r="G218" i="9"/>
  <c r="BB217" i="9"/>
  <c r="AG217" i="9"/>
  <c r="AC217" i="9"/>
  <c r="AR217" i="9"/>
  <c r="N217" i="9"/>
  <c r="AE217" i="9"/>
  <c r="Q217" i="9"/>
  <c r="AI217" i="9"/>
  <c r="AW218" i="9"/>
  <c r="V218" i="9"/>
  <c r="AA218" i="9" s="1"/>
  <c r="AM218" i="9"/>
  <c r="BG218" i="9"/>
  <c r="AH82" i="9" l="1"/>
  <c r="AJ82" i="9"/>
  <c r="BI82" i="9" s="1"/>
  <c r="BJ82" i="9" s="1"/>
  <c r="BK82" i="9" s="1"/>
  <c r="BE83" i="9" s="1"/>
  <c r="BH83" i="9" s="1"/>
  <c r="AD82" i="9"/>
  <c r="AO82" i="9" s="1"/>
  <c r="AP82" i="9" s="1"/>
  <c r="AF82" i="9"/>
  <c r="AY82" i="9" s="1"/>
  <c r="AZ82" i="9" s="1"/>
  <c r="BA82" i="9" s="1"/>
  <c r="BD82" i="9" s="1"/>
  <c r="AU83" i="9" s="1"/>
  <c r="D220" i="9"/>
  <c r="C220" i="9"/>
  <c r="B221" i="9"/>
  <c r="R220" i="9"/>
  <c r="F220" i="9"/>
  <c r="L219" i="9"/>
  <c r="H219" i="9"/>
  <c r="G219" i="9"/>
  <c r="BB218" i="9"/>
  <c r="AG218" i="9"/>
  <c r="AC218" i="9"/>
  <c r="AR218" i="9"/>
  <c r="N218" i="9"/>
  <c r="AI218" i="9"/>
  <c r="Q218" i="9"/>
  <c r="AE218" i="9"/>
  <c r="AW219" i="9"/>
  <c r="V219" i="9"/>
  <c r="AA219" i="9" s="1"/>
  <c r="BG219" i="9"/>
  <c r="AM219" i="9"/>
  <c r="BC83" i="9" l="1"/>
  <c r="AX83" i="9"/>
  <c r="AQ82" i="9"/>
  <c r="AT82" i="9" s="1"/>
  <c r="AK83" i="9" s="1"/>
  <c r="BB219" i="9"/>
  <c r="AG219" i="9"/>
  <c r="AC219" i="9"/>
  <c r="AR219" i="9"/>
  <c r="N219" i="9"/>
  <c r="AI219" i="9"/>
  <c r="Q219" i="9"/>
  <c r="AE219" i="9"/>
  <c r="L220" i="9"/>
  <c r="H220" i="9"/>
  <c r="G220" i="9"/>
  <c r="AW220" i="9"/>
  <c r="V220" i="9"/>
  <c r="AA220" i="9" s="1"/>
  <c r="AM220" i="9"/>
  <c r="BG220" i="9"/>
  <c r="D221" i="9"/>
  <c r="C221" i="9"/>
  <c r="B222" i="9"/>
  <c r="R221" i="9"/>
  <c r="F221" i="9"/>
  <c r="M83" i="9" l="1"/>
  <c r="O83" i="9" s="1"/>
  <c r="P83" i="9" s="1"/>
  <c r="AB83" i="9" s="1"/>
  <c r="AN83" i="9"/>
  <c r="AS83" i="9"/>
  <c r="AW221" i="9"/>
  <c r="V221" i="9"/>
  <c r="AA221" i="9" s="1"/>
  <c r="AM221" i="9"/>
  <c r="BG221" i="9"/>
  <c r="B223" i="9"/>
  <c r="D222" i="9"/>
  <c r="C222" i="9"/>
  <c r="R222" i="9"/>
  <c r="F222" i="9"/>
  <c r="L221" i="9"/>
  <c r="H221" i="9"/>
  <c r="G221" i="9"/>
  <c r="BB220" i="9"/>
  <c r="AG220" i="9"/>
  <c r="AC220" i="9"/>
  <c r="AR220" i="9"/>
  <c r="N220" i="9"/>
  <c r="AI220" i="9"/>
  <c r="Q220" i="9"/>
  <c r="AE220" i="9"/>
  <c r="AJ83" i="9" l="1"/>
  <c r="BI83" i="9" s="1"/>
  <c r="BJ83" i="9" s="1"/>
  <c r="BK83" i="9" s="1"/>
  <c r="BE84" i="9" s="1"/>
  <c r="BH84" i="9" s="1"/>
  <c r="AF83" i="9"/>
  <c r="AY83" i="9" s="1"/>
  <c r="AZ83" i="9" s="1"/>
  <c r="BA83" i="9" s="1"/>
  <c r="BD83" i="9" s="1"/>
  <c r="AU84" i="9" s="1"/>
  <c r="AD83" i="9"/>
  <c r="AO83" i="9" s="1"/>
  <c r="AP83" i="9" s="1"/>
  <c r="AH83" i="9"/>
  <c r="BB221" i="9"/>
  <c r="AG221" i="9"/>
  <c r="AC221" i="9"/>
  <c r="AR221" i="9"/>
  <c r="N221" i="9"/>
  <c r="AE221" i="9"/>
  <c r="AI221" i="9"/>
  <c r="Q221" i="9"/>
  <c r="L222" i="9"/>
  <c r="H222" i="9"/>
  <c r="G222" i="9"/>
  <c r="C223" i="9"/>
  <c r="B224" i="9"/>
  <c r="F223" i="9"/>
  <c r="R223" i="9"/>
  <c r="D223" i="9"/>
  <c r="AW222" i="9"/>
  <c r="V222" i="9"/>
  <c r="AA222" i="9" s="1"/>
  <c r="AM222" i="9"/>
  <c r="BG222" i="9"/>
  <c r="AQ83" i="9" l="1"/>
  <c r="AT83" i="9" s="1"/>
  <c r="AK84" i="9" s="1"/>
  <c r="AX84" i="9"/>
  <c r="BC84" i="9"/>
  <c r="H223" i="9"/>
  <c r="L223" i="9"/>
  <c r="G223" i="9"/>
  <c r="C224" i="9"/>
  <c r="B225" i="9"/>
  <c r="R224" i="9"/>
  <c r="F224" i="9"/>
  <c r="D224" i="9"/>
  <c r="AW223" i="9"/>
  <c r="BG223" i="9"/>
  <c r="AM223" i="9"/>
  <c r="V223" i="9"/>
  <c r="AA223" i="9" s="1"/>
  <c r="BB222" i="9"/>
  <c r="AG222" i="9"/>
  <c r="AC222" i="9"/>
  <c r="AR222" i="9"/>
  <c r="N222" i="9"/>
  <c r="AI222" i="9"/>
  <c r="Q222" i="9"/>
  <c r="AE222" i="9"/>
  <c r="AN84" i="9" l="1"/>
  <c r="M84" i="9"/>
  <c r="O84" i="9" s="1"/>
  <c r="P84" i="9" s="1"/>
  <c r="AB84" i="9" s="1"/>
  <c r="AS84" i="9"/>
  <c r="AG223" i="9"/>
  <c r="AC223" i="9"/>
  <c r="AR223" i="9"/>
  <c r="AI223" i="9"/>
  <c r="AE223" i="9"/>
  <c r="Q223" i="9"/>
  <c r="BB223" i="9"/>
  <c r="N223" i="9"/>
  <c r="H224" i="9"/>
  <c r="G224" i="9"/>
  <c r="L224" i="9"/>
  <c r="C225" i="9"/>
  <c r="B226" i="9"/>
  <c r="R225" i="9"/>
  <c r="F225" i="9"/>
  <c r="D225" i="9"/>
  <c r="AW224" i="9"/>
  <c r="V224" i="9"/>
  <c r="AA224" i="9" s="1"/>
  <c r="BG224" i="9"/>
  <c r="AM224" i="9"/>
  <c r="AF84" i="9" l="1"/>
  <c r="AY84" i="9" s="1"/>
  <c r="AZ84" i="9" s="1"/>
  <c r="BA84" i="9" s="1"/>
  <c r="BD84" i="9" s="1"/>
  <c r="AU85" i="9" s="1"/>
  <c r="AJ84" i="9"/>
  <c r="BI84" i="9" s="1"/>
  <c r="BJ84" i="9" s="1"/>
  <c r="BK84" i="9" s="1"/>
  <c r="BE85" i="9" s="1"/>
  <c r="BH85" i="9" s="1"/>
  <c r="AD84" i="9"/>
  <c r="AO84" i="9" s="1"/>
  <c r="AP84" i="9" s="1"/>
  <c r="AH84" i="9"/>
  <c r="H225" i="9"/>
  <c r="G225" i="9"/>
  <c r="L225" i="9"/>
  <c r="AW225" i="9"/>
  <c r="V225" i="9"/>
  <c r="AA225" i="9" s="1"/>
  <c r="BG225" i="9"/>
  <c r="AM225" i="9"/>
  <c r="C226" i="9"/>
  <c r="B227" i="9"/>
  <c r="R226" i="9"/>
  <c r="F226" i="9"/>
  <c r="D226" i="9"/>
  <c r="AG224" i="9"/>
  <c r="AC224" i="9"/>
  <c r="AR224" i="9"/>
  <c r="N224" i="9"/>
  <c r="AI224" i="9"/>
  <c r="AE224" i="9"/>
  <c r="Q224" i="9"/>
  <c r="BB224" i="9"/>
  <c r="BC85" i="9" l="1"/>
  <c r="AX85" i="9"/>
  <c r="AQ84" i="9"/>
  <c r="AT84" i="9" s="1"/>
  <c r="AK85" i="9" s="1"/>
  <c r="H226" i="9"/>
  <c r="G226" i="9"/>
  <c r="L226" i="9"/>
  <c r="AW226" i="9"/>
  <c r="V226" i="9"/>
  <c r="AA226" i="9" s="1"/>
  <c r="BG226" i="9"/>
  <c r="AM226" i="9"/>
  <c r="AG225" i="9"/>
  <c r="AC225" i="9"/>
  <c r="AR225" i="9"/>
  <c r="N225" i="9"/>
  <c r="AI225" i="9"/>
  <c r="AE225" i="9"/>
  <c r="Q225" i="9"/>
  <c r="BB225" i="9"/>
  <c r="C227" i="9"/>
  <c r="B228" i="9"/>
  <c r="R227" i="9"/>
  <c r="F227" i="9"/>
  <c r="D227" i="9"/>
  <c r="M85" i="9" l="1"/>
  <c r="O85" i="9" s="1"/>
  <c r="P85" i="9" s="1"/>
  <c r="AB85" i="9" s="1"/>
  <c r="AS85" i="9"/>
  <c r="AN85" i="9"/>
  <c r="H227" i="9"/>
  <c r="G227" i="9"/>
  <c r="L227" i="9"/>
  <c r="AW227" i="9"/>
  <c r="V227" i="9"/>
  <c r="AA227" i="9" s="1"/>
  <c r="BG227" i="9"/>
  <c r="AM227" i="9"/>
  <c r="AG226" i="9"/>
  <c r="AC226" i="9"/>
  <c r="AR226" i="9"/>
  <c r="N226" i="9"/>
  <c r="AI226" i="9"/>
  <c r="AE226" i="9"/>
  <c r="Q226" i="9"/>
  <c r="BB226" i="9"/>
  <c r="C228" i="9"/>
  <c r="B229" i="9"/>
  <c r="R228" i="9"/>
  <c r="F228" i="9"/>
  <c r="D228" i="9"/>
  <c r="AH85" i="9" l="1"/>
  <c r="AD85" i="9"/>
  <c r="AO85" i="9" s="1"/>
  <c r="AP85" i="9" s="1"/>
  <c r="AF85" i="9"/>
  <c r="AY85" i="9" s="1"/>
  <c r="AZ85" i="9" s="1"/>
  <c r="BA85" i="9" s="1"/>
  <c r="BD85" i="9" s="1"/>
  <c r="AU86" i="9" s="1"/>
  <c r="AJ85" i="9"/>
  <c r="BI85" i="9" s="1"/>
  <c r="BJ85" i="9" s="1"/>
  <c r="BK85" i="9" s="1"/>
  <c r="BE86" i="9" s="1"/>
  <c r="BH86" i="9" s="1"/>
  <c r="AW228" i="9"/>
  <c r="V228" i="9"/>
  <c r="AA228" i="9" s="1"/>
  <c r="BG228" i="9"/>
  <c r="AM228" i="9"/>
  <c r="C229" i="9"/>
  <c r="B230" i="9"/>
  <c r="R229" i="9"/>
  <c r="F229" i="9"/>
  <c r="D229" i="9"/>
  <c r="AG227" i="9"/>
  <c r="AC227" i="9"/>
  <c r="AR227" i="9"/>
  <c r="N227" i="9"/>
  <c r="AI227" i="9"/>
  <c r="AE227" i="9"/>
  <c r="Q227" i="9"/>
  <c r="BB227" i="9"/>
  <c r="H228" i="9"/>
  <c r="G228" i="9"/>
  <c r="L228" i="9"/>
  <c r="AX86" i="9" l="1"/>
  <c r="BC86" i="9"/>
  <c r="AQ85" i="9"/>
  <c r="AT85" i="9" s="1"/>
  <c r="AK86" i="9" s="1"/>
  <c r="AG228" i="9"/>
  <c r="AC228" i="9"/>
  <c r="AR228" i="9"/>
  <c r="N228" i="9"/>
  <c r="AI228" i="9"/>
  <c r="AE228" i="9"/>
  <c r="Q228" i="9"/>
  <c r="BB228" i="9"/>
  <c r="H229" i="9"/>
  <c r="G229" i="9"/>
  <c r="L229" i="9"/>
  <c r="AW229" i="9"/>
  <c r="V229" i="9"/>
  <c r="AA229" i="9" s="1"/>
  <c r="BG229" i="9"/>
  <c r="AM229" i="9"/>
  <c r="C230" i="9"/>
  <c r="B231" i="9"/>
  <c r="R230" i="9"/>
  <c r="F230" i="9"/>
  <c r="D230" i="9"/>
  <c r="AN86" i="9" l="1"/>
  <c r="M86" i="9"/>
  <c r="O86" i="9" s="1"/>
  <c r="P86" i="9" s="1"/>
  <c r="AB86" i="9" s="1"/>
  <c r="AS86" i="9"/>
  <c r="AW230" i="9"/>
  <c r="V230" i="9"/>
  <c r="AA230" i="9" s="1"/>
  <c r="BG230" i="9"/>
  <c r="AM230" i="9"/>
  <c r="C231" i="9"/>
  <c r="B232" i="9"/>
  <c r="R231" i="9"/>
  <c r="F231" i="9"/>
  <c r="D231" i="9"/>
  <c r="AG229" i="9"/>
  <c r="AC229" i="9"/>
  <c r="AR229" i="9"/>
  <c r="N229" i="9"/>
  <c r="AI229" i="9"/>
  <c r="AE229" i="9"/>
  <c r="Q229" i="9"/>
  <c r="BB229" i="9"/>
  <c r="H230" i="9"/>
  <c r="G230" i="9"/>
  <c r="L230" i="9"/>
  <c r="AJ86" i="9" l="1"/>
  <c r="BI86" i="9" s="1"/>
  <c r="BJ86" i="9" s="1"/>
  <c r="BK86" i="9" s="1"/>
  <c r="BE87" i="9" s="1"/>
  <c r="BH87" i="9" s="1"/>
  <c r="AH86" i="9"/>
  <c r="AD86" i="9"/>
  <c r="AO86" i="9" s="1"/>
  <c r="AP86" i="9" s="1"/>
  <c r="AF86" i="9"/>
  <c r="AY86" i="9" s="1"/>
  <c r="AZ86" i="9" s="1"/>
  <c r="BA86" i="9" s="1"/>
  <c r="BD86" i="9" s="1"/>
  <c r="AU87" i="9" s="1"/>
  <c r="H231" i="9"/>
  <c r="G231" i="9"/>
  <c r="L231" i="9"/>
  <c r="AG230" i="9"/>
  <c r="AC230" i="9"/>
  <c r="AR230" i="9"/>
  <c r="N230" i="9"/>
  <c r="AI230" i="9"/>
  <c r="AE230" i="9"/>
  <c r="Q230" i="9"/>
  <c r="BB230" i="9"/>
  <c r="AW231" i="9"/>
  <c r="V231" i="9"/>
  <c r="AA231" i="9" s="1"/>
  <c r="BG231" i="9"/>
  <c r="AM231" i="9"/>
  <c r="C232" i="9"/>
  <c r="B233" i="9"/>
  <c r="R232" i="9"/>
  <c r="F232" i="9"/>
  <c r="D232" i="9"/>
  <c r="BC87" i="9" l="1"/>
  <c r="AX87" i="9"/>
  <c r="AQ86" i="9"/>
  <c r="AT86" i="9" s="1"/>
  <c r="AK87" i="9" s="1"/>
  <c r="H232" i="9"/>
  <c r="G232" i="9"/>
  <c r="L232" i="9"/>
  <c r="AW232" i="9"/>
  <c r="V232" i="9"/>
  <c r="AA232" i="9" s="1"/>
  <c r="BG232" i="9"/>
  <c r="AM232" i="9"/>
  <c r="B234" i="9"/>
  <c r="C233" i="9"/>
  <c r="R233" i="9"/>
  <c r="F233" i="9"/>
  <c r="D233" i="9"/>
  <c r="AG231" i="9"/>
  <c r="AC231" i="9"/>
  <c r="AR231" i="9"/>
  <c r="N231" i="9"/>
  <c r="AI231" i="9"/>
  <c r="AE231" i="9"/>
  <c r="Q231" i="9"/>
  <c r="BB231" i="9"/>
  <c r="M87" i="9" l="1"/>
  <c r="O87" i="9" s="1"/>
  <c r="P87" i="9" s="1"/>
  <c r="AB87" i="9" s="1"/>
  <c r="AS87" i="9"/>
  <c r="AN87" i="9"/>
  <c r="D234" i="9"/>
  <c r="B235" i="9"/>
  <c r="F234" i="9"/>
  <c r="C234" i="9"/>
  <c r="R234" i="9"/>
  <c r="H233" i="9"/>
  <c r="G233" i="9"/>
  <c r="L233" i="9"/>
  <c r="BG233" i="9"/>
  <c r="AW233" i="9"/>
  <c r="AM233" i="9"/>
  <c r="V233" i="9"/>
  <c r="AA233" i="9" s="1"/>
  <c r="AG232" i="9"/>
  <c r="AC232" i="9"/>
  <c r="AR232" i="9"/>
  <c r="N232" i="9"/>
  <c r="AI232" i="9"/>
  <c r="AE232" i="9"/>
  <c r="Q232" i="9"/>
  <c r="BB232" i="9"/>
  <c r="AJ87" i="9" l="1"/>
  <c r="BI87" i="9" s="1"/>
  <c r="BJ87" i="9" s="1"/>
  <c r="BK87" i="9" s="1"/>
  <c r="BE88" i="9" s="1"/>
  <c r="BH88" i="9" s="1"/>
  <c r="AF87" i="9"/>
  <c r="AY87" i="9" s="1"/>
  <c r="AZ87" i="9" s="1"/>
  <c r="BA87" i="9" s="1"/>
  <c r="BD87" i="9" s="1"/>
  <c r="AU88" i="9" s="1"/>
  <c r="AH87" i="9"/>
  <c r="AD87" i="9"/>
  <c r="AO87" i="9" s="1"/>
  <c r="AP87" i="9" s="1"/>
  <c r="L234" i="9"/>
  <c r="H234" i="9"/>
  <c r="G234" i="9"/>
  <c r="B236" i="9"/>
  <c r="D235" i="9"/>
  <c r="F235" i="9"/>
  <c r="R235" i="9"/>
  <c r="C235" i="9"/>
  <c r="BB233" i="9"/>
  <c r="AR233" i="9"/>
  <c r="AI233" i="9"/>
  <c r="AC233" i="9"/>
  <c r="AG233" i="9"/>
  <c r="N233" i="9"/>
  <c r="Q233" i="9"/>
  <c r="AE233" i="9"/>
  <c r="BG234" i="9"/>
  <c r="AW234" i="9"/>
  <c r="AM234" i="9"/>
  <c r="V234" i="9"/>
  <c r="AA234" i="9" s="1"/>
  <c r="AQ87" i="9" l="1"/>
  <c r="AT87" i="9" s="1"/>
  <c r="AK88" i="9" s="1"/>
  <c r="AX88" i="9"/>
  <c r="BC88" i="9"/>
  <c r="BG235" i="9"/>
  <c r="AM235" i="9"/>
  <c r="AW235" i="9"/>
  <c r="V235" i="9"/>
  <c r="AA235" i="9" s="1"/>
  <c r="L235" i="9"/>
  <c r="H235" i="9"/>
  <c r="G235" i="9"/>
  <c r="BB234" i="9"/>
  <c r="Q234" i="9"/>
  <c r="AE234" i="9"/>
  <c r="AR234" i="9"/>
  <c r="AI234" i="9"/>
  <c r="AC234" i="9"/>
  <c r="N234" i="9"/>
  <c r="AG234" i="9"/>
  <c r="B237" i="9"/>
  <c r="R236" i="9"/>
  <c r="F236" i="9"/>
  <c r="D236" i="9"/>
  <c r="C236" i="9"/>
  <c r="AS88" i="9" l="1"/>
  <c r="M88" i="9"/>
  <c r="O88" i="9" s="1"/>
  <c r="P88" i="9" s="1"/>
  <c r="AB88" i="9" s="1"/>
  <c r="AN88" i="9"/>
  <c r="V236" i="9"/>
  <c r="AA236" i="9" s="1"/>
  <c r="BG236" i="9"/>
  <c r="AM236" i="9"/>
  <c r="AW236" i="9"/>
  <c r="B238" i="9"/>
  <c r="R237" i="9"/>
  <c r="F237" i="9"/>
  <c r="D237" i="9"/>
  <c r="C237" i="9"/>
  <c r="G236" i="9"/>
  <c r="L236" i="9"/>
  <c r="H236" i="9"/>
  <c r="AR235" i="9"/>
  <c r="AI235" i="9"/>
  <c r="BB235" i="9"/>
  <c r="AC235" i="9"/>
  <c r="N235" i="9"/>
  <c r="AG235" i="9"/>
  <c r="Q235" i="9"/>
  <c r="AE235" i="9"/>
  <c r="AH88" i="9" l="1"/>
  <c r="AJ88" i="9"/>
  <c r="BI88" i="9" s="1"/>
  <c r="BJ88" i="9" s="1"/>
  <c r="BK88" i="9" s="1"/>
  <c r="BE89" i="9" s="1"/>
  <c r="BH89" i="9" s="1"/>
  <c r="AF88" i="9"/>
  <c r="AY88" i="9" s="1"/>
  <c r="AZ88" i="9" s="1"/>
  <c r="BA88" i="9" s="1"/>
  <c r="BD88" i="9" s="1"/>
  <c r="AU89" i="9" s="1"/>
  <c r="AD88" i="9"/>
  <c r="AO88" i="9" s="1"/>
  <c r="AP88" i="9" s="1"/>
  <c r="AR236" i="9"/>
  <c r="N236" i="9"/>
  <c r="AI236" i="9"/>
  <c r="AE236" i="9"/>
  <c r="Q236" i="9"/>
  <c r="BB236" i="9"/>
  <c r="AG236" i="9"/>
  <c r="AC236" i="9"/>
  <c r="G237" i="9"/>
  <c r="L237" i="9"/>
  <c r="H237" i="9"/>
  <c r="V237" i="9"/>
  <c r="AA237" i="9" s="1"/>
  <c r="BG237" i="9"/>
  <c r="AM237" i="9"/>
  <c r="AW237" i="9"/>
  <c r="B239" i="9"/>
  <c r="R238" i="9"/>
  <c r="F238" i="9"/>
  <c r="D238" i="9"/>
  <c r="C238" i="9"/>
  <c r="AQ88" i="9" l="1"/>
  <c r="AT88" i="9" s="1"/>
  <c r="AK89" i="9" s="1"/>
  <c r="BC89" i="9"/>
  <c r="AX89" i="9"/>
  <c r="BG238" i="9"/>
  <c r="AW238" i="9"/>
  <c r="V238" i="9"/>
  <c r="AA238" i="9" s="1"/>
  <c r="AM238" i="9"/>
  <c r="AR237" i="9"/>
  <c r="N237" i="9"/>
  <c r="AI237" i="9"/>
  <c r="AE237" i="9"/>
  <c r="Q237" i="9"/>
  <c r="BB237" i="9"/>
  <c r="AG237" i="9"/>
  <c r="AC237" i="9"/>
  <c r="G238" i="9"/>
  <c r="L238" i="9"/>
  <c r="H238" i="9"/>
  <c r="B240" i="9"/>
  <c r="D239" i="9"/>
  <c r="R239" i="9"/>
  <c r="F239" i="9"/>
  <c r="C239" i="9"/>
  <c r="M89" i="9" l="1"/>
  <c r="O89" i="9" s="1"/>
  <c r="P89" i="9" s="1"/>
  <c r="AB89" i="9" s="1"/>
  <c r="AS89" i="9"/>
  <c r="AN89" i="9"/>
  <c r="BB238" i="9"/>
  <c r="AR238" i="9"/>
  <c r="N238" i="9"/>
  <c r="AI238" i="9"/>
  <c r="AE238" i="9"/>
  <c r="Q238" i="9"/>
  <c r="AG238" i="9"/>
  <c r="AC238" i="9"/>
  <c r="B241" i="9"/>
  <c r="R240" i="9"/>
  <c r="F240" i="9"/>
  <c r="D240" i="9"/>
  <c r="C240" i="9"/>
  <c r="L239" i="9"/>
  <c r="H239" i="9"/>
  <c r="G239" i="9"/>
  <c r="BG239" i="9"/>
  <c r="AM239" i="9"/>
  <c r="V239" i="9"/>
  <c r="AA239" i="9" s="1"/>
  <c r="AW239" i="9"/>
  <c r="AF89" i="9" l="1"/>
  <c r="AY89" i="9" s="1"/>
  <c r="AZ89" i="9" s="1"/>
  <c r="BA89" i="9" s="1"/>
  <c r="BD89" i="9" s="1"/>
  <c r="AU90" i="9" s="1"/>
  <c r="AD89" i="9"/>
  <c r="AO89" i="9" s="1"/>
  <c r="AP89" i="9" s="1"/>
  <c r="AH89" i="9"/>
  <c r="AJ89" i="9"/>
  <c r="BI89" i="9" s="1"/>
  <c r="BJ89" i="9" s="1"/>
  <c r="BK89" i="9" s="1"/>
  <c r="BE90" i="9" s="1"/>
  <c r="BH90" i="9" s="1"/>
  <c r="B242" i="9"/>
  <c r="R241" i="9"/>
  <c r="F241" i="9"/>
  <c r="D241" i="9"/>
  <c r="C241" i="9"/>
  <c r="AI239" i="9"/>
  <c r="AE239" i="9"/>
  <c r="Q239" i="9"/>
  <c r="BB239" i="9"/>
  <c r="AR239" i="9"/>
  <c r="AC239" i="9"/>
  <c r="AG239" i="9"/>
  <c r="N239" i="9"/>
  <c r="G240" i="9"/>
  <c r="L240" i="9"/>
  <c r="H240" i="9"/>
  <c r="V240" i="9"/>
  <c r="AA240" i="9" s="1"/>
  <c r="BG240" i="9"/>
  <c r="AM240" i="9"/>
  <c r="AW240" i="9"/>
  <c r="BC90" i="9" l="1"/>
  <c r="AX90" i="9"/>
  <c r="AQ89" i="9"/>
  <c r="AT89" i="9" s="1"/>
  <c r="AK90" i="9" s="1"/>
  <c r="G241" i="9"/>
  <c r="L241" i="9"/>
  <c r="H241" i="9"/>
  <c r="V241" i="9"/>
  <c r="AA241" i="9" s="1"/>
  <c r="BG241" i="9"/>
  <c r="AM241" i="9"/>
  <c r="AW241" i="9"/>
  <c r="AR240" i="9"/>
  <c r="N240" i="9"/>
  <c r="AI240" i="9"/>
  <c r="AE240" i="9"/>
  <c r="Q240" i="9"/>
  <c r="BB240" i="9"/>
  <c r="AC240" i="9"/>
  <c r="AG240" i="9"/>
  <c r="B243" i="9"/>
  <c r="R242" i="9"/>
  <c r="F242" i="9"/>
  <c r="D242" i="9"/>
  <c r="C242" i="9"/>
  <c r="AN90" i="9" l="1"/>
  <c r="AS90" i="9"/>
  <c r="M90" i="9"/>
  <c r="O90" i="9" s="1"/>
  <c r="P90" i="9" s="1"/>
  <c r="AB90" i="9" s="1"/>
  <c r="G242" i="9"/>
  <c r="L242" i="9"/>
  <c r="H242" i="9"/>
  <c r="V242" i="9"/>
  <c r="AA242" i="9" s="1"/>
  <c r="BG242" i="9"/>
  <c r="AM242" i="9"/>
  <c r="AW242" i="9"/>
  <c r="AR241" i="9"/>
  <c r="N241" i="9"/>
  <c r="AI241" i="9"/>
  <c r="AE241" i="9"/>
  <c r="Q241" i="9"/>
  <c r="BB241" i="9"/>
  <c r="AC241" i="9"/>
  <c r="AG241" i="9"/>
  <c r="B244" i="9"/>
  <c r="R243" i="9"/>
  <c r="F243" i="9"/>
  <c r="D243" i="9"/>
  <c r="C243" i="9"/>
  <c r="AF90" i="9" l="1"/>
  <c r="AY90" i="9" s="1"/>
  <c r="AZ90" i="9" s="1"/>
  <c r="BA90" i="9" s="1"/>
  <c r="BD90" i="9" s="1"/>
  <c r="AU91" i="9" s="1"/>
  <c r="AJ90" i="9"/>
  <c r="BI90" i="9" s="1"/>
  <c r="BJ90" i="9" s="1"/>
  <c r="BK90" i="9" s="1"/>
  <c r="BE91" i="9" s="1"/>
  <c r="BH91" i="9" s="1"/>
  <c r="AD90" i="9"/>
  <c r="AO90" i="9" s="1"/>
  <c r="AP90" i="9" s="1"/>
  <c r="AH90" i="9"/>
  <c r="B245" i="9"/>
  <c r="R244" i="9"/>
  <c r="F244" i="9"/>
  <c r="D244" i="9"/>
  <c r="C244" i="9"/>
  <c r="G243" i="9"/>
  <c r="L243" i="9"/>
  <c r="H243" i="9"/>
  <c r="V243" i="9"/>
  <c r="AA243" i="9" s="1"/>
  <c r="BG243" i="9"/>
  <c r="AM243" i="9"/>
  <c r="AW243" i="9"/>
  <c r="AR242" i="9"/>
  <c r="N242" i="9"/>
  <c r="AI242" i="9"/>
  <c r="AE242" i="9"/>
  <c r="Q242" i="9"/>
  <c r="BB242" i="9"/>
  <c r="AC242" i="9"/>
  <c r="AG242" i="9"/>
  <c r="AX91" i="9" l="1"/>
  <c r="BC91" i="9"/>
  <c r="AQ90" i="9"/>
  <c r="AT90" i="9" s="1"/>
  <c r="AK91" i="9" s="1"/>
  <c r="G244" i="9"/>
  <c r="L244" i="9"/>
  <c r="H244" i="9"/>
  <c r="AR243" i="9"/>
  <c r="N243" i="9"/>
  <c r="AI243" i="9"/>
  <c r="AE243" i="9"/>
  <c r="Q243" i="9"/>
  <c r="BB243" i="9"/>
  <c r="AC243" i="9"/>
  <c r="AG243" i="9"/>
  <c r="BG244" i="9"/>
  <c r="V244" i="9"/>
  <c r="AA244" i="9" s="1"/>
  <c r="AM244" i="9"/>
  <c r="AW244" i="9"/>
  <c r="B246" i="9"/>
  <c r="R245" i="9"/>
  <c r="F245" i="9"/>
  <c r="D245" i="9"/>
  <c r="C245" i="9"/>
  <c r="AN91" i="9" l="1"/>
  <c r="AS91" i="9"/>
  <c r="M91" i="9"/>
  <c r="O91" i="9" s="1"/>
  <c r="P91" i="9" s="1"/>
  <c r="AB91" i="9" s="1"/>
  <c r="V245" i="9"/>
  <c r="AA245" i="9" s="1"/>
  <c r="BG245" i="9"/>
  <c r="AM245" i="9"/>
  <c r="AW245" i="9"/>
  <c r="B247" i="9"/>
  <c r="R246" i="9"/>
  <c r="F246" i="9"/>
  <c r="D246" i="9"/>
  <c r="C246" i="9"/>
  <c r="G245" i="9"/>
  <c r="L245" i="9"/>
  <c r="H245" i="9"/>
  <c r="AR244" i="9"/>
  <c r="BB244" i="9"/>
  <c r="AI244" i="9"/>
  <c r="N244" i="9"/>
  <c r="AG244" i="9"/>
  <c r="Q244" i="9"/>
  <c r="AE244" i="9"/>
  <c r="AC244" i="9"/>
  <c r="AF91" i="9" l="1"/>
  <c r="AY91" i="9" s="1"/>
  <c r="AZ91" i="9" s="1"/>
  <c r="BA91" i="9" s="1"/>
  <c r="BD91" i="9" s="1"/>
  <c r="AU92" i="9" s="1"/>
  <c r="AD91" i="9"/>
  <c r="AO91" i="9" s="1"/>
  <c r="AP91" i="9" s="1"/>
  <c r="AH91" i="9"/>
  <c r="AJ91" i="9"/>
  <c r="BI91" i="9" s="1"/>
  <c r="BJ91" i="9" s="1"/>
  <c r="BK91" i="9" s="1"/>
  <c r="BE92" i="9" s="1"/>
  <c r="BH92" i="9" s="1"/>
  <c r="AR245" i="9"/>
  <c r="N245" i="9"/>
  <c r="AI245" i="9"/>
  <c r="AE245" i="9"/>
  <c r="Q245" i="9"/>
  <c r="BB245" i="9"/>
  <c r="AC245" i="9"/>
  <c r="AG245" i="9"/>
  <c r="G246" i="9"/>
  <c r="L246" i="9"/>
  <c r="H246" i="9"/>
  <c r="V246" i="9"/>
  <c r="AA246" i="9" s="1"/>
  <c r="BG246" i="9"/>
  <c r="AM246" i="9"/>
  <c r="AW246" i="9"/>
  <c r="B248" i="9"/>
  <c r="R247" i="9"/>
  <c r="F247" i="9"/>
  <c r="D247" i="9"/>
  <c r="C247" i="9"/>
  <c r="BC92" i="9" l="1"/>
  <c r="AX92" i="9"/>
  <c r="AQ91" i="9"/>
  <c r="AT91" i="9" s="1"/>
  <c r="AK92" i="9" s="1"/>
  <c r="V247" i="9"/>
  <c r="AA247" i="9" s="1"/>
  <c r="BG247" i="9"/>
  <c r="AM247" i="9"/>
  <c r="AW247" i="9"/>
  <c r="B249" i="9"/>
  <c r="R248" i="9"/>
  <c r="F248" i="9"/>
  <c r="D248" i="9"/>
  <c r="C248" i="9"/>
  <c r="G247" i="9"/>
  <c r="L247" i="9"/>
  <c r="H247" i="9"/>
  <c r="AR246" i="9"/>
  <c r="N246" i="9"/>
  <c r="AI246" i="9"/>
  <c r="AE246" i="9"/>
  <c r="Q246" i="9"/>
  <c r="BB246" i="9"/>
  <c r="AC246" i="9"/>
  <c r="AG246" i="9"/>
  <c r="AN92" i="9" l="1"/>
  <c r="AS92" i="9"/>
  <c r="M92" i="9"/>
  <c r="O92" i="9" s="1"/>
  <c r="P92" i="9" s="1"/>
  <c r="AB92" i="9" s="1"/>
  <c r="B250" i="9"/>
  <c r="R249" i="9"/>
  <c r="F249" i="9"/>
  <c r="D249" i="9"/>
  <c r="C249" i="9"/>
  <c r="AR247" i="9"/>
  <c r="N247" i="9"/>
  <c r="AI247" i="9"/>
  <c r="AE247" i="9"/>
  <c r="Q247" i="9"/>
  <c r="BB247" i="9"/>
  <c r="AC247" i="9"/>
  <c r="AG247" i="9"/>
  <c r="G248" i="9"/>
  <c r="L248" i="9"/>
  <c r="H248" i="9"/>
  <c r="V248" i="9"/>
  <c r="AA248" i="9" s="1"/>
  <c r="BG248" i="9"/>
  <c r="AM248" i="9"/>
  <c r="AW248" i="9"/>
  <c r="AD92" i="9" l="1"/>
  <c r="AO92" i="9" s="1"/>
  <c r="AP92" i="9" s="1"/>
  <c r="AH92" i="9"/>
  <c r="AJ92" i="9"/>
  <c r="BI92" i="9" s="1"/>
  <c r="BJ92" i="9" s="1"/>
  <c r="BK92" i="9" s="1"/>
  <c r="BE93" i="9" s="1"/>
  <c r="BH93" i="9" s="1"/>
  <c r="AF92" i="9"/>
  <c r="AY92" i="9" s="1"/>
  <c r="AZ92" i="9" s="1"/>
  <c r="BA92" i="9" s="1"/>
  <c r="BD92" i="9" s="1"/>
  <c r="AU93" i="9" s="1"/>
  <c r="V249" i="9"/>
  <c r="AA249" i="9" s="1"/>
  <c r="BG249" i="9"/>
  <c r="AM249" i="9"/>
  <c r="AW249" i="9"/>
  <c r="G249" i="9"/>
  <c r="L249" i="9"/>
  <c r="H249" i="9"/>
  <c r="AR248" i="9"/>
  <c r="N248" i="9"/>
  <c r="AI248" i="9"/>
  <c r="AE248" i="9"/>
  <c r="Q248" i="9"/>
  <c r="BB248" i="9"/>
  <c r="AC248" i="9"/>
  <c r="AG248" i="9"/>
  <c r="R250" i="9"/>
  <c r="F250" i="9"/>
  <c r="D250" i="9"/>
  <c r="C250" i="9"/>
  <c r="BC93" i="9" l="1"/>
  <c r="AX93" i="9"/>
  <c r="AQ92" i="9"/>
  <c r="AT92" i="9" s="1"/>
  <c r="AK93" i="9" s="1"/>
  <c r="V250" i="9"/>
  <c r="AA250" i="9" s="1"/>
  <c r="BG250" i="9"/>
  <c r="AM250" i="9"/>
  <c r="AW250" i="9"/>
  <c r="G250" i="9"/>
  <c r="L250" i="9"/>
  <c r="H250" i="9"/>
  <c r="AR249" i="9"/>
  <c r="N249" i="9"/>
  <c r="AI249" i="9"/>
  <c r="AE249" i="9"/>
  <c r="Q249" i="9"/>
  <c r="BB249" i="9"/>
  <c r="AC249" i="9"/>
  <c r="AG249" i="9"/>
  <c r="H3" i="11" l="1"/>
  <c r="I3" i="11" s="1"/>
  <c r="AS93" i="9"/>
  <c r="M93" i="9"/>
  <c r="O93" i="9" s="1"/>
  <c r="P93" i="9" s="1"/>
  <c r="AB93" i="9" s="1"/>
  <c r="AN93" i="9"/>
  <c r="AR250" i="9"/>
  <c r="N250" i="9"/>
  <c r="AI250" i="9"/>
  <c r="AE250" i="9"/>
  <c r="Q250" i="9"/>
  <c r="BB250" i="9"/>
  <c r="AC250" i="9"/>
  <c r="AG250" i="9"/>
  <c r="AH93" i="9" l="1"/>
  <c r="AF93" i="9"/>
  <c r="AY93" i="9" s="1"/>
  <c r="AZ93" i="9" s="1"/>
  <c r="BA93" i="9" s="1"/>
  <c r="BD93" i="9" s="1"/>
  <c r="AU94" i="9" s="1"/>
  <c r="AJ93" i="9"/>
  <c r="BI93" i="9" s="1"/>
  <c r="BJ93" i="9" s="1"/>
  <c r="BK93" i="9" s="1"/>
  <c r="BE94" i="9" s="1"/>
  <c r="BH94" i="9" s="1"/>
  <c r="AD93" i="9"/>
  <c r="AO93" i="9" s="1"/>
  <c r="AP93" i="9" s="1"/>
  <c r="AQ93" i="9" l="1"/>
  <c r="AT93" i="9" s="1"/>
  <c r="AK94" i="9" s="1"/>
  <c r="AX94" i="9"/>
  <c r="BC94" i="9"/>
  <c r="AS94" i="9" l="1"/>
  <c r="M94" i="9"/>
  <c r="O94" i="9" s="1"/>
  <c r="P94" i="9" s="1"/>
  <c r="AB94" i="9" s="1"/>
  <c r="AN94" i="9"/>
  <c r="AH94" i="9" l="1"/>
  <c r="AD94" i="9"/>
  <c r="AO94" i="9" s="1"/>
  <c r="AP94" i="9" s="1"/>
  <c r="AF94" i="9"/>
  <c r="AY94" i="9" s="1"/>
  <c r="AZ94" i="9" s="1"/>
  <c r="BA94" i="9" s="1"/>
  <c r="BD94" i="9" s="1"/>
  <c r="AU95" i="9" s="1"/>
  <c r="AJ94" i="9"/>
  <c r="BI94" i="9" s="1"/>
  <c r="BJ94" i="9" s="1"/>
  <c r="BK94" i="9" s="1"/>
  <c r="BE95" i="9" s="1"/>
  <c r="BH95" i="9" s="1"/>
  <c r="AX95" i="9" l="1"/>
  <c r="BC95" i="9"/>
  <c r="AQ94" i="9"/>
  <c r="AT94" i="9" s="1"/>
  <c r="AK95" i="9" s="1"/>
  <c r="AN95" i="9" l="1"/>
  <c r="AS95" i="9"/>
  <c r="M95" i="9"/>
  <c r="O95" i="9" s="1"/>
  <c r="P95" i="9" s="1"/>
  <c r="AB95" i="9" s="1"/>
  <c r="AJ95" i="9" l="1"/>
  <c r="BI95" i="9" s="1"/>
  <c r="BJ95" i="9" s="1"/>
  <c r="BK95" i="9" s="1"/>
  <c r="BE96" i="9" s="1"/>
  <c r="BH96" i="9" s="1"/>
  <c r="AF95" i="9"/>
  <c r="AY95" i="9" s="1"/>
  <c r="AZ95" i="9" s="1"/>
  <c r="BA95" i="9" s="1"/>
  <c r="BD95" i="9" s="1"/>
  <c r="AU96" i="9" s="1"/>
  <c r="AD95" i="9"/>
  <c r="AO95" i="9" s="1"/>
  <c r="AP95" i="9" s="1"/>
  <c r="AH95" i="9"/>
  <c r="AQ95" i="9" l="1"/>
  <c r="AT95" i="9" s="1"/>
  <c r="AK96" i="9" s="1"/>
  <c r="AX96" i="9"/>
  <c r="BC96" i="9"/>
  <c r="AS96" i="9" l="1"/>
  <c r="M96" i="9"/>
  <c r="O96" i="9" s="1"/>
  <c r="P96" i="9" s="1"/>
  <c r="AB96" i="9" s="1"/>
  <c r="AN96" i="9"/>
  <c r="AD96" i="9" l="1"/>
  <c r="AO96" i="9" s="1"/>
  <c r="AP96" i="9" s="1"/>
  <c r="AJ96" i="9"/>
  <c r="BI96" i="9" s="1"/>
  <c r="BJ96" i="9" s="1"/>
  <c r="BK96" i="9" s="1"/>
  <c r="BE97" i="9" s="1"/>
  <c r="BH97" i="9" s="1"/>
  <c r="AF96" i="9"/>
  <c r="AY96" i="9" s="1"/>
  <c r="AZ96" i="9" s="1"/>
  <c r="BA96" i="9" s="1"/>
  <c r="BD96" i="9" s="1"/>
  <c r="AU97" i="9" s="1"/>
  <c r="AH96" i="9"/>
  <c r="AX97" i="9" l="1"/>
  <c r="BC97" i="9"/>
  <c r="AQ96" i="9"/>
  <c r="AT96" i="9" s="1"/>
  <c r="AK97" i="9" s="1"/>
  <c r="M97" i="9" l="1"/>
  <c r="O97" i="9" s="1"/>
  <c r="P97" i="9" s="1"/>
  <c r="AB97" i="9" s="1"/>
  <c r="AN97" i="9"/>
  <c r="AS97" i="9"/>
  <c r="AF97" i="9" l="1"/>
  <c r="AY97" i="9" s="1"/>
  <c r="AZ97" i="9" s="1"/>
  <c r="BA97" i="9" s="1"/>
  <c r="BD97" i="9" s="1"/>
  <c r="AU98" i="9" s="1"/>
  <c r="AD97" i="9"/>
  <c r="AO97" i="9" s="1"/>
  <c r="AP97" i="9" s="1"/>
  <c r="AJ97" i="9"/>
  <c r="BI97" i="9" s="1"/>
  <c r="BJ97" i="9" s="1"/>
  <c r="BK97" i="9" s="1"/>
  <c r="BE98" i="9" s="1"/>
  <c r="BH98" i="9" s="1"/>
  <c r="AH97" i="9"/>
  <c r="AQ97" i="9" l="1"/>
  <c r="AT97" i="9" s="1"/>
  <c r="AK98" i="9" s="1"/>
  <c r="BC98" i="9"/>
  <c r="AX98" i="9"/>
  <c r="AN98" i="9" l="1"/>
  <c r="AS98" i="9"/>
  <c r="M98" i="9"/>
  <c r="O98" i="9" s="1"/>
  <c r="P98" i="9" s="1"/>
  <c r="AB98" i="9" s="1"/>
  <c r="AH98" i="9" l="1"/>
  <c r="AD98" i="9"/>
  <c r="AO98" i="9" s="1"/>
  <c r="AP98" i="9" s="1"/>
  <c r="AJ98" i="9"/>
  <c r="BI98" i="9" s="1"/>
  <c r="BJ98" i="9" s="1"/>
  <c r="BK98" i="9" s="1"/>
  <c r="BE99" i="9" s="1"/>
  <c r="BH99" i="9" s="1"/>
  <c r="AF98" i="9"/>
  <c r="AY98" i="9" s="1"/>
  <c r="AZ98" i="9" s="1"/>
  <c r="BA98" i="9" s="1"/>
  <c r="BD98" i="9" s="1"/>
  <c r="AU99" i="9" s="1"/>
  <c r="AX99" i="9" l="1"/>
  <c r="BC99" i="9"/>
  <c r="AQ98" i="9"/>
  <c r="AT98" i="9" s="1"/>
  <c r="AK99" i="9" s="1"/>
  <c r="AS99" i="9" l="1"/>
  <c r="AN99" i="9"/>
  <c r="M99" i="9"/>
  <c r="O99" i="9" s="1"/>
  <c r="P99" i="9" s="1"/>
  <c r="AB99" i="9" s="1"/>
  <c r="AJ99" i="9" l="1"/>
  <c r="BI99" i="9" s="1"/>
  <c r="BJ99" i="9" s="1"/>
  <c r="BK99" i="9" s="1"/>
  <c r="BE100" i="9" s="1"/>
  <c r="BH100" i="9" s="1"/>
  <c r="AH99" i="9"/>
  <c r="AD99" i="9"/>
  <c r="AO99" i="9" s="1"/>
  <c r="AP99" i="9" s="1"/>
  <c r="AF99" i="9"/>
  <c r="AY99" i="9" s="1"/>
  <c r="AZ99" i="9" s="1"/>
  <c r="BA99" i="9" s="1"/>
  <c r="BD99" i="9" s="1"/>
  <c r="AU100" i="9" s="1"/>
  <c r="BC100" i="9" l="1"/>
  <c r="AX100" i="9"/>
  <c r="AQ99" i="9"/>
  <c r="AT99" i="9" s="1"/>
  <c r="AK100" i="9" s="1"/>
  <c r="M100" i="9" l="1"/>
  <c r="O100" i="9" s="1"/>
  <c r="P100" i="9" s="1"/>
  <c r="AB100" i="9" s="1"/>
  <c r="AN100" i="9"/>
  <c r="AS100" i="9"/>
  <c r="AJ100" i="9" l="1"/>
  <c r="BI100" i="9" s="1"/>
  <c r="BJ100" i="9" s="1"/>
  <c r="BK100" i="9" s="1"/>
  <c r="BE101" i="9" s="1"/>
  <c r="BH101" i="9" s="1"/>
  <c r="AH100" i="9"/>
  <c r="AD100" i="9"/>
  <c r="AO100" i="9" s="1"/>
  <c r="AP100" i="9" s="1"/>
  <c r="AF100" i="9"/>
  <c r="AY100" i="9" s="1"/>
  <c r="AZ100" i="9" s="1"/>
  <c r="BA100" i="9" s="1"/>
  <c r="BD100" i="9" s="1"/>
  <c r="AU101" i="9" s="1"/>
  <c r="AX101" i="9" l="1"/>
  <c r="BC101" i="9"/>
  <c r="AQ100" i="9"/>
  <c r="AT100" i="9" s="1"/>
  <c r="AK101" i="9" s="1"/>
  <c r="AN101" i="9" l="1"/>
  <c r="M101" i="9"/>
  <c r="O101" i="9" s="1"/>
  <c r="P101" i="9" s="1"/>
  <c r="AB101" i="9" s="1"/>
  <c r="AS101" i="9"/>
  <c r="AJ101" i="9" l="1"/>
  <c r="BI101" i="9" s="1"/>
  <c r="BJ101" i="9" s="1"/>
  <c r="BK101" i="9" s="1"/>
  <c r="BE102" i="9" s="1"/>
  <c r="BH102" i="9" s="1"/>
  <c r="AD101" i="9"/>
  <c r="AO101" i="9" s="1"/>
  <c r="AP101" i="9" s="1"/>
  <c r="AH101" i="9"/>
  <c r="AF101" i="9"/>
  <c r="AY101" i="9" s="1"/>
  <c r="AZ101" i="9" s="1"/>
  <c r="BA101" i="9" s="1"/>
  <c r="BD101" i="9" s="1"/>
  <c r="AU102" i="9" s="1"/>
  <c r="AX102" i="9" l="1"/>
  <c r="BC102" i="9"/>
  <c r="AQ101" i="9"/>
  <c r="AT101" i="9" s="1"/>
  <c r="AK102" i="9" s="1"/>
  <c r="AS102" i="9" l="1"/>
  <c r="M102" i="9"/>
  <c r="O102" i="9" s="1"/>
  <c r="P102" i="9" s="1"/>
  <c r="AB102" i="9" s="1"/>
  <c r="AN102" i="9"/>
  <c r="AF102" i="9" l="1"/>
  <c r="AY102" i="9" s="1"/>
  <c r="AZ102" i="9" s="1"/>
  <c r="BA102" i="9" s="1"/>
  <c r="BD102" i="9" s="1"/>
  <c r="AU103" i="9" s="1"/>
  <c r="AD102" i="9"/>
  <c r="AO102" i="9" s="1"/>
  <c r="AP102" i="9" s="1"/>
  <c r="AH102" i="9"/>
  <c r="AJ102" i="9"/>
  <c r="BI102" i="9" s="1"/>
  <c r="BJ102" i="9" s="1"/>
  <c r="BK102" i="9" s="1"/>
  <c r="BE103" i="9" s="1"/>
  <c r="BH103" i="9" s="1"/>
  <c r="AX103" i="9" l="1"/>
  <c r="BC103" i="9"/>
  <c r="AQ102" i="9"/>
  <c r="AT102" i="9" s="1"/>
  <c r="AK103" i="9" s="1"/>
  <c r="M103" i="9" l="1"/>
  <c r="O103" i="9" s="1"/>
  <c r="P103" i="9" s="1"/>
  <c r="AB103" i="9" s="1"/>
  <c r="AN103" i="9"/>
  <c r="AS103" i="9"/>
  <c r="AJ103" i="9" l="1"/>
  <c r="BI103" i="9" s="1"/>
  <c r="BJ103" i="9" s="1"/>
  <c r="BK103" i="9" s="1"/>
  <c r="BE104" i="9" s="1"/>
  <c r="BH104" i="9" s="1"/>
  <c r="AH103" i="9"/>
  <c r="AF103" i="9"/>
  <c r="AY103" i="9" s="1"/>
  <c r="AZ103" i="9" s="1"/>
  <c r="BA103" i="9" s="1"/>
  <c r="BD103" i="9" s="1"/>
  <c r="AU104" i="9" s="1"/>
  <c r="AD103" i="9"/>
  <c r="AO103" i="9" s="1"/>
  <c r="AP103" i="9" s="1"/>
  <c r="AQ103" i="9" l="1"/>
  <c r="AT103" i="9" s="1"/>
  <c r="AK104" i="9" s="1"/>
  <c r="AX104" i="9"/>
  <c r="BC104" i="9"/>
  <c r="M104" i="9" l="1"/>
  <c r="O104" i="9" s="1"/>
  <c r="P104" i="9" s="1"/>
  <c r="AB104" i="9" s="1"/>
  <c r="AS104" i="9"/>
  <c r="AN104" i="9"/>
  <c r="AF104" i="9" l="1"/>
  <c r="AY104" i="9" s="1"/>
  <c r="AZ104" i="9" s="1"/>
  <c r="BA104" i="9" s="1"/>
  <c r="BD104" i="9" s="1"/>
  <c r="AU105" i="9" s="1"/>
  <c r="AD104" i="9"/>
  <c r="AO104" i="9" s="1"/>
  <c r="AP104" i="9" s="1"/>
  <c r="AJ104" i="9"/>
  <c r="BI104" i="9" s="1"/>
  <c r="BJ104" i="9" s="1"/>
  <c r="BK104" i="9" s="1"/>
  <c r="BE105" i="9" s="1"/>
  <c r="BH105" i="9" s="1"/>
  <c r="AH104" i="9"/>
  <c r="BC105" i="9" l="1"/>
  <c r="AX105" i="9"/>
  <c r="AQ104" i="9"/>
  <c r="AT104" i="9" s="1"/>
  <c r="AK105" i="9" s="1"/>
  <c r="M105" i="9" l="1"/>
  <c r="O105" i="9" s="1"/>
  <c r="P105" i="9" s="1"/>
  <c r="AB105" i="9" s="1"/>
  <c r="AN105" i="9"/>
  <c r="AS105" i="9"/>
  <c r="AF105" i="9" l="1"/>
  <c r="AY105" i="9" s="1"/>
  <c r="AZ105" i="9" s="1"/>
  <c r="BA105" i="9" s="1"/>
  <c r="BD105" i="9" s="1"/>
  <c r="AU106" i="9" s="1"/>
  <c r="AD105" i="9"/>
  <c r="AO105" i="9" s="1"/>
  <c r="AP105" i="9" s="1"/>
  <c r="AH105" i="9"/>
  <c r="AJ105" i="9"/>
  <c r="BI105" i="9" s="1"/>
  <c r="BJ105" i="9" s="1"/>
  <c r="BK105" i="9" s="1"/>
  <c r="BE106" i="9" s="1"/>
  <c r="BH106" i="9" s="1"/>
  <c r="BC106" i="9" l="1"/>
  <c r="AX106" i="9"/>
  <c r="AQ105" i="9"/>
  <c r="AT105" i="9" s="1"/>
  <c r="AK106" i="9" s="1"/>
  <c r="AS106" i="9" l="1"/>
  <c r="M106" i="9"/>
  <c r="O106" i="9" s="1"/>
  <c r="P106" i="9" s="1"/>
  <c r="AB106" i="9" s="1"/>
  <c r="AN106" i="9"/>
  <c r="AF106" i="9" l="1"/>
  <c r="AY106" i="9" s="1"/>
  <c r="AZ106" i="9" s="1"/>
  <c r="BA106" i="9" s="1"/>
  <c r="BD106" i="9" s="1"/>
  <c r="AU107" i="9" s="1"/>
  <c r="AD106" i="9"/>
  <c r="AO106" i="9" s="1"/>
  <c r="AP106" i="9" s="1"/>
  <c r="AH106" i="9"/>
  <c r="AJ106" i="9"/>
  <c r="BI106" i="9" s="1"/>
  <c r="BJ106" i="9" s="1"/>
  <c r="BK106" i="9" s="1"/>
  <c r="BE107" i="9" s="1"/>
  <c r="BH107" i="9" s="1"/>
  <c r="AX107" i="9" l="1"/>
  <c r="BC107" i="9"/>
  <c r="AQ106" i="9"/>
  <c r="AT106" i="9" s="1"/>
  <c r="AK107" i="9" s="1"/>
  <c r="M107" i="9" l="1"/>
  <c r="O107" i="9" s="1"/>
  <c r="P107" i="9" s="1"/>
  <c r="AB107" i="9" s="1"/>
  <c r="AN107" i="9"/>
  <c r="AS107" i="9"/>
  <c r="AF107" i="9" l="1"/>
  <c r="AY107" i="9" s="1"/>
  <c r="AZ107" i="9" s="1"/>
  <c r="BA107" i="9" s="1"/>
  <c r="BD107" i="9" s="1"/>
  <c r="AU108" i="9" s="1"/>
  <c r="AH107" i="9"/>
  <c r="AJ107" i="9"/>
  <c r="BI107" i="9" s="1"/>
  <c r="BJ107" i="9" s="1"/>
  <c r="BK107" i="9" s="1"/>
  <c r="BE108" i="9" s="1"/>
  <c r="BH108" i="9" s="1"/>
  <c r="AD107" i="9"/>
  <c r="AO107" i="9" s="1"/>
  <c r="AP107" i="9" s="1"/>
  <c r="AX108" i="9" l="1"/>
  <c r="BC108" i="9"/>
  <c r="AQ107" i="9"/>
  <c r="AT107" i="9" s="1"/>
  <c r="AK108" i="9" s="1"/>
  <c r="AN108" i="9" l="1"/>
  <c r="AS108" i="9"/>
  <c r="M108" i="9"/>
  <c r="O108" i="9" s="1"/>
  <c r="P108" i="9" s="1"/>
  <c r="AB108" i="9" s="1"/>
  <c r="AH108" i="9" l="1"/>
  <c r="AF108" i="9"/>
  <c r="AY108" i="9" s="1"/>
  <c r="AZ108" i="9" s="1"/>
  <c r="BA108" i="9" s="1"/>
  <c r="BD108" i="9" s="1"/>
  <c r="AU109" i="9" s="1"/>
  <c r="AD108" i="9"/>
  <c r="AO108" i="9" s="1"/>
  <c r="AP108" i="9" s="1"/>
  <c r="AJ108" i="9"/>
  <c r="BI108" i="9" s="1"/>
  <c r="BJ108" i="9" s="1"/>
  <c r="BK108" i="9" s="1"/>
  <c r="BE109" i="9" s="1"/>
  <c r="BH109" i="9" s="1"/>
  <c r="AQ108" i="9" l="1"/>
  <c r="AT108" i="9" s="1"/>
  <c r="AK109" i="9" s="1"/>
  <c r="AX109" i="9"/>
  <c r="BC109" i="9"/>
  <c r="M109" i="9" l="1"/>
  <c r="O109" i="9" s="1"/>
  <c r="P109" i="9" s="1"/>
  <c r="AB109" i="9" s="1"/>
  <c r="AS109" i="9"/>
  <c r="AN109" i="9"/>
  <c r="AF109" i="9" l="1"/>
  <c r="AY109" i="9" s="1"/>
  <c r="AZ109" i="9" s="1"/>
  <c r="BA109" i="9" s="1"/>
  <c r="BD109" i="9" s="1"/>
  <c r="AU110" i="9" s="1"/>
  <c r="AJ109" i="9"/>
  <c r="BI109" i="9" s="1"/>
  <c r="BJ109" i="9" s="1"/>
  <c r="BK109" i="9" s="1"/>
  <c r="BE110" i="9" s="1"/>
  <c r="BH110" i="9" s="1"/>
  <c r="AD109" i="9"/>
  <c r="AO109" i="9" s="1"/>
  <c r="AP109" i="9" s="1"/>
  <c r="AH109" i="9"/>
  <c r="AX110" i="9" l="1"/>
  <c r="BC110" i="9"/>
  <c r="AQ109" i="9"/>
  <c r="AT109" i="9" s="1"/>
  <c r="AK110" i="9" s="1"/>
  <c r="AN110" i="9" l="1"/>
  <c r="M110" i="9"/>
  <c r="O110" i="9" s="1"/>
  <c r="P110" i="9" s="1"/>
  <c r="AB110" i="9" s="1"/>
  <c r="AS110" i="9"/>
  <c r="AD110" i="9" l="1"/>
  <c r="AO110" i="9" s="1"/>
  <c r="AP110" i="9" s="1"/>
  <c r="AH110" i="9"/>
  <c r="AF110" i="9"/>
  <c r="AY110" i="9" s="1"/>
  <c r="AZ110" i="9" s="1"/>
  <c r="BA110" i="9" s="1"/>
  <c r="BD110" i="9" s="1"/>
  <c r="AU111" i="9" s="1"/>
  <c r="AJ110" i="9"/>
  <c r="BI110" i="9" s="1"/>
  <c r="BJ110" i="9" s="1"/>
  <c r="BK110" i="9" s="1"/>
  <c r="BE111" i="9" s="1"/>
  <c r="BH111" i="9" s="1"/>
  <c r="AQ110" i="9" l="1"/>
  <c r="AT110" i="9" s="1"/>
  <c r="AK111" i="9" s="1"/>
  <c r="BC111" i="9"/>
  <c r="AX111" i="9"/>
  <c r="AN111" i="9" l="1"/>
  <c r="M111" i="9"/>
  <c r="O111" i="9" s="1"/>
  <c r="P111" i="9" s="1"/>
  <c r="AB111" i="9" s="1"/>
  <c r="AS111" i="9"/>
  <c r="AJ111" i="9" l="1"/>
  <c r="BI111" i="9" s="1"/>
  <c r="BJ111" i="9" s="1"/>
  <c r="BK111" i="9" s="1"/>
  <c r="BE112" i="9" s="1"/>
  <c r="BH112" i="9" s="1"/>
  <c r="AH111" i="9"/>
  <c r="AD111" i="9"/>
  <c r="AO111" i="9" s="1"/>
  <c r="AP111" i="9" s="1"/>
  <c r="AF111" i="9"/>
  <c r="AY111" i="9" s="1"/>
  <c r="AZ111" i="9" s="1"/>
  <c r="BA111" i="9" s="1"/>
  <c r="BD111" i="9" s="1"/>
  <c r="AU112" i="9" s="1"/>
  <c r="BC112" i="9" l="1"/>
  <c r="AX112" i="9"/>
  <c r="AQ111" i="9"/>
  <c r="AT111" i="9" s="1"/>
  <c r="AK112" i="9" s="1"/>
  <c r="M112" i="9" l="1"/>
  <c r="O112" i="9" s="1"/>
  <c r="P112" i="9" s="1"/>
  <c r="AB112" i="9" s="1"/>
  <c r="AS112" i="9"/>
  <c r="AN112" i="9"/>
  <c r="AD112" i="9" l="1"/>
  <c r="AO112" i="9" s="1"/>
  <c r="AP112" i="9" s="1"/>
  <c r="AH112" i="9"/>
  <c r="AF112" i="9"/>
  <c r="AY112" i="9" s="1"/>
  <c r="AZ112" i="9" s="1"/>
  <c r="BA112" i="9" s="1"/>
  <c r="BD112" i="9" s="1"/>
  <c r="AU113" i="9" s="1"/>
  <c r="AJ112" i="9"/>
  <c r="BI112" i="9" s="1"/>
  <c r="BJ112" i="9" s="1"/>
  <c r="BK112" i="9" s="1"/>
  <c r="BE113" i="9" s="1"/>
  <c r="BH113" i="9" s="1"/>
  <c r="AX113" i="9" l="1"/>
  <c r="BC113" i="9"/>
  <c r="AQ112" i="9"/>
  <c r="AT112" i="9" s="1"/>
  <c r="AK113" i="9" s="1"/>
  <c r="M113" i="9" l="1"/>
  <c r="O113" i="9" s="1"/>
  <c r="P113" i="9" s="1"/>
  <c r="AB113" i="9" s="1"/>
  <c r="AN113" i="9"/>
  <c r="AS113" i="9"/>
  <c r="AD113" i="9" l="1"/>
  <c r="AO113" i="9" s="1"/>
  <c r="AP113" i="9" s="1"/>
  <c r="AF113" i="9"/>
  <c r="AY113" i="9" s="1"/>
  <c r="AZ113" i="9" s="1"/>
  <c r="BA113" i="9" s="1"/>
  <c r="BD113" i="9" s="1"/>
  <c r="AU114" i="9" s="1"/>
  <c r="AJ113" i="9"/>
  <c r="BI113" i="9" s="1"/>
  <c r="BJ113" i="9" s="1"/>
  <c r="BK113" i="9" s="1"/>
  <c r="BE114" i="9" s="1"/>
  <c r="BH114" i="9" s="1"/>
  <c r="AH113" i="9"/>
  <c r="AX114" i="9" l="1"/>
  <c r="BC114" i="9"/>
  <c r="AQ113" i="9"/>
  <c r="AT113" i="9" s="1"/>
  <c r="AK114" i="9" s="1"/>
  <c r="AS114" i="9" l="1"/>
  <c r="AN114" i="9"/>
  <c r="M114" i="9"/>
  <c r="O114" i="9" s="1"/>
  <c r="P114" i="9" s="1"/>
  <c r="AB114" i="9" s="1"/>
  <c r="AD114" i="9" l="1"/>
  <c r="AO114" i="9" s="1"/>
  <c r="AP114" i="9" s="1"/>
  <c r="AJ114" i="9"/>
  <c r="BI114" i="9" s="1"/>
  <c r="BJ114" i="9" s="1"/>
  <c r="BK114" i="9" s="1"/>
  <c r="BE115" i="9" s="1"/>
  <c r="BH115" i="9" s="1"/>
  <c r="AH114" i="9"/>
  <c r="AF114" i="9"/>
  <c r="AY114" i="9" s="1"/>
  <c r="AZ114" i="9" s="1"/>
  <c r="BA114" i="9" s="1"/>
  <c r="BD114" i="9" s="1"/>
  <c r="AU115" i="9" s="1"/>
  <c r="AQ114" i="9" l="1"/>
  <c r="AT114" i="9" s="1"/>
  <c r="AK115" i="9" s="1"/>
  <c r="BC115" i="9"/>
  <c r="AX115" i="9"/>
  <c r="AS115" i="9" l="1"/>
  <c r="M115" i="9"/>
  <c r="O115" i="9" s="1"/>
  <c r="P115" i="9" s="1"/>
  <c r="AB115" i="9" s="1"/>
  <c r="AN115" i="9"/>
  <c r="AJ115" i="9" l="1"/>
  <c r="BI115" i="9" s="1"/>
  <c r="BJ115" i="9" s="1"/>
  <c r="BK115" i="9" s="1"/>
  <c r="BE116" i="9" s="1"/>
  <c r="BH116" i="9" s="1"/>
  <c r="AD115" i="9"/>
  <c r="AO115" i="9" s="1"/>
  <c r="AP115" i="9" s="1"/>
  <c r="AH115" i="9"/>
  <c r="AF115" i="9"/>
  <c r="AY115" i="9" s="1"/>
  <c r="AZ115" i="9" s="1"/>
  <c r="BA115" i="9" s="1"/>
  <c r="BD115" i="9" s="1"/>
  <c r="AU116" i="9" s="1"/>
  <c r="AX116" i="9" l="1"/>
  <c r="BC116" i="9"/>
  <c r="AQ115" i="9"/>
  <c r="AT115" i="9" s="1"/>
  <c r="AK116" i="9" s="1"/>
  <c r="AN116" i="9" l="1"/>
  <c r="AS116" i="9"/>
  <c r="M116" i="9"/>
  <c r="O116" i="9" s="1"/>
  <c r="P116" i="9" s="1"/>
  <c r="AB116" i="9" s="1"/>
  <c r="AH116" i="9" l="1"/>
  <c r="AJ116" i="9"/>
  <c r="BI116" i="9" s="1"/>
  <c r="BJ116" i="9" s="1"/>
  <c r="BK116" i="9" s="1"/>
  <c r="BE117" i="9" s="1"/>
  <c r="BH117" i="9" s="1"/>
  <c r="AD116" i="9"/>
  <c r="AO116" i="9" s="1"/>
  <c r="AP116" i="9" s="1"/>
  <c r="AF116" i="9"/>
  <c r="AY116" i="9" s="1"/>
  <c r="AZ116" i="9" s="1"/>
  <c r="BA116" i="9" s="1"/>
  <c r="BD116" i="9" s="1"/>
  <c r="AU117" i="9" s="1"/>
  <c r="BC117" i="9" l="1"/>
  <c r="AX117" i="9"/>
  <c r="AQ116" i="9"/>
  <c r="AT116" i="9" s="1"/>
  <c r="AK117" i="9" s="1"/>
  <c r="M117" i="9" l="1"/>
  <c r="O117" i="9" s="1"/>
  <c r="P117" i="9" s="1"/>
  <c r="AB117" i="9" s="1"/>
  <c r="AN117" i="9"/>
  <c r="AS117" i="9"/>
  <c r="AJ117" i="9" l="1"/>
  <c r="BI117" i="9" s="1"/>
  <c r="BJ117" i="9" s="1"/>
  <c r="BK117" i="9" s="1"/>
  <c r="BE118" i="9" s="1"/>
  <c r="BH118" i="9" s="1"/>
  <c r="AH117" i="9"/>
  <c r="AF117" i="9"/>
  <c r="AY117" i="9" s="1"/>
  <c r="AZ117" i="9" s="1"/>
  <c r="BA117" i="9" s="1"/>
  <c r="BD117" i="9" s="1"/>
  <c r="AU118" i="9" s="1"/>
  <c r="AD117" i="9"/>
  <c r="AO117" i="9" s="1"/>
  <c r="AP117" i="9" s="1"/>
  <c r="AQ117" i="9" l="1"/>
  <c r="AT117" i="9" s="1"/>
  <c r="AK118" i="9" s="1"/>
  <c r="BC118" i="9"/>
  <c r="AX118" i="9"/>
  <c r="M118" i="9" l="1"/>
  <c r="O118" i="9" s="1"/>
  <c r="P118" i="9" s="1"/>
  <c r="AB118" i="9" s="1"/>
  <c r="AS118" i="9"/>
  <c r="AN118" i="9"/>
  <c r="AH118" i="9" l="1"/>
  <c r="AF118" i="9"/>
  <c r="AY118" i="9" s="1"/>
  <c r="AZ118" i="9" s="1"/>
  <c r="BA118" i="9" s="1"/>
  <c r="BD118" i="9" s="1"/>
  <c r="AU119" i="9" s="1"/>
  <c r="AJ118" i="9"/>
  <c r="BI118" i="9" s="1"/>
  <c r="BJ118" i="9" s="1"/>
  <c r="BK118" i="9" s="1"/>
  <c r="BE119" i="9" s="1"/>
  <c r="BH119" i="9" s="1"/>
  <c r="AD118" i="9"/>
  <c r="AO118" i="9" s="1"/>
  <c r="AP118" i="9" s="1"/>
  <c r="AQ118" i="9" l="1"/>
  <c r="AT118" i="9" s="1"/>
  <c r="AK119" i="9" s="1"/>
  <c r="AX119" i="9"/>
  <c r="BC119" i="9"/>
  <c r="AN119" i="9" l="1"/>
  <c r="AS119" i="9"/>
  <c r="M119" i="9"/>
  <c r="O119" i="9" s="1"/>
  <c r="P119" i="9" s="1"/>
  <c r="AB119" i="9" s="1"/>
  <c r="AJ119" i="9" l="1"/>
  <c r="BI119" i="9" s="1"/>
  <c r="BJ119" i="9" s="1"/>
  <c r="BK119" i="9" s="1"/>
  <c r="BE120" i="9" s="1"/>
  <c r="BH120" i="9" s="1"/>
  <c r="AH119" i="9"/>
  <c r="AD119" i="9"/>
  <c r="AO119" i="9" s="1"/>
  <c r="AP119" i="9" s="1"/>
  <c r="AF119" i="9"/>
  <c r="AY119" i="9" s="1"/>
  <c r="AZ119" i="9" s="1"/>
  <c r="BA119" i="9" s="1"/>
  <c r="BD119" i="9" s="1"/>
  <c r="AU120" i="9" s="1"/>
  <c r="AX120" i="9" l="1"/>
  <c r="BC120" i="9"/>
  <c r="AQ119" i="9"/>
  <c r="AT119" i="9" s="1"/>
  <c r="AK120" i="9" s="1"/>
  <c r="AN120" i="9" l="1"/>
  <c r="AS120" i="9"/>
  <c r="M120" i="9"/>
  <c r="O120" i="9" s="1"/>
  <c r="P120" i="9" s="1"/>
  <c r="AB120" i="9" s="1"/>
  <c r="AD120" i="9" l="1"/>
  <c r="AO120" i="9" s="1"/>
  <c r="AP120" i="9" s="1"/>
  <c r="AJ120" i="9"/>
  <c r="BI120" i="9" s="1"/>
  <c r="BJ120" i="9" s="1"/>
  <c r="BK120" i="9" s="1"/>
  <c r="BE121" i="9" s="1"/>
  <c r="BH121" i="9" s="1"/>
  <c r="AH120" i="9"/>
  <c r="AF120" i="9"/>
  <c r="AY120" i="9" s="1"/>
  <c r="AZ120" i="9" s="1"/>
  <c r="BA120" i="9" s="1"/>
  <c r="BD120" i="9" s="1"/>
  <c r="AU121" i="9" s="1"/>
  <c r="AQ120" i="9" l="1"/>
  <c r="AT120" i="9" s="1"/>
  <c r="AK121" i="9" s="1"/>
  <c r="BC121" i="9"/>
  <c r="AX121" i="9"/>
  <c r="AN121" i="9" l="1"/>
  <c r="AS121" i="9"/>
  <c r="M121" i="9"/>
  <c r="O121" i="9" s="1"/>
  <c r="P121" i="9" s="1"/>
  <c r="AB121" i="9" s="1"/>
  <c r="AH121" i="9" l="1"/>
  <c r="AD121" i="9"/>
  <c r="AO121" i="9" s="1"/>
  <c r="AP121" i="9" s="1"/>
  <c r="AJ121" i="9"/>
  <c r="BI121" i="9" s="1"/>
  <c r="BJ121" i="9" s="1"/>
  <c r="BK121" i="9" s="1"/>
  <c r="BE122" i="9" s="1"/>
  <c r="BH122" i="9" s="1"/>
  <c r="AF121" i="9"/>
  <c r="AY121" i="9" s="1"/>
  <c r="AZ121" i="9" s="1"/>
  <c r="BA121" i="9" s="1"/>
  <c r="BD121" i="9" s="1"/>
  <c r="AU122" i="9" s="1"/>
  <c r="AX122" i="9" l="1"/>
  <c r="BC122" i="9"/>
  <c r="AQ121" i="9"/>
  <c r="AT121" i="9" s="1"/>
  <c r="AK122" i="9" s="1"/>
  <c r="AN122" i="9" l="1"/>
  <c r="AS122" i="9"/>
  <c r="M122" i="9"/>
  <c r="O122" i="9" s="1"/>
  <c r="P122" i="9" s="1"/>
  <c r="AB122" i="9" s="1"/>
  <c r="AF122" i="9" l="1"/>
  <c r="AY122" i="9" s="1"/>
  <c r="AZ122" i="9" s="1"/>
  <c r="BA122" i="9" s="1"/>
  <c r="BD122" i="9" s="1"/>
  <c r="AU123" i="9" s="1"/>
  <c r="AD122" i="9"/>
  <c r="AO122" i="9" s="1"/>
  <c r="AP122" i="9" s="1"/>
  <c r="AH122" i="9"/>
  <c r="AJ122" i="9"/>
  <c r="BI122" i="9" s="1"/>
  <c r="BJ122" i="9" s="1"/>
  <c r="BK122" i="9" s="1"/>
  <c r="BE123" i="9" s="1"/>
  <c r="BH123" i="9" s="1"/>
  <c r="AX123" i="9" l="1"/>
  <c r="BC123" i="9"/>
  <c r="AQ122" i="9"/>
  <c r="AT122" i="9" s="1"/>
  <c r="AK123" i="9" s="1"/>
  <c r="AS123" i="9" l="1"/>
  <c r="AN123" i="9"/>
  <c r="M123" i="9"/>
  <c r="O123" i="9" s="1"/>
  <c r="P123" i="9" s="1"/>
  <c r="AB123" i="9" s="1"/>
  <c r="AH123" i="9" l="1"/>
  <c r="AD123" i="9"/>
  <c r="AO123" i="9" s="1"/>
  <c r="AP123" i="9" s="1"/>
  <c r="AJ123" i="9"/>
  <c r="BI123" i="9" s="1"/>
  <c r="BJ123" i="9" s="1"/>
  <c r="BK123" i="9" s="1"/>
  <c r="BE124" i="9" s="1"/>
  <c r="BH124" i="9" s="1"/>
  <c r="AF123" i="9"/>
  <c r="AY123" i="9" s="1"/>
  <c r="AZ123" i="9" s="1"/>
  <c r="BA123" i="9" s="1"/>
  <c r="BD123" i="9" s="1"/>
  <c r="AU124" i="9" s="1"/>
  <c r="BC124" i="9" l="1"/>
  <c r="AX124" i="9"/>
  <c r="AQ123" i="9"/>
  <c r="AT123" i="9" s="1"/>
  <c r="AK124" i="9" s="1"/>
  <c r="AS124" i="9" l="1"/>
  <c r="AN124" i="9"/>
  <c r="M124" i="9"/>
  <c r="O124" i="9" s="1"/>
  <c r="P124" i="9" s="1"/>
  <c r="AB124" i="9" s="1"/>
  <c r="AD124" i="9" l="1"/>
  <c r="AO124" i="9" s="1"/>
  <c r="AP124" i="9" s="1"/>
  <c r="AJ124" i="9"/>
  <c r="BI124" i="9" s="1"/>
  <c r="BJ124" i="9" s="1"/>
  <c r="BK124" i="9" s="1"/>
  <c r="BE125" i="9" s="1"/>
  <c r="BH125" i="9" s="1"/>
  <c r="AF124" i="9"/>
  <c r="AY124" i="9" s="1"/>
  <c r="AZ124" i="9" s="1"/>
  <c r="BA124" i="9" s="1"/>
  <c r="BD124" i="9" s="1"/>
  <c r="AU125" i="9" s="1"/>
  <c r="AH124" i="9"/>
  <c r="AQ124" i="9" l="1"/>
  <c r="AT124" i="9" s="1"/>
  <c r="AK125" i="9" s="1"/>
  <c r="AX125" i="9"/>
  <c r="BC125" i="9"/>
  <c r="M125" i="9" l="1"/>
  <c r="O125" i="9" s="1"/>
  <c r="P125" i="9" s="1"/>
  <c r="AB125" i="9" s="1"/>
  <c r="AN125" i="9"/>
  <c r="AS125" i="9"/>
  <c r="AD125" i="9" l="1"/>
  <c r="AO125" i="9" s="1"/>
  <c r="AP125" i="9" s="1"/>
  <c r="AF125" i="9"/>
  <c r="AY125" i="9" s="1"/>
  <c r="AZ125" i="9" s="1"/>
  <c r="BA125" i="9" s="1"/>
  <c r="BD125" i="9" s="1"/>
  <c r="AU126" i="9" s="1"/>
  <c r="AJ125" i="9"/>
  <c r="BI125" i="9" s="1"/>
  <c r="BJ125" i="9" s="1"/>
  <c r="BK125" i="9" s="1"/>
  <c r="BE126" i="9" s="1"/>
  <c r="BH126" i="9" s="1"/>
  <c r="AH125" i="9"/>
  <c r="AQ125" i="9" l="1"/>
  <c r="AT125" i="9" s="1"/>
  <c r="AK126" i="9" s="1"/>
  <c r="AX126" i="9"/>
  <c r="BC126" i="9"/>
  <c r="AN126" i="9" l="1"/>
  <c r="AS126" i="9"/>
  <c r="M126" i="9"/>
  <c r="O126" i="9" s="1"/>
  <c r="P126" i="9" s="1"/>
  <c r="AB126" i="9" s="1"/>
  <c r="AF126" i="9" l="1"/>
  <c r="AY126" i="9" s="1"/>
  <c r="AZ126" i="9" s="1"/>
  <c r="BA126" i="9" s="1"/>
  <c r="BD126" i="9" s="1"/>
  <c r="AU127" i="9" s="1"/>
  <c r="AJ126" i="9"/>
  <c r="BI126" i="9" s="1"/>
  <c r="BJ126" i="9" s="1"/>
  <c r="BK126" i="9" s="1"/>
  <c r="BE127" i="9" s="1"/>
  <c r="BH127" i="9" s="1"/>
  <c r="AH126" i="9"/>
  <c r="AD126" i="9"/>
  <c r="AO126" i="9" s="1"/>
  <c r="AP126" i="9" s="1"/>
  <c r="BC127" i="9" l="1"/>
  <c r="AX127" i="9"/>
  <c r="AQ126" i="9"/>
  <c r="AT126" i="9" s="1"/>
  <c r="AK127" i="9" s="1"/>
  <c r="M127" i="9" l="1"/>
  <c r="O127" i="9" s="1"/>
  <c r="P127" i="9" s="1"/>
  <c r="AB127" i="9" s="1"/>
  <c r="AN127" i="9"/>
  <c r="AS127" i="9"/>
  <c r="AF127" i="9" l="1"/>
  <c r="AY127" i="9" s="1"/>
  <c r="AZ127" i="9" s="1"/>
  <c r="BA127" i="9" s="1"/>
  <c r="BD127" i="9" s="1"/>
  <c r="AU128" i="9" s="1"/>
  <c r="AH127" i="9"/>
  <c r="AJ127" i="9"/>
  <c r="BI127" i="9" s="1"/>
  <c r="BJ127" i="9" s="1"/>
  <c r="BK127" i="9" s="1"/>
  <c r="BE128" i="9" s="1"/>
  <c r="BH128" i="9" s="1"/>
  <c r="AD127" i="9"/>
  <c r="AO127" i="9" s="1"/>
  <c r="AP127" i="9" s="1"/>
  <c r="BC128" i="9" l="1"/>
  <c r="AX128" i="9"/>
  <c r="AQ127" i="9"/>
  <c r="AT127" i="9" s="1"/>
  <c r="AK128" i="9" s="1"/>
  <c r="M128" i="9" l="1"/>
  <c r="O128" i="9" s="1"/>
  <c r="P128" i="9" s="1"/>
  <c r="AB128" i="9" s="1"/>
  <c r="AN128" i="9"/>
  <c r="AS128" i="9"/>
  <c r="AD128" i="9" l="1"/>
  <c r="AO128" i="9" s="1"/>
  <c r="AP128" i="9" s="1"/>
  <c r="AH128" i="9"/>
  <c r="AF128" i="9"/>
  <c r="AY128" i="9" s="1"/>
  <c r="AZ128" i="9" s="1"/>
  <c r="BA128" i="9" s="1"/>
  <c r="BD128" i="9" s="1"/>
  <c r="AU129" i="9" s="1"/>
  <c r="AJ128" i="9"/>
  <c r="BI128" i="9" s="1"/>
  <c r="BJ128" i="9" s="1"/>
  <c r="BK128" i="9" s="1"/>
  <c r="BE129" i="9" s="1"/>
  <c r="BH129" i="9" s="1"/>
  <c r="AQ128" i="9" l="1"/>
  <c r="AT128" i="9" s="1"/>
  <c r="AK129" i="9" s="1"/>
  <c r="AX129" i="9"/>
  <c r="BC129" i="9"/>
  <c r="AS129" i="9" l="1"/>
  <c r="AN129" i="9"/>
  <c r="M129" i="9"/>
  <c r="O129" i="9" s="1"/>
  <c r="P129" i="9" s="1"/>
  <c r="AB129" i="9" s="1"/>
  <c r="AF129" i="9" l="1"/>
  <c r="AY129" i="9" s="1"/>
  <c r="AZ129" i="9" s="1"/>
  <c r="BA129" i="9" s="1"/>
  <c r="BD129" i="9" s="1"/>
  <c r="AU130" i="9" s="1"/>
  <c r="AD129" i="9"/>
  <c r="AO129" i="9" s="1"/>
  <c r="AP129" i="9" s="1"/>
  <c r="AJ129" i="9"/>
  <c r="BI129" i="9" s="1"/>
  <c r="BJ129" i="9" s="1"/>
  <c r="BK129" i="9" s="1"/>
  <c r="BE130" i="9" s="1"/>
  <c r="BH130" i="9" s="1"/>
  <c r="AH129" i="9"/>
  <c r="BC130" i="9" l="1"/>
  <c r="AX130" i="9"/>
  <c r="AQ129" i="9"/>
  <c r="AT129" i="9" s="1"/>
  <c r="AK130" i="9" s="1"/>
  <c r="AS130" i="9" l="1"/>
  <c r="AN130" i="9"/>
  <c r="M130" i="9"/>
  <c r="O130" i="9" s="1"/>
  <c r="P130" i="9" s="1"/>
  <c r="AB130" i="9" s="1"/>
  <c r="AD130" i="9" l="1"/>
  <c r="AO130" i="9" s="1"/>
  <c r="AP130" i="9" s="1"/>
  <c r="AJ130" i="9"/>
  <c r="BI130" i="9" s="1"/>
  <c r="BJ130" i="9" s="1"/>
  <c r="BK130" i="9" s="1"/>
  <c r="BE131" i="9" s="1"/>
  <c r="BH131" i="9" s="1"/>
  <c r="AF130" i="9"/>
  <c r="AY130" i="9" s="1"/>
  <c r="AZ130" i="9" s="1"/>
  <c r="BA130" i="9" s="1"/>
  <c r="BD130" i="9" s="1"/>
  <c r="AU131" i="9" s="1"/>
  <c r="AH130" i="9"/>
  <c r="AQ130" i="9" l="1"/>
  <c r="AT130" i="9" s="1"/>
  <c r="AK131" i="9" s="1"/>
  <c r="AX131" i="9"/>
  <c r="BC131" i="9"/>
  <c r="AS131" i="9" l="1"/>
  <c r="M131" i="9"/>
  <c r="O131" i="9" s="1"/>
  <c r="P131" i="9" s="1"/>
  <c r="AB131" i="9" s="1"/>
  <c r="AN131" i="9"/>
  <c r="AJ131" i="9" l="1"/>
  <c r="BI131" i="9" s="1"/>
  <c r="BJ131" i="9" s="1"/>
  <c r="BK131" i="9" s="1"/>
  <c r="BE132" i="9" s="1"/>
  <c r="BH132" i="9" s="1"/>
  <c r="AF131" i="9"/>
  <c r="AY131" i="9" s="1"/>
  <c r="AZ131" i="9" s="1"/>
  <c r="BA131" i="9" s="1"/>
  <c r="BD131" i="9" s="1"/>
  <c r="AU132" i="9" s="1"/>
  <c r="AH131" i="9"/>
  <c r="AD131" i="9"/>
  <c r="AO131" i="9" s="1"/>
  <c r="AP131" i="9" s="1"/>
  <c r="AQ131" i="9" l="1"/>
  <c r="AT131" i="9" s="1"/>
  <c r="AK132" i="9" s="1"/>
  <c r="BC132" i="9"/>
  <c r="AX132" i="9"/>
  <c r="AN132" i="9" l="1"/>
  <c r="AS132" i="9"/>
  <c r="M132" i="9"/>
  <c r="O132" i="9" s="1"/>
  <c r="P132" i="9" s="1"/>
  <c r="AB132" i="9" s="1"/>
  <c r="AJ132" i="9" l="1"/>
  <c r="BI132" i="9" s="1"/>
  <c r="BJ132" i="9" s="1"/>
  <c r="BK132" i="9" s="1"/>
  <c r="BE133" i="9" s="1"/>
  <c r="BH133" i="9" s="1"/>
  <c r="AH132" i="9"/>
  <c r="AF132" i="9"/>
  <c r="AY132" i="9" s="1"/>
  <c r="AZ132" i="9" s="1"/>
  <c r="BA132" i="9" s="1"/>
  <c r="BD132" i="9" s="1"/>
  <c r="AU133" i="9" s="1"/>
  <c r="AD132" i="9"/>
  <c r="AO132" i="9" s="1"/>
  <c r="AP132" i="9" s="1"/>
  <c r="AQ132" i="9" l="1"/>
  <c r="AT132" i="9" s="1"/>
  <c r="AK133" i="9" s="1"/>
  <c r="AX133" i="9"/>
  <c r="BC133" i="9"/>
  <c r="AS133" i="9" l="1"/>
  <c r="M133" i="9"/>
  <c r="O133" i="9" s="1"/>
  <c r="P133" i="9" s="1"/>
  <c r="AB133" i="9" s="1"/>
  <c r="AN133" i="9"/>
  <c r="AF133" i="9" l="1"/>
  <c r="AY133" i="9" s="1"/>
  <c r="AZ133" i="9" s="1"/>
  <c r="BA133" i="9" s="1"/>
  <c r="BD133" i="9" s="1"/>
  <c r="AU134" i="9" s="1"/>
  <c r="AJ133" i="9"/>
  <c r="BI133" i="9" s="1"/>
  <c r="BJ133" i="9" s="1"/>
  <c r="BK133" i="9" s="1"/>
  <c r="BE134" i="9" s="1"/>
  <c r="BH134" i="9" s="1"/>
  <c r="AH133" i="9"/>
  <c r="AD133" i="9"/>
  <c r="AO133" i="9" s="1"/>
  <c r="AP133" i="9" s="1"/>
  <c r="AX134" i="9" l="1"/>
  <c r="BC134" i="9"/>
  <c r="AQ133" i="9"/>
  <c r="AT133" i="9" s="1"/>
  <c r="AK134" i="9" s="1"/>
  <c r="AN134" i="9" l="1"/>
  <c r="AS134" i="9"/>
  <c r="M134" i="9"/>
  <c r="O134" i="9" s="1"/>
  <c r="P134" i="9" s="1"/>
  <c r="AB134" i="9" s="1"/>
  <c r="AD134" i="9" l="1"/>
  <c r="AO134" i="9" s="1"/>
  <c r="AP134" i="9" s="1"/>
  <c r="AF134" i="9"/>
  <c r="AY134" i="9" s="1"/>
  <c r="AZ134" i="9" s="1"/>
  <c r="BA134" i="9" s="1"/>
  <c r="BD134" i="9" s="1"/>
  <c r="AU135" i="9" s="1"/>
  <c r="AJ134" i="9"/>
  <c r="BI134" i="9" s="1"/>
  <c r="BJ134" i="9" s="1"/>
  <c r="BK134" i="9" s="1"/>
  <c r="BE135" i="9" s="1"/>
  <c r="BH135" i="9" s="1"/>
  <c r="AH134" i="9"/>
  <c r="AQ134" i="9" l="1"/>
  <c r="AT134" i="9" s="1"/>
  <c r="AK135" i="9" s="1"/>
  <c r="BC135" i="9"/>
  <c r="AX135" i="9"/>
  <c r="AS135" i="9" l="1"/>
  <c r="AN135" i="9"/>
  <c r="M135" i="9"/>
  <c r="O135" i="9" s="1"/>
  <c r="P135" i="9" s="1"/>
  <c r="AB135" i="9" s="1"/>
  <c r="AF135" i="9" l="1"/>
  <c r="AY135" i="9" s="1"/>
  <c r="AZ135" i="9" s="1"/>
  <c r="BA135" i="9" s="1"/>
  <c r="BD135" i="9" s="1"/>
  <c r="AU136" i="9" s="1"/>
  <c r="AH135" i="9"/>
  <c r="AD135" i="9"/>
  <c r="AO135" i="9" s="1"/>
  <c r="AP135" i="9" s="1"/>
  <c r="AJ135" i="9"/>
  <c r="BI135" i="9" s="1"/>
  <c r="BJ135" i="9" s="1"/>
  <c r="BK135" i="9" s="1"/>
  <c r="BE136" i="9" s="1"/>
  <c r="BH136" i="9" s="1"/>
  <c r="BC136" i="9" l="1"/>
  <c r="AX136" i="9"/>
  <c r="AQ135" i="9"/>
  <c r="AT135" i="9" s="1"/>
  <c r="AK136" i="9" s="1"/>
  <c r="M136" i="9" l="1"/>
  <c r="O136" i="9" s="1"/>
  <c r="P136" i="9" s="1"/>
  <c r="AB136" i="9" s="1"/>
  <c r="AS136" i="9"/>
  <c r="AN136" i="9"/>
  <c r="AD136" i="9" l="1"/>
  <c r="AO136" i="9" s="1"/>
  <c r="AP136" i="9" s="1"/>
  <c r="AH136" i="9"/>
  <c r="AF136" i="9"/>
  <c r="AY136" i="9" s="1"/>
  <c r="AZ136" i="9" s="1"/>
  <c r="BA136" i="9" s="1"/>
  <c r="BD136" i="9" s="1"/>
  <c r="AU137" i="9" s="1"/>
  <c r="AJ136" i="9"/>
  <c r="BI136" i="9" s="1"/>
  <c r="BJ136" i="9" s="1"/>
  <c r="BK136" i="9" s="1"/>
  <c r="BE137" i="9" s="1"/>
  <c r="BH137" i="9" s="1"/>
  <c r="AQ136" i="9" l="1"/>
  <c r="AT136" i="9" s="1"/>
  <c r="AK137" i="9" s="1"/>
  <c r="BC137" i="9"/>
  <c r="AX137" i="9"/>
  <c r="M137" i="9" l="1"/>
  <c r="O137" i="9" s="1"/>
  <c r="P137" i="9" s="1"/>
  <c r="AB137" i="9" s="1"/>
  <c r="AN137" i="9"/>
  <c r="AS137" i="9"/>
  <c r="AH137" i="9" l="1"/>
  <c r="AD137" i="9"/>
  <c r="AO137" i="9" s="1"/>
  <c r="AP137" i="9" s="1"/>
  <c r="AJ137" i="9"/>
  <c r="BI137" i="9" s="1"/>
  <c r="BJ137" i="9" s="1"/>
  <c r="BK137" i="9" s="1"/>
  <c r="BE138" i="9" s="1"/>
  <c r="BH138" i="9" s="1"/>
  <c r="AF137" i="9"/>
  <c r="AY137" i="9" s="1"/>
  <c r="AZ137" i="9" s="1"/>
  <c r="BA137" i="9" s="1"/>
  <c r="BD137" i="9" s="1"/>
  <c r="AU138" i="9" s="1"/>
  <c r="AX138" i="9" l="1"/>
  <c r="BC138" i="9"/>
  <c r="AQ137" i="9"/>
  <c r="AT137" i="9" s="1"/>
  <c r="AK138" i="9" s="1"/>
  <c r="AS138" i="9" l="1"/>
  <c r="M138" i="9"/>
  <c r="O138" i="9" s="1"/>
  <c r="P138" i="9" s="1"/>
  <c r="AB138" i="9" s="1"/>
  <c r="AN138" i="9"/>
  <c r="AD138" i="9" l="1"/>
  <c r="AO138" i="9" s="1"/>
  <c r="AP138" i="9" s="1"/>
  <c r="AJ138" i="9"/>
  <c r="BI138" i="9" s="1"/>
  <c r="BJ138" i="9" s="1"/>
  <c r="BK138" i="9" s="1"/>
  <c r="BE139" i="9" s="1"/>
  <c r="BH139" i="9" s="1"/>
  <c r="AF138" i="9"/>
  <c r="AY138" i="9" s="1"/>
  <c r="AZ138" i="9" s="1"/>
  <c r="BA138" i="9" s="1"/>
  <c r="BD138" i="9" s="1"/>
  <c r="AU139" i="9" s="1"/>
  <c r="AH138" i="9"/>
  <c r="AQ138" i="9" l="1"/>
  <c r="AT138" i="9" s="1"/>
  <c r="AK139" i="9" s="1"/>
  <c r="BC139" i="9"/>
  <c r="AX139" i="9"/>
  <c r="M139" i="9" l="1"/>
  <c r="O139" i="9" s="1"/>
  <c r="P139" i="9" s="1"/>
  <c r="AB139" i="9" s="1"/>
  <c r="AN139" i="9"/>
  <c r="AS139" i="9"/>
  <c r="AF139" i="9" l="1"/>
  <c r="AY139" i="9" s="1"/>
  <c r="AZ139" i="9" s="1"/>
  <c r="BA139" i="9" s="1"/>
  <c r="BD139" i="9" s="1"/>
  <c r="AU140" i="9" s="1"/>
  <c r="AD139" i="9"/>
  <c r="AO139" i="9" s="1"/>
  <c r="AP139" i="9" s="1"/>
  <c r="AH139" i="9"/>
  <c r="AJ139" i="9"/>
  <c r="BI139" i="9" s="1"/>
  <c r="BJ139" i="9" s="1"/>
  <c r="BK139" i="9" s="1"/>
  <c r="BE140" i="9" s="1"/>
  <c r="BH140" i="9" s="1"/>
  <c r="BC140" i="9" l="1"/>
  <c r="AX140" i="9"/>
  <c r="AQ139" i="9"/>
  <c r="AT139" i="9" s="1"/>
  <c r="AK140" i="9" s="1"/>
  <c r="AN140" i="9" l="1"/>
  <c r="M140" i="9"/>
  <c r="O140" i="9" s="1"/>
  <c r="P140" i="9" s="1"/>
  <c r="AB140" i="9" s="1"/>
  <c r="AS140" i="9"/>
  <c r="AJ140" i="9" l="1"/>
  <c r="BI140" i="9" s="1"/>
  <c r="BJ140" i="9" s="1"/>
  <c r="BK140" i="9" s="1"/>
  <c r="BE141" i="9" s="1"/>
  <c r="BH141" i="9" s="1"/>
  <c r="AF140" i="9"/>
  <c r="AY140" i="9" s="1"/>
  <c r="AZ140" i="9" s="1"/>
  <c r="BA140" i="9" s="1"/>
  <c r="BD140" i="9" s="1"/>
  <c r="AU141" i="9" s="1"/>
  <c r="AD140" i="9"/>
  <c r="AO140" i="9" s="1"/>
  <c r="AP140" i="9" s="1"/>
  <c r="AH140" i="9"/>
  <c r="AQ140" i="9" l="1"/>
  <c r="AT140" i="9" s="1"/>
  <c r="AK141" i="9" s="1"/>
  <c r="AX141" i="9"/>
  <c r="BC141" i="9"/>
  <c r="AS141" i="9" l="1"/>
  <c r="AN141" i="9"/>
  <c r="M141" i="9"/>
  <c r="O141" i="9" s="1"/>
  <c r="P141" i="9" s="1"/>
  <c r="AB141" i="9" s="1"/>
  <c r="AF141" i="9" l="1"/>
  <c r="AY141" i="9" s="1"/>
  <c r="AZ141" i="9" s="1"/>
  <c r="BA141" i="9" s="1"/>
  <c r="BD141" i="9" s="1"/>
  <c r="AU142" i="9" s="1"/>
  <c r="AJ141" i="9"/>
  <c r="BI141" i="9" s="1"/>
  <c r="BJ141" i="9" s="1"/>
  <c r="BK141" i="9" s="1"/>
  <c r="BE142" i="9" s="1"/>
  <c r="BH142" i="9" s="1"/>
  <c r="AD141" i="9"/>
  <c r="AO141" i="9" s="1"/>
  <c r="AP141" i="9" s="1"/>
  <c r="AH141" i="9"/>
  <c r="AX142" i="9" l="1"/>
  <c r="BC142" i="9"/>
  <c r="AQ141" i="9"/>
  <c r="AT141" i="9" s="1"/>
  <c r="AK142" i="9" s="1"/>
  <c r="M142" i="9" l="1"/>
  <c r="O142" i="9" s="1"/>
  <c r="P142" i="9" s="1"/>
  <c r="AB142" i="9" s="1"/>
  <c r="AN142" i="9"/>
  <c r="AS142" i="9"/>
  <c r="AJ142" i="9" l="1"/>
  <c r="BI142" i="9" s="1"/>
  <c r="BJ142" i="9" s="1"/>
  <c r="BK142" i="9" s="1"/>
  <c r="BE143" i="9" s="1"/>
  <c r="BH143" i="9" s="1"/>
  <c r="AD142" i="9"/>
  <c r="AO142" i="9" s="1"/>
  <c r="AP142" i="9" s="1"/>
  <c r="AH142" i="9"/>
  <c r="AF142" i="9"/>
  <c r="AY142" i="9" s="1"/>
  <c r="AZ142" i="9" s="1"/>
  <c r="BA142" i="9" s="1"/>
  <c r="BD142" i="9" s="1"/>
  <c r="AU143" i="9" s="1"/>
  <c r="BC143" i="9" l="1"/>
  <c r="AX143" i="9"/>
  <c r="AQ142" i="9"/>
  <c r="AT142" i="9" s="1"/>
  <c r="AK143" i="9" s="1"/>
  <c r="AN143" i="9" l="1"/>
  <c r="M143" i="9"/>
  <c r="O143" i="9" s="1"/>
  <c r="P143" i="9" s="1"/>
  <c r="AB143" i="9" s="1"/>
  <c r="AS143" i="9"/>
  <c r="AJ143" i="9" l="1"/>
  <c r="BI143" i="9" s="1"/>
  <c r="BJ143" i="9" s="1"/>
  <c r="BK143" i="9" s="1"/>
  <c r="BE144" i="9" s="1"/>
  <c r="BH144" i="9" s="1"/>
  <c r="AD143" i="9"/>
  <c r="AO143" i="9" s="1"/>
  <c r="AP143" i="9" s="1"/>
  <c r="AH143" i="9"/>
  <c r="AF143" i="9"/>
  <c r="AY143" i="9" s="1"/>
  <c r="AZ143" i="9" s="1"/>
  <c r="BA143" i="9" s="1"/>
  <c r="BD143" i="9" s="1"/>
  <c r="AU144" i="9" s="1"/>
  <c r="AX144" i="9" l="1"/>
  <c r="BC144" i="9"/>
  <c r="AQ143" i="9"/>
  <c r="AT143" i="9" s="1"/>
  <c r="AK144" i="9" s="1"/>
  <c r="M144" i="9" l="1"/>
  <c r="O144" i="9" s="1"/>
  <c r="P144" i="9" s="1"/>
  <c r="AB144" i="9" s="1"/>
  <c r="AN144" i="9"/>
  <c r="AS144" i="9"/>
  <c r="AD144" i="9" l="1"/>
  <c r="AO144" i="9" s="1"/>
  <c r="AP144" i="9" s="1"/>
  <c r="AF144" i="9"/>
  <c r="AY144" i="9" s="1"/>
  <c r="AZ144" i="9" s="1"/>
  <c r="BA144" i="9" s="1"/>
  <c r="BD144" i="9" s="1"/>
  <c r="AU145" i="9" s="1"/>
  <c r="AH144" i="9"/>
  <c r="AJ144" i="9"/>
  <c r="BI144" i="9" s="1"/>
  <c r="BJ144" i="9" s="1"/>
  <c r="BK144" i="9" s="1"/>
  <c r="BE145" i="9" s="1"/>
  <c r="BH145" i="9" s="1"/>
  <c r="AQ144" i="9" l="1"/>
  <c r="AT144" i="9" s="1"/>
  <c r="AK145" i="9" s="1"/>
  <c r="AX145" i="9"/>
  <c r="BC145" i="9"/>
  <c r="AS145" i="9" l="1"/>
  <c r="AN145" i="9"/>
  <c r="M145" i="9"/>
  <c r="O145" i="9" s="1"/>
  <c r="P145" i="9" s="1"/>
  <c r="AB145" i="9" s="1"/>
  <c r="AF145" i="9" l="1"/>
  <c r="AY145" i="9" s="1"/>
  <c r="AZ145" i="9" s="1"/>
  <c r="BA145" i="9" s="1"/>
  <c r="BD145" i="9" s="1"/>
  <c r="AU146" i="9" s="1"/>
  <c r="AJ145" i="9"/>
  <c r="BI145" i="9" s="1"/>
  <c r="BJ145" i="9" s="1"/>
  <c r="BK145" i="9" s="1"/>
  <c r="BE146" i="9" s="1"/>
  <c r="BH146" i="9" s="1"/>
  <c r="AD145" i="9"/>
  <c r="AO145" i="9" s="1"/>
  <c r="AP145" i="9" s="1"/>
  <c r="AH145" i="9"/>
  <c r="BC146" i="9" l="1"/>
  <c r="AX146" i="9"/>
  <c r="AQ145" i="9"/>
  <c r="AT145" i="9" s="1"/>
  <c r="AK146" i="9" s="1"/>
  <c r="M146" i="9" l="1"/>
  <c r="O146" i="9" s="1"/>
  <c r="P146" i="9" s="1"/>
  <c r="AB146" i="9" s="1"/>
  <c r="AN146" i="9"/>
  <c r="AS146" i="9"/>
  <c r="AD146" i="9" l="1"/>
  <c r="AO146" i="9" s="1"/>
  <c r="AP146" i="9" s="1"/>
  <c r="AF146" i="9"/>
  <c r="AY146" i="9" s="1"/>
  <c r="AZ146" i="9" s="1"/>
  <c r="BA146" i="9" s="1"/>
  <c r="BD146" i="9" s="1"/>
  <c r="AU147" i="9" s="1"/>
  <c r="AH146" i="9"/>
  <c r="AJ146" i="9"/>
  <c r="BI146" i="9" s="1"/>
  <c r="BJ146" i="9" s="1"/>
  <c r="BK146" i="9" s="1"/>
  <c r="BE147" i="9" s="1"/>
  <c r="BH147" i="9" s="1"/>
  <c r="AQ146" i="9" l="1"/>
  <c r="AT146" i="9" s="1"/>
  <c r="AK147" i="9" s="1"/>
  <c r="BC147" i="9"/>
  <c r="AX147" i="9"/>
  <c r="M147" i="9" l="1"/>
  <c r="O147" i="9" s="1"/>
  <c r="P147" i="9" s="1"/>
  <c r="AB147" i="9" s="1"/>
  <c r="AN147" i="9"/>
  <c r="AS147" i="9"/>
  <c r="AH147" i="9" l="1"/>
  <c r="AF147" i="9"/>
  <c r="AY147" i="9" s="1"/>
  <c r="AZ147" i="9" s="1"/>
  <c r="BA147" i="9" s="1"/>
  <c r="BD147" i="9" s="1"/>
  <c r="AU148" i="9" s="1"/>
  <c r="AJ147" i="9"/>
  <c r="BI147" i="9" s="1"/>
  <c r="BJ147" i="9" s="1"/>
  <c r="BK147" i="9" s="1"/>
  <c r="BE148" i="9" s="1"/>
  <c r="BH148" i="9" s="1"/>
  <c r="AD147" i="9"/>
  <c r="AO147" i="9" s="1"/>
  <c r="AP147" i="9" s="1"/>
  <c r="AQ147" i="9" l="1"/>
  <c r="AT147" i="9" s="1"/>
  <c r="AK148" i="9" s="1"/>
  <c r="AX148" i="9"/>
  <c r="BC148" i="9"/>
  <c r="M148" i="9" l="1"/>
  <c r="O148" i="9" s="1"/>
  <c r="P148" i="9" s="1"/>
  <c r="AB148" i="9" s="1"/>
  <c r="AN148" i="9"/>
  <c r="AS148" i="9"/>
  <c r="AJ148" i="9" l="1"/>
  <c r="BI148" i="9" s="1"/>
  <c r="BJ148" i="9" s="1"/>
  <c r="BK148" i="9" s="1"/>
  <c r="BE149" i="9" s="1"/>
  <c r="BH149" i="9" s="1"/>
  <c r="AF148" i="9"/>
  <c r="AY148" i="9" s="1"/>
  <c r="AZ148" i="9" s="1"/>
  <c r="BA148" i="9" s="1"/>
  <c r="BD148" i="9" s="1"/>
  <c r="AU149" i="9" s="1"/>
  <c r="AD148" i="9"/>
  <c r="AO148" i="9" s="1"/>
  <c r="AP148" i="9" s="1"/>
  <c r="AH148" i="9"/>
  <c r="AQ148" i="9" l="1"/>
  <c r="AT148" i="9" s="1"/>
  <c r="AK149" i="9" s="1"/>
  <c r="AX149" i="9"/>
  <c r="BC149" i="9"/>
  <c r="AN149" i="9" l="1"/>
  <c r="AS149" i="9"/>
  <c r="M149" i="9"/>
  <c r="O149" i="9" s="1"/>
  <c r="P149" i="9" s="1"/>
  <c r="AB149" i="9" s="1"/>
  <c r="AH149" i="9" l="1"/>
  <c r="AD149" i="9"/>
  <c r="AO149" i="9" s="1"/>
  <c r="AP149" i="9" s="1"/>
  <c r="AF149" i="9"/>
  <c r="AY149" i="9" s="1"/>
  <c r="AZ149" i="9" s="1"/>
  <c r="BA149" i="9" s="1"/>
  <c r="BD149" i="9" s="1"/>
  <c r="AU150" i="9" s="1"/>
  <c r="AJ149" i="9"/>
  <c r="BI149" i="9" s="1"/>
  <c r="BJ149" i="9" s="1"/>
  <c r="BK149" i="9" s="1"/>
  <c r="BE150" i="9" s="1"/>
  <c r="BH150" i="9" s="1"/>
  <c r="AX150" i="9" l="1"/>
  <c r="BC150" i="9"/>
  <c r="AQ149" i="9"/>
  <c r="AT149" i="9" s="1"/>
  <c r="AK150" i="9" s="1"/>
  <c r="AS150" i="9" l="1"/>
  <c r="AN150" i="9"/>
  <c r="M150" i="9"/>
  <c r="O150" i="9" s="1"/>
  <c r="P150" i="9" s="1"/>
  <c r="AB150" i="9" s="1"/>
  <c r="AF150" i="9" l="1"/>
  <c r="AY150" i="9" s="1"/>
  <c r="AZ150" i="9" s="1"/>
  <c r="BA150" i="9" s="1"/>
  <c r="BD150" i="9" s="1"/>
  <c r="AU151" i="9" s="1"/>
  <c r="AH150" i="9"/>
  <c r="AD150" i="9"/>
  <c r="AO150" i="9" s="1"/>
  <c r="AP150" i="9" s="1"/>
  <c r="AJ150" i="9"/>
  <c r="BI150" i="9" s="1"/>
  <c r="BJ150" i="9" s="1"/>
  <c r="BK150" i="9" s="1"/>
  <c r="BE151" i="9" s="1"/>
  <c r="BH151" i="9" s="1"/>
  <c r="BC151" i="9" l="1"/>
  <c r="AX151" i="9"/>
  <c r="AQ150" i="9"/>
  <c r="AT150" i="9" s="1"/>
  <c r="AK151" i="9" s="1"/>
  <c r="M151" i="9" l="1"/>
  <c r="O151" i="9" s="1"/>
  <c r="P151" i="9" s="1"/>
  <c r="AB151" i="9" s="1"/>
  <c r="AN151" i="9"/>
  <c r="AS151" i="9"/>
  <c r="AD151" i="9" l="1"/>
  <c r="AO151" i="9" s="1"/>
  <c r="AP151" i="9" s="1"/>
  <c r="AJ151" i="9"/>
  <c r="BI151" i="9" s="1"/>
  <c r="BJ151" i="9" s="1"/>
  <c r="BK151" i="9" s="1"/>
  <c r="BE152" i="9" s="1"/>
  <c r="BH152" i="9" s="1"/>
  <c r="AH151" i="9"/>
  <c r="AF151" i="9"/>
  <c r="AY151" i="9" s="1"/>
  <c r="AZ151" i="9" s="1"/>
  <c r="BA151" i="9" s="1"/>
  <c r="BD151" i="9" s="1"/>
  <c r="AU152" i="9" s="1"/>
  <c r="AQ151" i="9" l="1"/>
  <c r="AT151" i="9" s="1"/>
  <c r="AK152" i="9" s="1"/>
  <c r="BC152" i="9"/>
  <c r="AX152" i="9"/>
  <c r="M152" i="9" l="1"/>
  <c r="O152" i="9" s="1"/>
  <c r="P152" i="9" s="1"/>
  <c r="AB152" i="9" s="1"/>
  <c r="AN152" i="9"/>
  <c r="AS152" i="9"/>
  <c r="AJ152" i="9" l="1"/>
  <c r="BI152" i="9" s="1"/>
  <c r="BJ152" i="9" s="1"/>
  <c r="BK152" i="9" s="1"/>
  <c r="BE153" i="9" s="1"/>
  <c r="BH153" i="9" s="1"/>
  <c r="AD152" i="9"/>
  <c r="AO152" i="9" s="1"/>
  <c r="AP152" i="9" s="1"/>
  <c r="AH152" i="9"/>
  <c r="AF152" i="9"/>
  <c r="AY152" i="9" s="1"/>
  <c r="AZ152" i="9" s="1"/>
  <c r="BA152" i="9" s="1"/>
  <c r="BD152" i="9" s="1"/>
  <c r="AU153" i="9" s="1"/>
  <c r="AX153" i="9" l="1"/>
  <c r="BC153" i="9"/>
  <c r="AQ152" i="9"/>
  <c r="AT152" i="9" s="1"/>
  <c r="AK153" i="9" s="1"/>
  <c r="AS153" i="9" l="1"/>
  <c r="M153" i="9"/>
  <c r="O153" i="9" s="1"/>
  <c r="P153" i="9" s="1"/>
  <c r="AB153" i="9" s="1"/>
  <c r="AN153" i="9"/>
  <c r="AJ153" i="9" l="1"/>
  <c r="BI153" i="9" s="1"/>
  <c r="BJ153" i="9" s="1"/>
  <c r="BK153" i="9" s="1"/>
  <c r="BE154" i="9" s="1"/>
  <c r="BH154" i="9" s="1"/>
  <c r="AH153" i="9"/>
  <c r="AF153" i="9"/>
  <c r="AY153" i="9" s="1"/>
  <c r="AZ153" i="9" s="1"/>
  <c r="BA153" i="9" s="1"/>
  <c r="BD153" i="9" s="1"/>
  <c r="AU154" i="9" s="1"/>
  <c r="AD153" i="9"/>
  <c r="AO153" i="9" s="1"/>
  <c r="AP153" i="9" s="1"/>
  <c r="AQ153" i="9" l="1"/>
  <c r="AT153" i="9" s="1"/>
  <c r="AK154" i="9" s="1"/>
  <c r="BC154" i="9"/>
  <c r="AX154" i="9"/>
  <c r="AN154" i="9" l="1"/>
  <c r="AS154" i="9"/>
  <c r="M154" i="9"/>
  <c r="O154" i="9" s="1"/>
  <c r="P154" i="9" s="1"/>
  <c r="AB154" i="9" s="1"/>
  <c r="AJ154" i="9" l="1"/>
  <c r="BI154" i="9" s="1"/>
  <c r="BJ154" i="9" s="1"/>
  <c r="BK154" i="9" s="1"/>
  <c r="BE155" i="9" s="1"/>
  <c r="BH155" i="9" s="1"/>
  <c r="AH154" i="9"/>
  <c r="AF154" i="9"/>
  <c r="AY154" i="9" s="1"/>
  <c r="AZ154" i="9" s="1"/>
  <c r="BA154" i="9" s="1"/>
  <c r="BD154" i="9" s="1"/>
  <c r="AU155" i="9" s="1"/>
  <c r="AD154" i="9"/>
  <c r="AO154" i="9" s="1"/>
  <c r="AP154" i="9" s="1"/>
  <c r="AQ154" i="9" l="1"/>
  <c r="AT154" i="9" s="1"/>
  <c r="AK155" i="9" s="1"/>
  <c r="BC155" i="9"/>
  <c r="AX155" i="9"/>
  <c r="AN155" i="9" l="1"/>
  <c r="M155" i="9"/>
  <c r="O155" i="9" s="1"/>
  <c r="P155" i="9" s="1"/>
  <c r="AB155" i="9" s="1"/>
  <c r="AS155" i="9"/>
  <c r="AD155" i="9" l="1"/>
  <c r="AO155" i="9" s="1"/>
  <c r="AP155" i="9" s="1"/>
  <c r="AH155" i="9"/>
  <c r="AJ155" i="9"/>
  <c r="BI155" i="9" s="1"/>
  <c r="BJ155" i="9" s="1"/>
  <c r="BK155" i="9" s="1"/>
  <c r="BE156" i="9" s="1"/>
  <c r="BH156" i="9" s="1"/>
  <c r="AF155" i="9"/>
  <c r="AY155" i="9" s="1"/>
  <c r="AZ155" i="9" s="1"/>
  <c r="BA155" i="9" s="1"/>
  <c r="BD155" i="9" s="1"/>
  <c r="AU156" i="9" s="1"/>
  <c r="AQ155" i="9" l="1"/>
  <c r="AT155" i="9" s="1"/>
  <c r="AK156" i="9" s="1"/>
  <c r="BC156" i="9"/>
  <c r="AX156" i="9"/>
  <c r="AN156" i="9" l="1"/>
  <c r="M156" i="9"/>
  <c r="O156" i="9" s="1"/>
  <c r="P156" i="9" s="1"/>
  <c r="AB156" i="9" s="1"/>
  <c r="AS156" i="9"/>
  <c r="AD156" i="9" l="1"/>
  <c r="AO156" i="9" s="1"/>
  <c r="AP156" i="9" s="1"/>
  <c r="AJ156" i="9"/>
  <c r="BI156" i="9" s="1"/>
  <c r="BJ156" i="9" s="1"/>
  <c r="BK156" i="9" s="1"/>
  <c r="BE157" i="9" s="1"/>
  <c r="BH157" i="9" s="1"/>
  <c r="AF156" i="9"/>
  <c r="AY156" i="9" s="1"/>
  <c r="AZ156" i="9" s="1"/>
  <c r="BA156" i="9" s="1"/>
  <c r="BD156" i="9" s="1"/>
  <c r="AU157" i="9" s="1"/>
  <c r="AH156" i="9"/>
  <c r="AQ156" i="9" l="1"/>
  <c r="AT156" i="9" s="1"/>
  <c r="AK157" i="9" s="1"/>
  <c r="AX157" i="9"/>
  <c r="BC157" i="9"/>
  <c r="AN157" i="9" l="1"/>
  <c r="M157" i="9"/>
  <c r="O157" i="9" s="1"/>
  <c r="P157" i="9" s="1"/>
  <c r="AB157" i="9" s="1"/>
  <c r="AS157" i="9"/>
  <c r="AH157" i="9" l="1"/>
  <c r="AJ157" i="9"/>
  <c r="BI157" i="9" s="1"/>
  <c r="BJ157" i="9" s="1"/>
  <c r="BK157" i="9" s="1"/>
  <c r="BE158" i="9" s="1"/>
  <c r="BH158" i="9" s="1"/>
  <c r="AD157" i="9"/>
  <c r="AO157" i="9" s="1"/>
  <c r="AP157" i="9" s="1"/>
  <c r="AF157" i="9"/>
  <c r="AY157" i="9" s="1"/>
  <c r="AZ157" i="9" s="1"/>
  <c r="BA157" i="9" s="1"/>
  <c r="BD157" i="9" s="1"/>
  <c r="AU158" i="9" s="1"/>
  <c r="BC158" i="9" l="1"/>
  <c r="AX158" i="9"/>
  <c r="AQ157" i="9"/>
  <c r="AT157" i="9" s="1"/>
  <c r="AK158" i="9" s="1"/>
  <c r="AS158" i="9" l="1"/>
  <c r="AN158" i="9"/>
  <c r="M158" i="9"/>
  <c r="O158" i="9" s="1"/>
  <c r="P158" i="9" s="1"/>
  <c r="AB158" i="9" s="1"/>
  <c r="AF158" i="9" l="1"/>
  <c r="AY158" i="9" s="1"/>
  <c r="AZ158" i="9" s="1"/>
  <c r="BA158" i="9" s="1"/>
  <c r="BD158" i="9" s="1"/>
  <c r="AU159" i="9" s="1"/>
  <c r="AH158" i="9"/>
  <c r="AD158" i="9"/>
  <c r="AO158" i="9" s="1"/>
  <c r="AP158" i="9" s="1"/>
  <c r="AJ158" i="9"/>
  <c r="BI158" i="9" s="1"/>
  <c r="BJ158" i="9" s="1"/>
  <c r="BK158" i="9" s="1"/>
  <c r="BE159" i="9" s="1"/>
  <c r="BH159" i="9" s="1"/>
  <c r="BC159" i="9" l="1"/>
  <c r="AX159" i="9"/>
  <c r="AQ158" i="9"/>
  <c r="AT158" i="9" s="1"/>
  <c r="AK159" i="9" s="1"/>
  <c r="AS159" i="9" l="1"/>
  <c r="M159" i="9"/>
  <c r="O159" i="9" s="1"/>
  <c r="P159" i="9" s="1"/>
  <c r="AB159" i="9" s="1"/>
  <c r="AN159" i="9"/>
  <c r="AJ159" i="9" l="1"/>
  <c r="BI159" i="9" s="1"/>
  <c r="BJ159" i="9" s="1"/>
  <c r="BK159" i="9" s="1"/>
  <c r="BE160" i="9" s="1"/>
  <c r="BH160" i="9" s="1"/>
  <c r="AH159" i="9"/>
  <c r="AF159" i="9"/>
  <c r="AY159" i="9" s="1"/>
  <c r="AZ159" i="9" s="1"/>
  <c r="BA159" i="9" s="1"/>
  <c r="BD159" i="9" s="1"/>
  <c r="AU160" i="9" s="1"/>
  <c r="AD159" i="9"/>
  <c r="AO159" i="9" s="1"/>
  <c r="AP159" i="9" s="1"/>
  <c r="AQ159" i="9" l="1"/>
  <c r="AT159" i="9" s="1"/>
  <c r="AK160" i="9" s="1"/>
  <c r="BC160" i="9"/>
  <c r="AX160" i="9"/>
  <c r="AS160" i="9" l="1"/>
  <c r="M160" i="9"/>
  <c r="O160" i="9" s="1"/>
  <c r="P160" i="9" s="1"/>
  <c r="AB160" i="9" s="1"/>
  <c r="AN160" i="9"/>
  <c r="AH160" i="9" l="1"/>
  <c r="AF160" i="9"/>
  <c r="AY160" i="9" s="1"/>
  <c r="AZ160" i="9" s="1"/>
  <c r="BA160" i="9" s="1"/>
  <c r="BD160" i="9" s="1"/>
  <c r="AU161" i="9" s="1"/>
  <c r="AJ160" i="9"/>
  <c r="BI160" i="9" s="1"/>
  <c r="BJ160" i="9" s="1"/>
  <c r="BK160" i="9" s="1"/>
  <c r="BE161" i="9" s="1"/>
  <c r="BH161" i="9" s="1"/>
  <c r="AD160" i="9"/>
  <c r="AO160" i="9" s="1"/>
  <c r="AP160" i="9" s="1"/>
  <c r="AQ160" i="9" l="1"/>
  <c r="AT160" i="9" s="1"/>
  <c r="AK161" i="9" s="1"/>
  <c r="AX161" i="9"/>
  <c r="BC161" i="9"/>
  <c r="M161" i="9" l="1"/>
  <c r="O161" i="9" s="1"/>
  <c r="P161" i="9" s="1"/>
  <c r="AB161" i="9" s="1"/>
  <c r="AN161" i="9"/>
  <c r="AS161" i="9"/>
  <c r="AJ161" i="9" l="1"/>
  <c r="BI161" i="9" s="1"/>
  <c r="BJ161" i="9" s="1"/>
  <c r="BK161" i="9" s="1"/>
  <c r="BE162" i="9" s="1"/>
  <c r="BH162" i="9" s="1"/>
  <c r="AF161" i="9"/>
  <c r="AY161" i="9" s="1"/>
  <c r="AZ161" i="9" s="1"/>
  <c r="BA161" i="9" s="1"/>
  <c r="BD161" i="9" s="1"/>
  <c r="AU162" i="9" s="1"/>
  <c r="AD161" i="9"/>
  <c r="AO161" i="9" s="1"/>
  <c r="AP161" i="9" s="1"/>
  <c r="AH161" i="9"/>
  <c r="AQ161" i="9" l="1"/>
  <c r="AT161" i="9" s="1"/>
  <c r="AK162" i="9" s="1"/>
  <c r="AX162" i="9"/>
  <c r="BC162" i="9"/>
  <c r="AS162" i="9" l="1"/>
  <c r="AN162" i="9"/>
  <c r="M162" i="9"/>
  <c r="O162" i="9" s="1"/>
  <c r="P162" i="9" s="1"/>
  <c r="AB162" i="9" s="1"/>
  <c r="AD162" i="9" l="1"/>
  <c r="AO162" i="9" s="1"/>
  <c r="AP162" i="9" s="1"/>
  <c r="AJ162" i="9"/>
  <c r="BI162" i="9" s="1"/>
  <c r="BJ162" i="9" s="1"/>
  <c r="BK162" i="9" s="1"/>
  <c r="BE163" i="9" s="1"/>
  <c r="BH163" i="9" s="1"/>
  <c r="AF162" i="9"/>
  <c r="AY162" i="9" s="1"/>
  <c r="AZ162" i="9" s="1"/>
  <c r="BA162" i="9" s="1"/>
  <c r="BD162" i="9" s="1"/>
  <c r="AU163" i="9" s="1"/>
  <c r="AH162" i="9"/>
  <c r="AQ162" i="9" l="1"/>
  <c r="AT162" i="9" s="1"/>
  <c r="AK163" i="9" s="1"/>
  <c r="AX163" i="9"/>
  <c r="BC163" i="9"/>
  <c r="AS163" i="9" l="1"/>
  <c r="M163" i="9"/>
  <c r="O163" i="9" s="1"/>
  <c r="P163" i="9" s="1"/>
  <c r="AB163" i="9" s="1"/>
  <c r="AN163" i="9"/>
  <c r="AJ163" i="9" l="1"/>
  <c r="BI163" i="9" s="1"/>
  <c r="BJ163" i="9" s="1"/>
  <c r="BK163" i="9" s="1"/>
  <c r="BE164" i="9" s="1"/>
  <c r="BH164" i="9" s="1"/>
  <c r="AH163" i="9"/>
  <c r="AD163" i="9"/>
  <c r="AO163" i="9" s="1"/>
  <c r="AP163" i="9" s="1"/>
  <c r="AF163" i="9"/>
  <c r="AY163" i="9" s="1"/>
  <c r="AZ163" i="9" s="1"/>
  <c r="BA163" i="9" s="1"/>
  <c r="BD163" i="9" s="1"/>
  <c r="AU164" i="9" s="1"/>
  <c r="BC164" i="9" l="1"/>
  <c r="AX164" i="9"/>
  <c r="AQ163" i="9"/>
  <c r="AT163" i="9" s="1"/>
  <c r="AK164" i="9" s="1"/>
  <c r="AS164" i="9" l="1"/>
  <c r="M164" i="9"/>
  <c r="O164" i="9" s="1"/>
  <c r="P164" i="9" s="1"/>
  <c r="AB164" i="9" s="1"/>
  <c r="AN164" i="9"/>
  <c r="AH164" i="9" l="1"/>
  <c r="AF164" i="9"/>
  <c r="AY164" i="9" s="1"/>
  <c r="AZ164" i="9" s="1"/>
  <c r="BA164" i="9" s="1"/>
  <c r="BD164" i="9" s="1"/>
  <c r="AU165" i="9" s="1"/>
  <c r="AJ164" i="9"/>
  <c r="BI164" i="9" s="1"/>
  <c r="BJ164" i="9" s="1"/>
  <c r="BK164" i="9" s="1"/>
  <c r="BE165" i="9" s="1"/>
  <c r="BH165" i="9" s="1"/>
  <c r="AD164" i="9"/>
  <c r="AO164" i="9" s="1"/>
  <c r="AP164" i="9" s="1"/>
  <c r="AQ164" i="9" l="1"/>
  <c r="AT164" i="9" s="1"/>
  <c r="AK165" i="9" s="1"/>
  <c r="AX165" i="9"/>
  <c r="BC165" i="9"/>
  <c r="AN165" i="9" l="1"/>
  <c r="M165" i="9"/>
  <c r="O165" i="9" s="1"/>
  <c r="P165" i="9" s="1"/>
  <c r="AB165" i="9" s="1"/>
  <c r="AS165" i="9"/>
  <c r="AF165" i="9" l="1"/>
  <c r="AY165" i="9" s="1"/>
  <c r="AZ165" i="9" s="1"/>
  <c r="BA165" i="9" s="1"/>
  <c r="BD165" i="9" s="1"/>
  <c r="AU166" i="9" s="1"/>
  <c r="AD165" i="9"/>
  <c r="AO165" i="9" s="1"/>
  <c r="AP165" i="9" s="1"/>
  <c r="AJ165" i="9"/>
  <c r="BI165" i="9" s="1"/>
  <c r="BJ165" i="9" s="1"/>
  <c r="BK165" i="9" s="1"/>
  <c r="BE166" i="9" s="1"/>
  <c r="BH166" i="9" s="1"/>
  <c r="AH165" i="9"/>
  <c r="BC166" i="9" l="1"/>
  <c r="AX166" i="9"/>
  <c r="AQ165" i="9"/>
  <c r="AT165" i="9" s="1"/>
  <c r="AK166" i="9" s="1"/>
  <c r="M166" i="9" l="1"/>
  <c r="O166" i="9" s="1"/>
  <c r="P166" i="9" s="1"/>
  <c r="AB166" i="9" s="1"/>
  <c r="AS166" i="9"/>
  <c r="AN166" i="9"/>
  <c r="AH166" i="9" l="1"/>
  <c r="AJ166" i="9"/>
  <c r="BI166" i="9" s="1"/>
  <c r="BJ166" i="9" s="1"/>
  <c r="BK166" i="9" s="1"/>
  <c r="BE167" i="9" s="1"/>
  <c r="BH167" i="9" s="1"/>
  <c r="AF166" i="9"/>
  <c r="AY166" i="9" s="1"/>
  <c r="AZ166" i="9" s="1"/>
  <c r="BA166" i="9" s="1"/>
  <c r="BD166" i="9" s="1"/>
  <c r="AU167" i="9" s="1"/>
  <c r="AD166" i="9"/>
  <c r="AO166" i="9" s="1"/>
  <c r="AP166" i="9" s="1"/>
  <c r="AQ166" i="9" l="1"/>
  <c r="AT166" i="9" s="1"/>
  <c r="AK167" i="9" s="1"/>
  <c r="BC167" i="9"/>
  <c r="AX167" i="9"/>
  <c r="AS167" i="9" l="1"/>
  <c r="AN167" i="9"/>
  <c r="M167" i="9"/>
  <c r="O167" i="9" s="1"/>
  <c r="P167" i="9" s="1"/>
  <c r="AB167" i="9" s="1"/>
  <c r="AF167" i="9" l="1"/>
  <c r="AY167" i="9" s="1"/>
  <c r="AZ167" i="9" s="1"/>
  <c r="BA167" i="9" s="1"/>
  <c r="BD167" i="9" s="1"/>
  <c r="AU168" i="9" s="1"/>
  <c r="AH167" i="9"/>
  <c r="AD167" i="9"/>
  <c r="AO167" i="9" s="1"/>
  <c r="AP167" i="9" s="1"/>
  <c r="AJ167" i="9"/>
  <c r="BI167" i="9" s="1"/>
  <c r="BJ167" i="9" s="1"/>
  <c r="BK167" i="9" s="1"/>
  <c r="BE168" i="9" s="1"/>
  <c r="BH168" i="9" s="1"/>
  <c r="BC168" i="9" l="1"/>
  <c r="AX168" i="9"/>
  <c r="AQ167" i="9"/>
  <c r="AT167" i="9" s="1"/>
  <c r="AK168" i="9" s="1"/>
  <c r="M168" i="9" l="1"/>
  <c r="O168" i="9" s="1"/>
  <c r="P168" i="9" s="1"/>
  <c r="AB168" i="9" s="1"/>
  <c r="AS168" i="9"/>
  <c r="AN168" i="9"/>
  <c r="AJ168" i="9" l="1"/>
  <c r="BI168" i="9" s="1"/>
  <c r="BJ168" i="9" s="1"/>
  <c r="BK168" i="9" s="1"/>
  <c r="BE169" i="9" s="1"/>
  <c r="BH169" i="9" s="1"/>
  <c r="AF168" i="9"/>
  <c r="AY168" i="9" s="1"/>
  <c r="AZ168" i="9" s="1"/>
  <c r="BA168" i="9" s="1"/>
  <c r="BD168" i="9" s="1"/>
  <c r="AU169" i="9" s="1"/>
  <c r="AD168" i="9"/>
  <c r="AO168" i="9" s="1"/>
  <c r="AP168" i="9" s="1"/>
  <c r="AH168" i="9"/>
  <c r="AQ168" i="9" l="1"/>
  <c r="AT168" i="9" s="1"/>
  <c r="AK169" i="9" s="1"/>
  <c r="AX169" i="9"/>
  <c r="BC169" i="9"/>
  <c r="M169" i="9" l="1"/>
  <c r="O169" i="9" s="1"/>
  <c r="P169" i="9" s="1"/>
  <c r="AB169" i="9" s="1"/>
  <c r="AS169" i="9"/>
  <c r="AN169" i="9"/>
  <c r="AF169" i="9" l="1"/>
  <c r="AY169" i="9" s="1"/>
  <c r="AZ169" i="9" s="1"/>
  <c r="BA169" i="9" s="1"/>
  <c r="BD169" i="9" s="1"/>
  <c r="AU170" i="9" s="1"/>
  <c r="AD169" i="9"/>
  <c r="AO169" i="9" s="1"/>
  <c r="AP169" i="9" s="1"/>
  <c r="AJ169" i="9"/>
  <c r="BI169" i="9" s="1"/>
  <c r="BJ169" i="9" s="1"/>
  <c r="BK169" i="9" s="1"/>
  <c r="BE170" i="9" s="1"/>
  <c r="BH170" i="9" s="1"/>
  <c r="AH169" i="9"/>
  <c r="BC170" i="9" l="1"/>
  <c r="AX170" i="9"/>
  <c r="AQ169" i="9"/>
  <c r="AT169" i="9" s="1"/>
  <c r="AK170" i="9" s="1"/>
  <c r="AN170" i="9" l="1"/>
  <c r="AS170" i="9"/>
  <c r="M170" i="9"/>
  <c r="O170" i="9" s="1"/>
  <c r="P170" i="9" s="1"/>
  <c r="AB170" i="9" s="1"/>
  <c r="AD170" i="9" l="1"/>
  <c r="AO170" i="9" s="1"/>
  <c r="AP170" i="9" s="1"/>
  <c r="AH170" i="9"/>
  <c r="AJ170" i="9"/>
  <c r="BI170" i="9" s="1"/>
  <c r="BJ170" i="9" s="1"/>
  <c r="BK170" i="9" s="1"/>
  <c r="BE171" i="9" s="1"/>
  <c r="BH171" i="9" s="1"/>
  <c r="AF170" i="9"/>
  <c r="AY170" i="9" s="1"/>
  <c r="AZ170" i="9" s="1"/>
  <c r="BA170" i="9" s="1"/>
  <c r="BD170" i="9" s="1"/>
  <c r="AU171" i="9" s="1"/>
  <c r="AQ170" i="9" l="1"/>
  <c r="AT170" i="9" s="1"/>
  <c r="AK171" i="9" s="1"/>
  <c r="BC171" i="9"/>
  <c r="AX171" i="9"/>
  <c r="AN171" i="9" l="1"/>
  <c r="AS171" i="9"/>
  <c r="M171" i="9"/>
  <c r="O171" i="9" s="1"/>
  <c r="P171" i="9" s="1"/>
  <c r="AB171" i="9" s="1"/>
  <c r="AF171" i="9" l="1"/>
  <c r="AY171" i="9" s="1"/>
  <c r="AZ171" i="9" s="1"/>
  <c r="BA171" i="9" s="1"/>
  <c r="BD171" i="9" s="1"/>
  <c r="AU172" i="9" s="1"/>
  <c r="AJ171" i="9"/>
  <c r="BI171" i="9" s="1"/>
  <c r="BJ171" i="9" s="1"/>
  <c r="BK171" i="9" s="1"/>
  <c r="BE172" i="9" s="1"/>
  <c r="BH172" i="9" s="1"/>
  <c r="AH171" i="9"/>
  <c r="AD171" i="9"/>
  <c r="AO171" i="9" s="1"/>
  <c r="AP171" i="9" s="1"/>
  <c r="BC172" i="9" l="1"/>
  <c r="AX172" i="9"/>
  <c r="AQ171" i="9"/>
  <c r="AT171" i="9" s="1"/>
  <c r="AK172" i="9" s="1"/>
  <c r="M172" i="9" l="1"/>
  <c r="O172" i="9" s="1"/>
  <c r="P172" i="9" s="1"/>
  <c r="AB172" i="9" s="1"/>
  <c r="AS172" i="9"/>
  <c r="AN172" i="9"/>
  <c r="AH172" i="9" l="1"/>
  <c r="AJ172" i="9"/>
  <c r="BI172" i="9" s="1"/>
  <c r="BJ172" i="9" s="1"/>
  <c r="BK172" i="9" s="1"/>
  <c r="BE173" i="9" s="1"/>
  <c r="BH173" i="9" s="1"/>
  <c r="AD172" i="9"/>
  <c r="AO172" i="9" s="1"/>
  <c r="AP172" i="9" s="1"/>
  <c r="AF172" i="9"/>
  <c r="AY172" i="9" s="1"/>
  <c r="AZ172" i="9" s="1"/>
  <c r="BA172" i="9" s="1"/>
  <c r="BD172" i="9" s="1"/>
  <c r="AU173" i="9" s="1"/>
  <c r="AX173" i="9" l="1"/>
  <c r="BC173" i="9"/>
  <c r="AQ172" i="9"/>
  <c r="AT172" i="9" s="1"/>
  <c r="AK173" i="9" s="1"/>
  <c r="AS173" i="9" l="1"/>
  <c r="M173" i="9"/>
  <c r="O173" i="9" s="1"/>
  <c r="P173" i="9" s="1"/>
  <c r="AB173" i="9" s="1"/>
  <c r="AN173" i="9"/>
  <c r="AJ173" i="9" l="1"/>
  <c r="BI173" i="9" s="1"/>
  <c r="BJ173" i="9" s="1"/>
  <c r="BK173" i="9" s="1"/>
  <c r="BE174" i="9" s="1"/>
  <c r="BH174" i="9" s="1"/>
  <c r="AF173" i="9"/>
  <c r="AY173" i="9" s="1"/>
  <c r="AZ173" i="9" s="1"/>
  <c r="BA173" i="9" s="1"/>
  <c r="BD173" i="9" s="1"/>
  <c r="AU174" i="9" s="1"/>
  <c r="AD173" i="9"/>
  <c r="AO173" i="9" s="1"/>
  <c r="AP173" i="9" s="1"/>
  <c r="AH173" i="9"/>
  <c r="AQ173" i="9" l="1"/>
  <c r="AT173" i="9" s="1"/>
  <c r="AK174" i="9" s="1"/>
  <c r="AX174" i="9"/>
  <c r="BC174" i="9"/>
  <c r="AN174" i="9" l="1"/>
  <c r="M174" i="9"/>
  <c r="O174" i="9" s="1"/>
  <c r="P174" i="9" s="1"/>
  <c r="AB174" i="9" s="1"/>
  <c r="AS174" i="9"/>
  <c r="AH174" i="9" l="1"/>
  <c r="AF174" i="9"/>
  <c r="AY174" i="9" s="1"/>
  <c r="AZ174" i="9" s="1"/>
  <c r="BA174" i="9" s="1"/>
  <c r="BD174" i="9" s="1"/>
  <c r="AU175" i="9" s="1"/>
  <c r="AJ174" i="9"/>
  <c r="BI174" i="9" s="1"/>
  <c r="BJ174" i="9" s="1"/>
  <c r="BK174" i="9" s="1"/>
  <c r="BE175" i="9" s="1"/>
  <c r="BH175" i="9" s="1"/>
  <c r="AD174" i="9"/>
  <c r="AO174" i="9" s="1"/>
  <c r="AP174" i="9" s="1"/>
  <c r="AQ174" i="9" l="1"/>
  <c r="AT174" i="9" s="1"/>
  <c r="AK175" i="9" s="1"/>
  <c r="AX175" i="9"/>
  <c r="BC175" i="9"/>
  <c r="AN175" i="9" l="1"/>
  <c r="AS175" i="9"/>
  <c r="M175" i="9"/>
  <c r="O175" i="9" s="1"/>
  <c r="P175" i="9" s="1"/>
  <c r="AB175" i="9" s="1"/>
  <c r="AJ175" i="9" l="1"/>
  <c r="BI175" i="9" s="1"/>
  <c r="BJ175" i="9" s="1"/>
  <c r="BK175" i="9" s="1"/>
  <c r="BE176" i="9" s="1"/>
  <c r="BH176" i="9" s="1"/>
  <c r="AH175" i="9"/>
  <c r="AD175" i="9"/>
  <c r="AO175" i="9" s="1"/>
  <c r="AP175" i="9" s="1"/>
  <c r="AF175" i="9"/>
  <c r="AY175" i="9" s="1"/>
  <c r="AZ175" i="9" s="1"/>
  <c r="BA175" i="9" s="1"/>
  <c r="BD175" i="9" s="1"/>
  <c r="AU176" i="9" s="1"/>
  <c r="AX176" i="9" l="1"/>
  <c r="BC176" i="9"/>
  <c r="AQ175" i="9"/>
  <c r="AT175" i="9" s="1"/>
  <c r="AK176" i="9" s="1"/>
  <c r="M176" i="9" l="1"/>
  <c r="O176" i="9" s="1"/>
  <c r="P176" i="9" s="1"/>
  <c r="AB176" i="9" s="1"/>
  <c r="AN176" i="9"/>
  <c r="AS176" i="9"/>
  <c r="AJ176" i="9" l="1"/>
  <c r="BI176" i="9" s="1"/>
  <c r="BJ176" i="9" s="1"/>
  <c r="BK176" i="9" s="1"/>
  <c r="BE177" i="9" s="1"/>
  <c r="BH177" i="9" s="1"/>
  <c r="AD176" i="9"/>
  <c r="AO176" i="9" s="1"/>
  <c r="AP176" i="9" s="1"/>
  <c r="AF176" i="9"/>
  <c r="AY176" i="9" s="1"/>
  <c r="AZ176" i="9" s="1"/>
  <c r="BA176" i="9" s="1"/>
  <c r="BD176" i="9" s="1"/>
  <c r="AU177" i="9" s="1"/>
  <c r="AH176" i="9"/>
  <c r="BC177" i="9" l="1"/>
  <c r="AX177" i="9"/>
  <c r="AQ176" i="9"/>
  <c r="AT176" i="9" s="1"/>
  <c r="AK177" i="9" s="1"/>
  <c r="AN177" i="9" l="1"/>
  <c r="AS177" i="9"/>
  <c r="M177" i="9"/>
  <c r="O177" i="9" s="1"/>
  <c r="P177" i="9" s="1"/>
  <c r="AB177" i="9" s="1"/>
  <c r="AH177" i="9" l="1"/>
  <c r="AD177" i="9"/>
  <c r="AO177" i="9" s="1"/>
  <c r="AP177" i="9" s="1"/>
  <c r="AJ177" i="9"/>
  <c r="BI177" i="9" s="1"/>
  <c r="BJ177" i="9" s="1"/>
  <c r="BK177" i="9" s="1"/>
  <c r="BE178" i="9" s="1"/>
  <c r="BH178" i="9" s="1"/>
  <c r="AF177" i="9"/>
  <c r="AY177" i="9" s="1"/>
  <c r="AZ177" i="9" s="1"/>
  <c r="BA177" i="9" s="1"/>
  <c r="BD177" i="9" s="1"/>
  <c r="AU178" i="9" s="1"/>
  <c r="AX178" i="9" l="1"/>
  <c r="BC178" i="9"/>
  <c r="AQ177" i="9"/>
  <c r="AT177" i="9" s="1"/>
  <c r="AK178" i="9" s="1"/>
  <c r="M178" i="9" l="1"/>
  <c r="O178" i="9" s="1"/>
  <c r="P178" i="9" s="1"/>
  <c r="AB178" i="9" s="1"/>
  <c r="AN178" i="9"/>
  <c r="AS178" i="9"/>
  <c r="AJ178" i="9" l="1"/>
  <c r="BI178" i="9" s="1"/>
  <c r="BJ178" i="9" s="1"/>
  <c r="BK178" i="9" s="1"/>
  <c r="BE179" i="9" s="1"/>
  <c r="BH179" i="9" s="1"/>
  <c r="AD178" i="9"/>
  <c r="AO178" i="9" s="1"/>
  <c r="AP178" i="9" s="1"/>
  <c r="AH178" i="9"/>
  <c r="AF178" i="9"/>
  <c r="AY178" i="9" s="1"/>
  <c r="AZ178" i="9" s="1"/>
  <c r="BA178" i="9" s="1"/>
  <c r="BD178" i="9" s="1"/>
  <c r="AU179" i="9" s="1"/>
  <c r="AX179" i="9" l="1"/>
  <c r="BC179" i="9"/>
  <c r="AQ178" i="9"/>
  <c r="AT178" i="9" s="1"/>
  <c r="AK179" i="9" s="1"/>
  <c r="AS179" i="9" l="1"/>
  <c r="M179" i="9"/>
  <c r="O179" i="9" s="1"/>
  <c r="P179" i="9" s="1"/>
  <c r="AB179" i="9" s="1"/>
  <c r="AN179" i="9"/>
  <c r="AJ179" i="9" l="1"/>
  <c r="BI179" i="9" s="1"/>
  <c r="BJ179" i="9" s="1"/>
  <c r="BK179" i="9" s="1"/>
  <c r="BE180" i="9" s="1"/>
  <c r="BH180" i="9" s="1"/>
  <c r="AH179" i="9"/>
  <c r="AD179" i="9"/>
  <c r="AO179" i="9" s="1"/>
  <c r="AP179" i="9" s="1"/>
  <c r="AF179" i="9"/>
  <c r="AY179" i="9" s="1"/>
  <c r="AZ179" i="9" s="1"/>
  <c r="BA179" i="9" s="1"/>
  <c r="BD179" i="9" s="1"/>
  <c r="AU180" i="9" s="1"/>
  <c r="BC180" i="9" l="1"/>
  <c r="AX180" i="9"/>
  <c r="AQ179" i="9"/>
  <c r="AT179" i="9" s="1"/>
  <c r="AK180" i="9" s="1"/>
  <c r="AN180" i="9" l="1"/>
  <c r="AS180" i="9"/>
  <c r="M180" i="9"/>
  <c r="O180" i="9" s="1"/>
  <c r="P180" i="9" s="1"/>
  <c r="AB180" i="9" s="1"/>
  <c r="AD180" i="9" l="1"/>
  <c r="AO180" i="9" s="1"/>
  <c r="AP180" i="9" s="1"/>
  <c r="AH180" i="9"/>
  <c r="AJ180" i="9"/>
  <c r="BI180" i="9" s="1"/>
  <c r="BJ180" i="9" s="1"/>
  <c r="BK180" i="9" s="1"/>
  <c r="BE181" i="9" s="1"/>
  <c r="BH181" i="9" s="1"/>
  <c r="AF180" i="9"/>
  <c r="AY180" i="9" s="1"/>
  <c r="AZ180" i="9" s="1"/>
  <c r="BA180" i="9" s="1"/>
  <c r="BD180" i="9" s="1"/>
  <c r="AU181" i="9" s="1"/>
  <c r="AQ180" i="9" l="1"/>
  <c r="AT180" i="9" s="1"/>
  <c r="AK181" i="9" s="1"/>
  <c r="BC181" i="9"/>
  <c r="AX181" i="9"/>
  <c r="M181" i="9" l="1"/>
  <c r="O181" i="9" s="1"/>
  <c r="P181" i="9" s="1"/>
  <c r="AB181" i="9" s="1"/>
  <c r="AS181" i="9"/>
  <c r="AN181" i="9"/>
  <c r="AD181" i="9" l="1"/>
  <c r="AO181" i="9" s="1"/>
  <c r="AP181" i="9" s="1"/>
  <c r="AJ181" i="9"/>
  <c r="BI181" i="9" s="1"/>
  <c r="BJ181" i="9" s="1"/>
  <c r="AH181" i="9"/>
  <c r="AF181" i="9"/>
  <c r="AY181" i="9" s="1"/>
  <c r="AZ181" i="9" s="1"/>
  <c r="BA181" i="9" l="1"/>
  <c r="BD181" i="9" s="1"/>
  <c r="AU182" i="9" s="1"/>
  <c r="BK181" i="9"/>
  <c r="BE182" i="9" s="1"/>
  <c r="BH182" i="9" s="1"/>
  <c r="AQ181" i="9"/>
  <c r="AT181" i="9" s="1"/>
  <c r="AK182" i="9" s="1"/>
  <c r="AN182" i="9" l="1"/>
  <c r="M182" i="9"/>
  <c r="O182" i="9" s="1"/>
  <c r="P182" i="9" s="1"/>
  <c r="AB182" i="9" s="1"/>
  <c r="AS182" i="9"/>
  <c r="AX182" i="9"/>
  <c r="BC182" i="9"/>
  <c r="AF182" i="9" l="1"/>
  <c r="AY182" i="9" s="1"/>
  <c r="AZ182" i="9" s="1"/>
  <c r="AD182" i="9"/>
  <c r="AO182" i="9" s="1"/>
  <c r="AP182" i="9" s="1"/>
  <c r="AH182" i="9"/>
  <c r="AJ182" i="9"/>
  <c r="BI182" i="9" s="1"/>
  <c r="BJ182" i="9" s="1"/>
  <c r="BA182" i="9" l="1"/>
  <c r="BD182" i="9" s="1"/>
  <c r="AU183" i="9" s="1"/>
  <c r="BK182" i="9"/>
  <c r="BE183" i="9" s="1"/>
  <c r="BH183" i="9" s="1"/>
  <c r="AQ182" i="9"/>
  <c r="AT182" i="9" s="1"/>
  <c r="AK183" i="9" s="1"/>
  <c r="AS183" i="9" l="1"/>
  <c r="M183" i="9"/>
  <c r="O183" i="9" s="1"/>
  <c r="P183" i="9" s="1"/>
  <c r="AB183" i="9" s="1"/>
  <c r="AN183" i="9"/>
  <c r="BC183" i="9"/>
  <c r="AX183" i="9"/>
  <c r="AD183" i="9" l="1"/>
  <c r="AO183" i="9" s="1"/>
  <c r="AP183" i="9" s="1"/>
  <c r="AJ183" i="9"/>
  <c r="BI183" i="9" s="1"/>
  <c r="BJ183" i="9" s="1"/>
  <c r="AH183" i="9"/>
  <c r="AF183" i="9"/>
  <c r="AY183" i="9" s="1"/>
  <c r="AZ183" i="9" s="1"/>
  <c r="BA183" i="9" l="1"/>
  <c r="BD183" i="9" s="1"/>
  <c r="AU184" i="9" s="1"/>
  <c r="BK183" i="9"/>
  <c r="BE184" i="9" s="1"/>
  <c r="BH184" i="9" s="1"/>
  <c r="AQ183" i="9"/>
  <c r="AT183" i="9" s="1"/>
  <c r="AK184" i="9" s="1"/>
  <c r="AN184" i="9" l="1"/>
  <c r="M184" i="9"/>
  <c r="O184" i="9" s="1"/>
  <c r="P184" i="9" s="1"/>
  <c r="AB184" i="9" s="1"/>
  <c r="AS184" i="9"/>
  <c r="BC184" i="9"/>
  <c r="AX184" i="9"/>
  <c r="AJ184" i="9" l="1"/>
  <c r="BI184" i="9" s="1"/>
  <c r="BJ184" i="9" s="1"/>
  <c r="AH184" i="9"/>
  <c r="AD184" i="9"/>
  <c r="AO184" i="9" s="1"/>
  <c r="AP184" i="9" s="1"/>
  <c r="AF184" i="9"/>
  <c r="AY184" i="9" s="1"/>
  <c r="AZ184" i="9" s="1"/>
  <c r="BK184" i="9" l="1"/>
  <c r="BE185" i="9" s="1"/>
  <c r="BH185" i="9" s="1"/>
  <c r="BA184" i="9"/>
  <c r="BD184" i="9" s="1"/>
  <c r="AU185" i="9" s="1"/>
  <c r="AQ184" i="9"/>
  <c r="AT184" i="9" s="1"/>
  <c r="AK185" i="9" s="1"/>
  <c r="AX185" i="9" l="1"/>
  <c r="BC185" i="9"/>
  <c r="AS185" i="9"/>
  <c r="M185" i="9"/>
  <c r="O185" i="9" s="1"/>
  <c r="P185" i="9" s="1"/>
  <c r="AB185" i="9" s="1"/>
  <c r="AN185" i="9"/>
  <c r="AH185" i="9" l="1"/>
  <c r="AJ185" i="9"/>
  <c r="BI185" i="9" s="1"/>
  <c r="BJ185" i="9" s="1"/>
  <c r="AD185" i="9"/>
  <c r="AO185" i="9" s="1"/>
  <c r="AP185" i="9" s="1"/>
  <c r="AF185" i="9"/>
  <c r="AY185" i="9" s="1"/>
  <c r="AZ185" i="9" s="1"/>
  <c r="BA185" i="9" l="1"/>
  <c r="BD185" i="9" s="1"/>
  <c r="AU186" i="9" s="1"/>
  <c r="AQ185" i="9"/>
  <c r="AT185" i="9" s="1"/>
  <c r="AK186" i="9" s="1"/>
  <c r="BK185" i="9"/>
  <c r="BE186" i="9" s="1"/>
  <c r="BH186" i="9" s="1"/>
  <c r="AN186" i="9" l="1"/>
  <c r="AS186" i="9"/>
  <c r="M186" i="9"/>
  <c r="O186" i="9" s="1"/>
  <c r="P186" i="9" s="1"/>
  <c r="AB186" i="9" s="1"/>
  <c r="AX186" i="9"/>
  <c r="BC186" i="9"/>
  <c r="AD186" i="9" l="1"/>
  <c r="AO186" i="9" s="1"/>
  <c r="AP186" i="9" s="1"/>
  <c r="AJ186" i="9"/>
  <c r="BI186" i="9" s="1"/>
  <c r="BJ186" i="9" s="1"/>
  <c r="AF186" i="9"/>
  <c r="AY186" i="9" s="1"/>
  <c r="AZ186" i="9" s="1"/>
  <c r="AH186" i="9"/>
  <c r="AQ186" i="9" l="1"/>
  <c r="AT186" i="9" s="1"/>
  <c r="AK187" i="9" s="1"/>
  <c r="BA186" i="9"/>
  <c r="BD186" i="9" s="1"/>
  <c r="AU187" i="9" s="1"/>
  <c r="BK186" i="9"/>
  <c r="BE187" i="9" s="1"/>
  <c r="AX187" i="9" l="1"/>
  <c r="BC187" i="9"/>
  <c r="BH187" i="9"/>
  <c r="AS187" i="9"/>
  <c r="M187" i="9"/>
  <c r="O187" i="9" s="1"/>
  <c r="P187" i="9" s="1"/>
  <c r="AB187" i="9" s="1"/>
  <c r="AN187" i="9"/>
  <c r="AJ187" i="9" l="1"/>
  <c r="BI187" i="9" s="1"/>
  <c r="BJ187" i="9" s="1"/>
  <c r="AF187" i="9"/>
  <c r="AY187" i="9" s="1"/>
  <c r="AZ187" i="9" s="1"/>
  <c r="AH187" i="9"/>
  <c r="AD187" i="9"/>
  <c r="AO187" i="9" s="1"/>
  <c r="AP187" i="9" s="1"/>
  <c r="BK187" i="9" l="1"/>
  <c r="BE188" i="9" s="1"/>
  <c r="BH188" i="9" s="1"/>
  <c r="AQ187" i="9"/>
  <c r="AT187" i="9" s="1"/>
  <c r="AK188" i="9" s="1"/>
  <c r="BA187" i="9"/>
  <c r="BD187" i="9" s="1"/>
  <c r="AU188" i="9" s="1"/>
  <c r="AX188" i="9" l="1"/>
  <c r="BC188" i="9"/>
  <c r="AS188" i="9"/>
  <c r="M188" i="9"/>
  <c r="O188" i="9" s="1"/>
  <c r="P188" i="9" s="1"/>
  <c r="AB188" i="9" s="1"/>
  <c r="AN188" i="9"/>
  <c r="AF188" i="9" l="1"/>
  <c r="AY188" i="9" s="1"/>
  <c r="AZ188" i="9" s="1"/>
  <c r="AH188" i="9"/>
  <c r="AJ188" i="9"/>
  <c r="BI188" i="9" s="1"/>
  <c r="BJ188" i="9" s="1"/>
  <c r="AD188" i="9"/>
  <c r="AO188" i="9" s="1"/>
  <c r="AP188" i="9" s="1"/>
  <c r="BA188" i="9" l="1"/>
  <c r="BD188" i="9" s="1"/>
  <c r="AU189" i="9" s="1"/>
  <c r="AQ188" i="9"/>
  <c r="AT188" i="9" s="1"/>
  <c r="AK189" i="9" s="1"/>
  <c r="BK188" i="9"/>
  <c r="BE189" i="9" s="1"/>
  <c r="BH189" i="9" s="1"/>
  <c r="AS189" i="9" l="1"/>
  <c r="M189" i="9"/>
  <c r="O189" i="9" s="1"/>
  <c r="P189" i="9" s="1"/>
  <c r="AB189" i="9" s="1"/>
  <c r="AN189" i="9"/>
  <c r="BC189" i="9"/>
  <c r="AX189" i="9"/>
  <c r="AH189" i="9" l="1"/>
  <c r="AD189" i="9"/>
  <c r="AO189" i="9" s="1"/>
  <c r="AP189" i="9" s="1"/>
  <c r="AF189" i="9"/>
  <c r="AY189" i="9" s="1"/>
  <c r="AZ189" i="9" s="1"/>
  <c r="AJ189" i="9"/>
  <c r="BI189" i="9" s="1"/>
  <c r="BJ189" i="9" s="1"/>
  <c r="BK189" i="9" l="1"/>
  <c r="BE190" i="9" s="1"/>
  <c r="BH190" i="9" s="1"/>
  <c r="BA189" i="9"/>
  <c r="BD189" i="9" s="1"/>
  <c r="AU190" i="9" s="1"/>
  <c r="AQ189" i="9"/>
  <c r="AT189" i="9" s="1"/>
  <c r="AK190" i="9" s="1"/>
  <c r="AX190" i="9" l="1"/>
  <c r="BC190" i="9"/>
  <c r="AS190" i="9"/>
  <c r="M190" i="9"/>
  <c r="O190" i="9" s="1"/>
  <c r="P190" i="9" s="1"/>
  <c r="AB190" i="9" s="1"/>
  <c r="AN190" i="9"/>
  <c r="AF190" i="9" l="1"/>
  <c r="AY190" i="9" s="1"/>
  <c r="AZ190" i="9" s="1"/>
  <c r="AD190" i="9"/>
  <c r="AO190" i="9" s="1"/>
  <c r="AP190" i="9" s="1"/>
  <c r="AJ190" i="9"/>
  <c r="BI190" i="9" s="1"/>
  <c r="BJ190" i="9" s="1"/>
  <c r="AH190" i="9"/>
  <c r="BA190" i="9" l="1"/>
  <c r="BD190" i="9" s="1"/>
  <c r="AU191" i="9" s="1"/>
  <c r="BK190" i="9"/>
  <c r="BE191" i="9" s="1"/>
  <c r="BH191" i="9" s="1"/>
  <c r="AQ190" i="9"/>
  <c r="AT190" i="9" s="1"/>
  <c r="AK191" i="9" s="1"/>
  <c r="AS191" i="9" l="1"/>
  <c r="AN191" i="9"/>
  <c r="M191" i="9"/>
  <c r="O191" i="9" s="1"/>
  <c r="P191" i="9" s="1"/>
  <c r="AB191" i="9" s="1"/>
  <c r="BC191" i="9"/>
  <c r="AX191" i="9"/>
  <c r="AJ191" i="9" l="1"/>
  <c r="BI191" i="9" s="1"/>
  <c r="BJ191" i="9" s="1"/>
  <c r="AH191" i="9"/>
  <c r="AD191" i="9"/>
  <c r="AO191" i="9" s="1"/>
  <c r="AP191" i="9" s="1"/>
  <c r="AF191" i="9"/>
  <c r="AY191" i="9" s="1"/>
  <c r="AZ191" i="9" s="1"/>
  <c r="BK191" i="9" l="1"/>
  <c r="BE192" i="9" s="1"/>
  <c r="BH192" i="9" s="1"/>
  <c r="BA191" i="9"/>
  <c r="BD191" i="9" s="1"/>
  <c r="AU192" i="9" s="1"/>
  <c r="AQ191" i="9"/>
  <c r="AT191" i="9" s="1"/>
  <c r="AK192" i="9" s="1"/>
  <c r="AX192" i="9" l="1"/>
  <c r="BC192" i="9"/>
  <c r="AS192" i="9"/>
  <c r="M192" i="9"/>
  <c r="O192" i="9" s="1"/>
  <c r="P192" i="9" s="1"/>
  <c r="AB192" i="9" s="1"/>
  <c r="AN192" i="9"/>
  <c r="AD192" i="9" l="1"/>
  <c r="AO192" i="9" s="1"/>
  <c r="AP192" i="9" s="1"/>
  <c r="AJ192" i="9"/>
  <c r="BI192" i="9" s="1"/>
  <c r="BJ192" i="9" s="1"/>
  <c r="AH192" i="9"/>
  <c r="AF192" i="9"/>
  <c r="AY192" i="9" s="1"/>
  <c r="AZ192" i="9" s="1"/>
  <c r="BA192" i="9" l="1"/>
  <c r="BD192" i="9" s="1"/>
  <c r="AU193" i="9" s="1"/>
  <c r="AQ192" i="9"/>
  <c r="AT192" i="9" s="1"/>
  <c r="AK193" i="9" s="1"/>
  <c r="BK192" i="9"/>
  <c r="BE193" i="9" s="1"/>
  <c r="BH193" i="9" s="1"/>
  <c r="AN193" i="9" l="1"/>
  <c r="AS193" i="9"/>
  <c r="M193" i="9"/>
  <c r="O193" i="9" s="1"/>
  <c r="P193" i="9" s="1"/>
  <c r="AB193" i="9" s="1"/>
  <c r="BC193" i="9"/>
  <c r="AX193" i="9"/>
  <c r="AD193" i="9" l="1"/>
  <c r="AO193" i="9" s="1"/>
  <c r="AP193" i="9" s="1"/>
  <c r="AJ193" i="9"/>
  <c r="BI193" i="9" s="1"/>
  <c r="BJ193" i="9" s="1"/>
  <c r="AF193" i="9"/>
  <c r="AY193" i="9" s="1"/>
  <c r="AZ193" i="9" s="1"/>
  <c r="AH193" i="9"/>
  <c r="AQ193" i="9" l="1"/>
  <c r="AT193" i="9" s="1"/>
  <c r="AK194" i="9" s="1"/>
  <c r="BA193" i="9"/>
  <c r="BD193" i="9" s="1"/>
  <c r="AU194" i="9" s="1"/>
  <c r="BK193" i="9"/>
  <c r="BE194" i="9" s="1"/>
  <c r="AX194" i="9" l="1"/>
  <c r="BC194" i="9"/>
  <c r="BH194" i="9"/>
  <c r="M194" i="9"/>
  <c r="O194" i="9" s="1"/>
  <c r="P194" i="9" s="1"/>
  <c r="AB194" i="9" s="1"/>
  <c r="AS194" i="9"/>
  <c r="AN194" i="9"/>
  <c r="AD194" i="9" l="1"/>
  <c r="AO194" i="9" s="1"/>
  <c r="AP194" i="9" s="1"/>
  <c r="AJ194" i="9"/>
  <c r="BI194" i="9" s="1"/>
  <c r="BJ194" i="9" s="1"/>
  <c r="AH194" i="9"/>
  <c r="AF194" i="9"/>
  <c r="AY194" i="9" s="1"/>
  <c r="AZ194" i="9" s="1"/>
  <c r="BA194" i="9" l="1"/>
  <c r="BD194" i="9" s="1"/>
  <c r="AU195" i="9" s="1"/>
  <c r="AQ194" i="9"/>
  <c r="AT194" i="9" s="1"/>
  <c r="AK195" i="9" s="1"/>
  <c r="BK194" i="9"/>
  <c r="BE195" i="9" s="1"/>
  <c r="BH195" i="9" s="1"/>
  <c r="AS195" i="9" l="1"/>
  <c r="AN195" i="9"/>
  <c r="M195" i="9"/>
  <c r="O195" i="9" s="1"/>
  <c r="P195" i="9" s="1"/>
  <c r="AB195" i="9" s="1"/>
  <c r="AX195" i="9"/>
  <c r="BC195" i="9"/>
  <c r="AJ195" i="9" l="1"/>
  <c r="BI195" i="9" s="1"/>
  <c r="BJ195" i="9" s="1"/>
  <c r="AH195" i="9"/>
  <c r="AD195" i="9"/>
  <c r="AO195" i="9" s="1"/>
  <c r="AP195" i="9" s="1"/>
  <c r="AF195" i="9"/>
  <c r="AY195" i="9" s="1"/>
  <c r="AZ195" i="9" s="1"/>
  <c r="BK195" i="9" l="1"/>
  <c r="BE196" i="9" s="1"/>
  <c r="BH196" i="9" s="1"/>
  <c r="BA195" i="9"/>
  <c r="BD195" i="9" s="1"/>
  <c r="AU196" i="9" s="1"/>
  <c r="AQ195" i="9"/>
  <c r="AT195" i="9" s="1"/>
  <c r="AK196" i="9" s="1"/>
  <c r="BC196" i="9" l="1"/>
  <c r="AX196" i="9"/>
  <c r="M196" i="9"/>
  <c r="O196" i="9" s="1"/>
  <c r="P196" i="9" s="1"/>
  <c r="AB196" i="9" s="1"/>
  <c r="AS196" i="9"/>
  <c r="AN196" i="9"/>
  <c r="AD196" i="9" l="1"/>
  <c r="AO196" i="9" s="1"/>
  <c r="AP196" i="9" s="1"/>
  <c r="AH196" i="9"/>
  <c r="AF196" i="9"/>
  <c r="AY196" i="9" s="1"/>
  <c r="AZ196" i="9" s="1"/>
  <c r="AJ196" i="9"/>
  <c r="BI196" i="9" s="1"/>
  <c r="BJ196" i="9" s="1"/>
  <c r="AQ196" i="9" l="1"/>
  <c r="AT196" i="9" s="1"/>
  <c r="AK197" i="9" s="1"/>
  <c r="BK196" i="9"/>
  <c r="BE197" i="9" s="1"/>
  <c r="BH197" i="9" s="1"/>
  <c r="BA196" i="9"/>
  <c r="BD196" i="9" s="1"/>
  <c r="AU197" i="9" s="1"/>
  <c r="BC197" i="9" l="1"/>
  <c r="AX197" i="9"/>
  <c r="AN197" i="9"/>
  <c r="M197" i="9"/>
  <c r="O197" i="9" s="1"/>
  <c r="P197" i="9" s="1"/>
  <c r="AB197" i="9" s="1"/>
  <c r="AS197" i="9"/>
  <c r="AF197" i="9" l="1"/>
  <c r="AY197" i="9" s="1"/>
  <c r="AZ197" i="9" s="1"/>
  <c r="AH197" i="9"/>
  <c r="AD197" i="9"/>
  <c r="AO197" i="9" s="1"/>
  <c r="AP197" i="9" s="1"/>
  <c r="AJ197" i="9"/>
  <c r="BI197" i="9" s="1"/>
  <c r="BJ197" i="9" s="1"/>
  <c r="BA197" i="9" l="1"/>
  <c r="BD197" i="9" s="1"/>
  <c r="AU198" i="9" s="1"/>
  <c r="BK197" i="9"/>
  <c r="BE198" i="9" s="1"/>
  <c r="BH198" i="9" s="1"/>
  <c r="AQ197" i="9"/>
  <c r="AT197" i="9" s="1"/>
  <c r="AK198" i="9" s="1"/>
  <c r="AS198" i="9" l="1"/>
  <c r="AN198" i="9"/>
  <c r="M198" i="9"/>
  <c r="O198" i="9" s="1"/>
  <c r="P198" i="9" s="1"/>
  <c r="AB198" i="9" s="1"/>
  <c r="BC198" i="9"/>
  <c r="AX198" i="9"/>
  <c r="AH198" i="9" l="1"/>
  <c r="AJ198" i="9"/>
  <c r="BI198" i="9" s="1"/>
  <c r="BJ198" i="9" s="1"/>
  <c r="AD198" i="9"/>
  <c r="AO198" i="9" s="1"/>
  <c r="AP198" i="9" s="1"/>
  <c r="AF198" i="9"/>
  <c r="AY198" i="9" s="1"/>
  <c r="AZ198" i="9" s="1"/>
  <c r="BA198" i="9" l="1"/>
  <c r="BD198" i="9" s="1"/>
  <c r="AU199" i="9" s="1"/>
  <c r="AQ198" i="9"/>
  <c r="AT198" i="9" s="1"/>
  <c r="AK199" i="9" s="1"/>
  <c r="BK198" i="9"/>
  <c r="BE199" i="9" s="1"/>
  <c r="BH199" i="9" s="1"/>
  <c r="AS199" i="9" l="1"/>
  <c r="AN199" i="9"/>
  <c r="M199" i="9"/>
  <c r="AX199" i="9"/>
  <c r="BC199" i="9"/>
  <c r="O199" i="9" l="1"/>
  <c r="P199" i="9" s="1"/>
  <c r="AB199" i="9" s="1"/>
  <c r="AH199" i="9" l="1"/>
  <c r="AF199" i="9"/>
  <c r="AY199" i="9" s="1"/>
  <c r="AZ199" i="9" s="1"/>
  <c r="AD199" i="9"/>
  <c r="AO199" i="9" s="1"/>
  <c r="AP199" i="9" s="1"/>
  <c r="AJ199" i="9"/>
  <c r="BI199" i="9" s="1"/>
  <c r="BJ199" i="9" s="1"/>
  <c r="BK199" i="9" l="1"/>
  <c r="BE200" i="9" s="1"/>
  <c r="BH200" i="9" s="1"/>
  <c r="AQ199" i="9"/>
  <c r="AT199" i="9" s="1"/>
  <c r="AK200" i="9" s="1"/>
  <c r="BA199" i="9"/>
  <c r="BD199" i="9" s="1"/>
  <c r="AU200" i="9" s="1"/>
  <c r="M200" i="9" l="1"/>
  <c r="AS200" i="9"/>
  <c r="AN200" i="9"/>
  <c r="BC200" i="9"/>
  <c r="AX200" i="9"/>
  <c r="O200" i="9" l="1"/>
  <c r="P200" i="9" s="1"/>
  <c r="AB200" i="9" s="1"/>
  <c r="AH200" i="9" l="1"/>
  <c r="AF200" i="9"/>
  <c r="AY200" i="9" s="1"/>
  <c r="AZ200" i="9" s="1"/>
  <c r="AJ200" i="9"/>
  <c r="BI200" i="9" s="1"/>
  <c r="BJ200" i="9" s="1"/>
  <c r="AD200" i="9"/>
  <c r="AO200" i="9" s="1"/>
  <c r="AP200" i="9" s="1"/>
  <c r="BA200" i="9" l="1"/>
  <c r="BD200" i="9" s="1"/>
  <c r="AU201" i="9" s="1"/>
  <c r="BK200" i="9"/>
  <c r="BE201" i="9" s="1"/>
  <c r="BH201" i="9" s="1"/>
  <c r="AQ200" i="9"/>
  <c r="AT200" i="9" s="1"/>
  <c r="AK201" i="9" s="1"/>
  <c r="AN201" i="9" l="1"/>
  <c r="AS201" i="9"/>
  <c r="M201" i="9"/>
  <c r="O201" i="9" s="1"/>
  <c r="P201" i="9" s="1"/>
  <c r="AB201" i="9" s="1"/>
  <c r="AX201" i="9"/>
  <c r="BC201" i="9"/>
  <c r="AH201" i="9" l="1"/>
  <c r="AD201" i="9"/>
  <c r="AO201" i="9" s="1"/>
  <c r="AP201" i="9" s="1"/>
  <c r="AF201" i="9"/>
  <c r="AY201" i="9" s="1"/>
  <c r="AZ201" i="9" s="1"/>
  <c r="AJ201" i="9"/>
  <c r="BI201" i="9" s="1"/>
  <c r="BJ201" i="9" s="1"/>
  <c r="BK201" i="9" l="1"/>
  <c r="BE202" i="9" s="1"/>
  <c r="BH202" i="9" s="1"/>
  <c r="BA201" i="9"/>
  <c r="BD201" i="9" s="1"/>
  <c r="AU202" i="9" s="1"/>
  <c r="AQ201" i="9"/>
  <c r="AT201" i="9" s="1"/>
  <c r="AK202" i="9" s="1"/>
  <c r="BC202" i="9" l="1"/>
  <c r="AX202" i="9"/>
  <c r="AS202" i="9"/>
  <c r="AN202" i="9"/>
  <c r="M202" i="9"/>
  <c r="O202" i="9" s="1"/>
  <c r="P202" i="9" s="1"/>
  <c r="AB202" i="9" s="1"/>
  <c r="AJ202" i="9" l="1"/>
  <c r="BI202" i="9" s="1"/>
  <c r="BJ202" i="9" s="1"/>
  <c r="AH202" i="9"/>
  <c r="AF202" i="9"/>
  <c r="AY202" i="9" s="1"/>
  <c r="AZ202" i="9" s="1"/>
  <c r="AD202" i="9"/>
  <c r="AO202" i="9" s="1"/>
  <c r="AP202" i="9" s="1"/>
  <c r="BA202" i="9" l="1"/>
  <c r="BD202" i="9" s="1"/>
  <c r="AU203" i="9" s="1"/>
  <c r="BK202" i="9"/>
  <c r="BE203" i="9" s="1"/>
  <c r="AQ202" i="9"/>
  <c r="AT202" i="9" s="1"/>
  <c r="AK203" i="9" s="1"/>
  <c r="BH203" i="9" l="1"/>
  <c r="M203" i="9"/>
  <c r="O203" i="9" s="1"/>
  <c r="P203" i="9" s="1"/>
  <c r="AB203" i="9" s="1"/>
  <c r="AN203" i="9"/>
  <c r="AS203" i="9"/>
  <c r="AX203" i="9"/>
  <c r="BC203" i="9"/>
  <c r="AJ203" i="9" l="1"/>
  <c r="BI203" i="9" s="1"/>
  <c r="BJ203" i="9" s="1"/>
  <c r="AD203" i="9"/>
  <c r="AO203" i="9" s="1"/>
  <c r="AP203" i="9" s="1"/>
  <c r="AH203" i="9"/>
  <c r="AF203" i="9"/>
  <c r="AY203" i="9" s="1"/>
  <c r="AZ203" i="9" s="1"/>
  <c r="AQ203" i="9" l="1"/>
  <c r="AT203" i="9" s="1"/>
  <c r="AK204" i="9" s="1"/>
  <c r="BA203" i="9"/>
  <c r="BD203" i="9" s="1"/>
  <c r="AU204" i="9" s="1"/>
  <c r="BK203" i="9"/>
  <c r="BE204" i="9" s="1"/>
  <c r="BH204" i="9" s="1"/>
  <c r="BC204" i="9" l="1"/>
  <c r="AX204" i="9"/>
  <c r="M204" i="9"/>
  <c r="O204" i="9" s="1"/>
  <c r="P204" i="9" s="1"/>
  <c r="AB204" i="9" s="1"/>
  <c r="AS204" i="9"/>
  <c r="AN204" i="9"/>
  <c r="AJ204" i="9" l="1"/>
  <c r="BI204" i="9" s="1"/>
  <c r="BJ204" i="9" s="1"/>
  <c r="AH204" i="9"/>
  <c r="AF204" i="9"/>
  <c r="AY204" i="9" s="1"/>
  <c r="AZ204" i="9" s="1"/>
  <c r="AD204" i="9"/>
  <c r="AO204" i="9" s="1"/>
  <c r="AP204" i="9" s="1"/>
  <c r="BK204" i="9" l="1"/>
  <c r="BE205" i="9" s="1"/>
  <c r="BH205" i="9" s="1"/>
  <c r="AQ204" i="9"/>
  <c r="AT204" i="9" s="1"/>
  <c r="AK205" i="9" s="1"/>
  <c r="BA204" i="9"/>
  <c r="BD204" i="9" s="1"/>
  <c r="AU205" i="9" s="1"/>
  <c r="AS205" i="9" l="1"/>
  <c r="M205" i="9"/>
  <c r="O205" i="9" s="1"/>
  <c r="P205" i="9" s="1"/>
  <c r="AB205" i="9" s="1"/>
  <c r="AN205" i="9"/>
  <c r="AX205" i="9"/>
  <c r="BC205" i="9"/>
  <c r="AF205" i="9" l="1"/>
  <c r="AY205" i="9" s="1"/>
  <c r="AZ205" i="9" s="1"/>
  <c r="AD205" i="9"/>
  <c r="AO205" i="9" s="1"/>
  <c r="AP205" i="9" s="1"/>
  <c r="AH205" i="9"/>
  <c r="AJ205" i="9"/>
  <c r="BI205" i="9" s="1"/>
  <c r="BJ205" i="9" s="1"/>
  <c r="BA205" i="9" l="1"/>
  <c r="BD205" i="9" s="1"/>
  <c r="AU206" i="9" s="1"/>
  <c r="BK205" i="9"/>
  <c r="BE206" i="9" s="1"/>
  <c r="BH206" i="9" s="1"/>
  <c r="AQ205" i="9"/>
  <c r="AT205" i="9" s="1"/>
  <c r="AK206" i="9" s="1"/>
  <c r="AN206" i="9" l="1"/>
  <c r="M206" i="9"/>
  <c r="O206" i="9" s="1"/>
  <c r="P206" i="9" s="1"/>
  <c r="AB206" i="9" s="1"/>
  <c r="AS206" i="9"/>
  <c r="BC206" i="9"/>
  <c r="AX206" i="9"/>
  <c r="AH206" i="9" l="1"/>
  <c r="AF206" i="9"/>
  <c r="AY206" i="9" s="1"/>
  <c r="AZ206" i="9" s="1"/>
  <c r="AD206" i="9"/>
  <c r="AO206" i="9" s="1"/>
  <c r="AP206" i="9" s="1"/>
  <c r="AJ206" i="9"/>
  <c r="BI206" i="9" s="1"/>
  <c r="BJ206" i="9" s="1"/>
  <c r="BK206" i="9" l="1"/>
  <c r="BE207" i="9" s="1"/>
  <c r="AQ206" i="9"/>
  <c r="AT206" i="9" s="1"/>
  <c r="BA206" i="9"/>
  <c r="BD206" i="9" s="1"/>
  <c r="AU207" i="9" s="1"/>
  <c r="AK207" i="9" l="1"/>
  <c r="AS207" i="9" s="1"/>
  <c r="AX207" i="9"/>
  <c r="BC207" i="9"/>
  <c r="BH207" i="9"/>
  <c r="AN207" i="9" l="1"/>
  <c r="M207" i="9"/>
  <c r="O207" i="9" s="1"/>
  <c r="P207" i="9" s="1"/>
  <c r="AB207" i="9" s="1"/>
  <c r="AD207" i="9" s="1"/>
  <c r="AO207" i="9" s="1"/>
  <c r="AP207" i="9" s="1"/>
  <c r="AH207" i="9" l="1"/>
  <c r="AF207" i="9"/>
  <c r="AY207" i="9" s="1"/>
  <c r="AZ207" i="9" s="1"/>
  <c r="BA207" i="9" s="1"/>
  <c r="BD207" i="9" s="1"/>
  <c r="AU208" i="9" s="1"/>
  <c r="AJ207" i="9"/>
  <c r="BI207" i="9" s="1"/>
  <c r="BJ207" i="9" s="1"/>
  <c r="BK207" i="9" s="1"/>
  <c r="BE208" i="9" s="1"/>
  <c r="BH208" i="9" s="1"/>
  <c r="AQ207" i="9"/>
  <c r="AT207" i="9" s="1"/>
  <c r="AK208" i="9" s="1"/>
  <c r="AN208" i="9" l="1"/>
  <c r="M208" i="9"/>
  <c r="O208" i="9" s="1"/>
  <c r="P208" i="9" s="1"/>
  <c r="AB208" i="9" s="1"/>
  <c r="AS208" i="9"/>
  <c r="BC208" i="9"/>
  <c r="AX208" i="9"/>
  <c r="AD208" i="9" l="1"/>
  <c r="AO208" i="9" s="1"/>
  <c r="AP208" i="9" s="1"/>
  <c r="AF208" i="9"/>
  <c r="AY208" i="9" s="1"/>
  <c r="AZ208" i="9" s="1"/>
  <c r="AH208" i="9"/>
  <c r="AJ208" i="9"/>
  <c r="BI208" i="9" s="1"/>
  <c r="BJ208" i="9" s="1"/>
  <c r="AQ208" i="9" l="1"/>
  <c r="AT208" i="9" s="1"/>
  <c r="AK209" i="9" s="1"/>
  <c r="BK208" i="9"/>
  <c r="BE209" i="9" s="1"/>
  <c r="BH209" i="9" s="1"/>
  <c r="BA208" i="9"/>
  <c r="BD208" i="9" s="1"/>
  <c r="AU209" i="9" s="1"/>
  <c r="BC209" i="9" l="1"/>
  <c r="AX209" i="9"/>
  <c r="AS209" i="9"/>
  <c r="AN209" i="9"/>
  <c r="M209" i="9"/>
  <c r="O209" i="9" s="1"/>
  <c r="P209" i="9" s="1"/>
  <c r="AB209" i="9" s="1"/>
  <c r="AD209" i="9" l="1"/>
  <c r="AO209" i="9" s="1"/>
  <c r="AP209" i="9" s="1"/>
  <c r="AH209" i="9"/>
  <c r="AF209" i="9"/>
  <c r="AY209" i="9" s="1"/>
  <c r="AZ209" i="9" s="1"/>
  <c r="AJ209" i="9"/>
  <c r="BI209" i="9" s="1"/>
  <c r="BJ209" i="9" s="1"/>
  <c r="BA209" i="9" l="1"/>
  <c r="BD209" i="9" s="1"/>
  <c r="AU210" i="9" s="1"/>
  <c r="AQ209" i="9"/>
  <c r="AT209" i="9" s="1"/>
  <c r="AK210" i="9" s="1"/>
  <c r="BK209" i="9"/>
  <c r="BE210" i="9" s="1"/>
  <c r="BH210" i="9" s="1"/>
  <c r="AN210" i="9" l="1"/>
  <c r="M210" i="9"/>
  <c r="O210" i="9" s="1"/>
  <c r="P210" i="9" s="1"/>
  <c r="AB210" i="9" s="1"/>
  <c r="AS210" i="9"/>
  <c r="AX210" i="9"/>
  <c r="BC210" i="9"/>
  <c r="AF210" i="9" l="1"/>
  <c r="AY210" i="9" s="1"/>
  <c r="AZ210" i="9" s="1"/>
  <c r="AJ210" i="9"/>
  <c r="BI210" i="9" s="1"/>
  <c r="BJ210" i="9" s="1"/>
  <c r="AH210" i="9"/>
  <c r="AD210" i="9"/>
  <c r="AO210" i="9" s="1"/>
  <c r="AP210" i="9" s="1"/>
  <c r="AQ210" i="9" l="1"/>
  <c r="AT210" i="9" s="1"/>
  <c r="AK211" i="9" s="1"/>
  <c r="BK210" i="9"/>
  <c r="BA210" i="9"/>
  <c r="BD210" i="9" s="1"/>
  <c r="AU211" i="9" s="1"/>
  <c r="BE211" i="9" l="1"/>
  <c r="BH211" i="9" s="1"/>
  <c r="AS211" i="9"/>
  <c r="M211" i="9"/>
  <c r="O211" i="9" s="1"/>
  <c r="P211" i="9" s="1"/>
  <c r="AB211" i="9" s="1"/>
  <c r="AN211" i="9"/>
  <c r="AH211" i="9" l="1"/>
  <c r="AD211" i="9"/>
  <c r="AO211" i="9" s="1"/>
  <c r="AP211" i="9" s="1"/>
  <c r="AJ211" i="9"/>
  <c r="BI211" i="9" s="1"/>
  <c r="BJ211" i="9" s="1"/>
  <c r="AF211" i="9"/>
  <c r="BC211" i="9"/>
  <c r="AX211" i="9"/>
  <c r="AY211" i="9" l="1"/>
  <c r="AZ211" i="9" s="1"/>
  <c r="BA211" i="9" s="1"/>
  <c r="BD211" i="9" s="1"/>
  <c r="AU212" i="9" s="1"/>
  <c r="BK211" i="9"/>
  <c r="BE212" i="9" s="1"/>
  <c r="BH212" i="9" s="1"/>
  <c r="AQ211" i="9"/>
  <c r="AT211" i="9" s="1"/>
  <c r="AK212" i="9" s="1"/>
  <c r="M212" i="9" l="1"/>
  <c r="O212" i="9" s="1"/>
  <c r="P212" i="9" s="1"/>
  <c r="AB212" i="9" s="1"/>
  <c r="AS212" i="9"/>
  <c r="AN212" i="9"/>
  <c r="BC212" i="9"/>
  <c r="AX212" i="9"/>
  <c r="AH212" i="9" l="1"/>
  <c r="AD212" i="9"/>
  <c r="AO212" i="9" s="1"/>
  <c r="AP212" i="9" s="1"/>
  <c r="AJ212" i="9"/>
  <c r="BI212" i="9" s="1"/>
  <c r="BJ212" i="9" s="1"/>
  <c r="AF212" i="9"/>
  <c r="AY212" i="9" s="1"/>
  <c r="AZ212" i="9" s="1"/>
  <c r="BA212" i="9" l="1"/>
  <c r="BD212" i="9" s="1"/>
  <c r="AU213" i="9" s="1"/>
  <c r="BK212" i="9"/>
  <c r="BE213" i="9" s="1"/>
  <c r="AQ212" i="9"/>
  <c r="AT212" i="9" s="1"/>
  <c r="AK213" i="9" s="1"/>
  <c r="BH213" i="9" l="1"/>
  <c r="AN213" i="9"/>
  <c r="M213" i="9"/>
  <c r="O213" i="9" s="1"/>
  <c r="P213" i="9" s="1"/>
  <c r="AB213" i="9" s="1"/>
  <c r="AS213" i="9"/>
  <c r="AX213" i="9"/>
  <c r="BC213" i="9"/>
  <c r="AD213" i="9" l="1"/>
  <c r="AO213" i="9" s="1"/>
  <c r="AP213" i="9" s="1"/>
  <c r="AH213" i="9"/>
  <c r="AF213" i="9"/>
  <c r="AY213" i="9" s="1"/>
  <c r="AZ213" i="9" s="1"/>
  <c r="AJ213" i="9"/>
  <c r="BI213" i="9" s="1"/>
  <c r="BJ213" i="9" s="1"/>
  <c r="AQ213" i="9" l="1"/>
  <c r="AT213" i="9" s="1"/>
  <c r="AK214" i="9" s="1"/>
  <c r="BK213" i="9"/>
  <c r="BE214" i="9" s="1"/>
  <c r="BH214" i="9" s="1"/>
  <c r="BA213" i="9"/>
  <c r="BD213" i="9" s="1"/>
  <c r="AU214" i="9" s="1"/>
  <c r="AX214" i="9" l="1"/>
  <c r="BC214" i="9"/>
  <c r="AS214" i="9"/>
  <c r="AN214" i="9"/>
  <c r="M214" i="9"/>
  <c r="O214" i="9" s="1"/>
  <c r="P214" i="9" s="1"/>
  <c r="AB214" i="9" s="1"/>
  <c r="AD214" i="9" l="1"/>
  <c r="AO214" i="9" s="1"/>
  <c r="AP214" i="9" s="1"/>
  <c r="AJ214" i="9"/>
  <c r="BI214" i="9" s="1"/>
  <c r="BJ214" i="9" s="1"/>
  <c r="AF214" i="9"/>
  <c r="AY214" i="9" s="1"/>
  <c r="AZ214" i="9" s="1"/>
  <c r="AH214" i="9"/>
  <c r="AQ214" i="9" l="1"/>
  <c r="AT214" i="9" s="1"/>
  <c r="AK215" i="9" s="1"/>
  <c r="BA214" i="9"/>
  <c r="BD214" i="9" s="1"/>
  <c r="AU215" i="9" s="1"/>
  <c r="BK214" i="9"/>
  <c r="BE215" i="9" s="1"/>
  <c r="BC215" i="9" l="1"/>
  <c r="AX215" i="9"/>
  <c r="BH215" i="9"/>
  <c r="AS215" i="9"/>
  <c r="M215" i="9"/>
  <c r="O215" i="9" s="1"/>
  <c r="P215" i="9" s="1"/>
  <c r="AB215" i="9" s="1"/>
  <c r="AN215" i="9"/>
  <c r="AH215" i="9" l="1"/>
  <c r="AF215" i="9"/>
  <c r="AY215" i="9" s="1"/>
  <c r="AZ215" i="9" s="1"/>
  <c r="AJ215" i="9"/>
  <c r="BI215" i="9" s="1"/>
  <c r="BJ215" i="9" s="1"/>
  <c r="AD215" i="9"/>
  <c r="AO215" i="9" s="1"/>
  <c r="AP215" i="9" s="1"/>
  <c r="AQ215" i="9" l="1"/>
  <c r="AT215" i="9" s="1"/>
  <c r="AK216" i="9" s="1"/>
  <c r="BK215" i="9"/>
  <c r="BE216" i="9" s="1"/>
  <c r="BH216" i="9" s="1"/>
  <c r="BA215" i="9"/>
  <c r="BD215" i="9" s="1"/>
  <c r="AU216" i="9" s="1"/>
  <c r="BC216" i="9" l="1"/>
  <c r="AX216" i="9"/>
  <c r="AS216" i="9"/>
  <c r="AN216" i="9"/>
  <c r="M216" i="9"/>
  <c r="O216" i="9" s="1"/>
  <c r="P216" i="9" s="1"/>
  <c r="AB216" i="9" s="1"/>
  <c r="AH216" i="9" l="1"/>
  <c r="AJ216" i="9"/>
  <c r="BI216" i="9" s="1"/>
  <c r="BJ216" i="9" s="1"/>
  <c r="AF216" i="9"/>
  <c r="AY216" i="9" s="1"/>
  <c r="AZ216" i="9" s="1"/>
  <c r="AD216" i="9"/>
  <c r="AO216" i="9" s="1"/>
  <c r="AP216" i="9" s="1"/>
  <c r="AQ216" i="9" l="1"/>
  <c r="AT216" i="9" s="1"/>
  <c r="AK217" i="9" s="1"/>
  <c r="BA216" i="9"/>
  <c r="BD216" i="9" s="1"/>
  <c r="AU217" i="9" s="1"/>
  <c r="BK216" i="9"/>
  <c r="BE217" i="9" s="1"/>
  <c r="BH217" i="9" s="1"/>
  <c r="AX217" i="9" l="1"/>
  <c r="BC217" i="9"/>
  <c r="AS217" i="9"/>
  <c r="M217" i="9"/>
  <c r="O217" i="9" s="1"/>
  <c r="P217" i="9" s="1"/>
  <c r="AB217" i="9" s="1"/>
  <c r="AN217" i="9"/>
  <c r="AH217" i="9" l="1"/>
  <c r="AF217" i="9"/>
  <c r="AY217" i="9" s="1"/>
  <c r="AZ217" i="9" s="1"/>
  <c r="AJ217" i="9"/>
  <c r="BI217" i="9" s="1"/>
  <c r="BJ217" i="9" s="1"/>
  <c r="AD217" i="9"/>
  <c r="AO217" i="9" s="1"/>
  <c r="AP217" i="9" s="1"/>
  <c r="AQ217" i="9" l="1"/>
  <c r="AT217" i="9" s="1"/>
  <c r="AK218" i="9" s="1"/>
  <c r="BK217" i="9"/>
  <c r="BE218" i="9" s="1"/>
  <c r="BH218" i="9" s="1"/>
  <c r="BA217" i="9"/>
  <c r="BD217" i="9" s="1"/>
  <c r="AU218" i="9" s="1"/>
  <c r="AX218" i="9" l="1"/>
  <c r="BC218" i="9"/>
  <c r="AS218" i="9"/>
  <c r="AN218" i="9"/>
  <c r="M218" i="9"/>
  <c r="O218" i="9" s="1"/>
  <c r="P218" i="9" s="1"/>
  <c r="AB218" i="9" s="1"/>
  <c r="AH218" i="9" l="1"/>
  <c r="AJ218" i="9"/>
  <c r="BI218" i="9" s="1"/>
  <c r="BJ218" i="9" s="1"/>
  <c r="AD218" i="9"/>
  <c r="AO218" i="9" s="1"/>
  <c r="AP218" i="9" s="1"/>
  <c r="AF218" i="9"/>
  <c r="AY218" i="9" s="1"/>
  <c r="AZ218" i="9" s="1"/>
  <c r="BA218" i="9" l="1"/>
  <c r="BD218" i="9" s="1"/>
  <c r="AU219" i="9" s="1"/>
  <c r="AQ218" i="9"/>
  <c r="AT218" i="9" s="1"/>
  <c r="AK219" i="9" s="1"/>
  <c r="BK218" i="9"/>
  <c r="BE219" i="9" s="1"/>
  <c r="BH219" i="9" s="1"/>
  <c r="M219" i="9" l="1"/>
  <c r="O219" i="9" s="1"/>
  <c r="P219" i="9" s="1"/>
  <c r="AB219" i="9" s="1"/>
  <c r="AS219" i="9"/>
  <c r="AN219" i="9"/>
  <c r="AX219" i="9"/>
  <c r="BC219" i="9"/>
  <c r="AH219" i="9" l="1"/>
  <c r="AJ219" i="9"/>
  <c r="BI219" i="9" s="1"/>
  <c r="BJ219" i="9" s="1"/>
  <c r="AD219" i="9"/>
  <c r="AO219" i="9" s="1"/>
  <c r="AP219" i="9" s="1"/>
  <c r="AF219" i="9"/>
  <c r="AY219" i="9" s="1"/>
  <c r="AZ219" i="9" s="1"/>
  <c r="BA219" i="9" l="1"/>
  <c r="BD219" i="9" s="1"/>
  <c r="AU220" i="9" s="1"/>
  <c r="AQ219" i="9"/>
  <c r="AT219" i="9" s="1"/>
  <c r="AK220" i="9" s="1"/>
  <c r="BK219" i="9"/>
  <c r="BE220" i="9" s="1"/>
  <c r="BH220" i="9" s="1"/>
  <c r="AS220" i="9" l="1"/>
  <c r="M220" i="9"/>
  <c r="O220" i="9" s="1"/>
  <c r="P220" i="9" s="1"/>
  <c r="AB220" i="9" s="1"/>
  <c r="AN220" i="9"/>
  <c r="BC220" i="9"/>
  <c r="AX220" i="9"/>
  <c r="AD220" i="9" l="1"/>
  <c r="AO220" i="9" s="1"/>
  <c r="AP220" i="9" s="1"/>
  <c r="AH220" i="9"/>
  <c r="AJ220" i="9"/>
  <c r="BI220" i="9" s="1"/>
  <c r="BJ220" i="9" s="1"/>
  <c r="AF220" i="9"/>
  <c r="AY220" i="9" s="1"/>
  <c r="AZ220" i="9" s="1"/>
  <c r="AQ220" i="9" l="1"/>
  <c r="AT220" i="9" s="1"/>
  <c r="AK221" i="9" s="1"/>
  <c r="BK220" i="9"/>
  <c r="BE221" i="9" s="1"/>
  <c r="BH221" i="9" s="1"/>
  <c r="BA220" i="9"/>
  <c r="BD220" i="9" s="1"/>
  <c r="AU221" i="9" s="1"/>
  <c r="BC221" i="9" l="1"/>
  <c r="AX221" i="9"/>
  <c r="M221" i="9"/>
  <c r="O221" i="9" s="1"/>
  <c r="P221" i="9" s="1"/>
  <c r="AB221" i="9" s="1"/>
  <c r="AS221" i="9"/>
  <c r="AN221" i="9"/>
  <c r="AH221" i="9" l="1"/>
  <c r="AF221" i="9"/>
  <c r="AY221" i="9" s="1"/>
  <c r="AZ221" i="9" s="1"/>
  <c r="AJ221" i="9"/>
  <c r="BI221" i="9" s="1"/>
  <c r="BJ221" i="9" s="1"/>
  <c r="AD221" i="9"/>
  <c r="AO221" i="9" s="1"/>
  <c r="AP221" i="9" s="1"/>
  <c r="AQ221" i="9" l="1"/>
  <c r="AT221" i="9" s="1"/>
  <c r="AK222" i="9" s="1"/>
  <c r="BK221" i="9"/>
  <c r="BE222" i="9" s="1"/>
  <c r="BA221" i="9"/>
  <c r="BD221" i="9" s="1"/>
  <c r="AU222" i="9" s="1"/>
  <c r="BH222" i="9" l="1"/>
  <c r="AX222" i="9"/>
  <c r="BC222" i="9"/>
  <c r="AS222" i="9"/>
  <c r="AN222" i="9"/>
  <c r="M222" i="9"/>
  <c r="O222" i="9" s="1"/>
  <c r="P222" i="9" s="1"/>
  <c r="AB222" i="9" s="1"/>
  <c r="AH222" i="9" l="1"/>
  <c r="AJ222" i="9"/>
  <c r="BI222" i="9" s="1"/>
  <c r="BJ222" i="9" s="1"/>
  <c r="AF222" i="9"/>
  <c r="AY222" i="9" s="1"/>
  <c r="AZ222" i="9" s="1"/>
  <c r="AD222" i="9"/>
  <c r="AO222" i="9" s="1"/>
  <c r="AP222" i="9" s="1"/>
  <c r="AQ222" i="9" l="1"/>
  <c r="AT222" i="9" s="1"/>
  <c r="AK223" i="9" s="1"/>
  <c r="BA222" i="9"/>
  <c r="BD222" i="9" s="1"/>
  <c r="AU223" i="9" s="1"/>
  <c r="BK222" i="9"/>
  <c r="BE223" i="9" s="1"/>
  <c r="BH223" i="9" l="1"/>
  <c r="BC223" i="9"/>
  <c r="AX223" i="9"/>
  <c r="AS223" i="9"/>
  <c r="AN223" i="9"/>
  <c r="M223" i="9"/>
  <c r="O223" i="9" s="1"/>
  <c r="P223" i="9" s="1"/>
  <c r="AB223" i="9" s="1"/>
  <c r="AF223" i="9" l="1"/>
  <c r="AY223" i="9" s="1"/>
  <c r="AZ223" i="9" s="1"/>
  <c r="AJ223" i="9"/>
  <c r="BI223" i="9" s="1"/>
  <c r="BJ223" i="9" s="1"/>
  <c r="AD223" i="9"/>
  <c r="AO223" i="9" s="1"/>
  <c r="AP223" i="9" s="1"/>
  <c r="AH223" i="9"/>
  <c r="AQ223" i="9" l="1"/>
  <c r="AT223" i="9" s="1"/>
  <c r="BK223" i="9"/>
  <c r="BE224" i="9" s="1"/>
  <c r="BA223" i="9"/>
  <c r="BD223" i="9" s="1"/>
  <c r="AU224" i="9" s="1"/>
  <c r="AK224" i="9" l="1"/>
  <c r="AS224" i="9" s="1"/>
  <c r="AX224" i="9"/>
  <c r="BC224" i="9"/>
  <c r="BH224" i="9"/>
  <c r="M224" i="9" l="1"/>
  <c r="O224" i="9" s="1"/>
  <c r="P224" i="9" s="1"/>
  <c r="AB224" i="9" s="1"/>
  <c r="AH224" i="9" s="1"/>
  <c r="AN224" i="9"/>
  <c r="AJ224" i="9" l="1"/>
  <c r="BI224" i="9" s="1"/>
  <c r="BJ224" i="9" s="1"/>
  <c r="BK224" i="9" s="1"/>
  <c r="BE225" i="9" s="1"/>
  <c r="AD224" i="9"/>
  <c r="AO224" i="9" s="1"/>
  <c r="AP224" i="9" s="1"/>
  <c r="AQ224" i="9" s="1"/>
  <c r="AT224" i="9" s="1"/>
  <c r="AK225" i="9" s="1"/>
  <c r="AF224" i="9"/>
  <c r="AY224" i="9" s="1"/>
  <c r="AZ224" i="9" s="1"/>
  <c r="BA224" i="9" s="1"/>
  <c r="BD224" i="9" s="1"/>
  <c r="AU225" i="9" s="1"/>
  <c r="AN225" i="9" l="1"/>
  <c r="AS225" i="9"/>
  <c r="M225" i="9"/>
  <c r="O225" i="9" s="1"/>
  <c r="P225" i="9" s="1"/>
  <c r="AB225" i="9" s="1"/>
  <c r="AX225" i="9"/>
  <c r="BC225" i="9"/>
  <c r="BH225" i="9"/>
  <c r="AF225" i="9" l="1"/>
  <c r="AY225" i="9" s="1"/>
  <c r="AZ225" i="9" s="1"/>
  <c r="AJ225" i="9"/>
  <c r="BI225" i="9" s="1"/>
  <c r="BJ225" i="9" s="1"/>
  <c r="AD225" i="9"/>
  <c r="AO225" i="9" s="1"/>
  <c r="AP225" i="9" s="1"/>
  <c r="AH225" i="9"/>
  <c r="BK225" i="9" l="1"/>
  <c r="BE226" i="9" s="1"/>
  <c r="AQ225" i="9"/>
  <c r="AT225" i="9" s="1"/>
  <c r="AK226" i="9" s="1"/>
  <c r="BA225" i="9"/>
  <c r="BD225" i="9" s="1"/>
  <c r="AU226" i="9" s="1"/>
  <c r="AX226" i="9" l="1"/>
  <c r="BC226" i="9"/>
  <c r="M226" i="9"/>
  <c r="O226" i="9" s="1"/>
  <c r="P226" i="9" s="1"/>
  <c r="AB226" i="9" s="1"/>
  <c r="AN226" i="9"/>
  <c r="AS226" i="9"/>
  <c r="BH226" i="9"/>
  <c r="AH226" i="9" l="1"/>
  <c r="AD226" i="9"/>
  <c r="AO226" i="9" s="1"/>
  <c r="AP226" i="9" s="1"/>
  <c r="AF226" i="9"/>
  <c r="AY226" i="9" s="1"/>
  <c r="AZ226" i="9" s="1"/>
  <c r="AJ226" i="9"/>
  <c r="BI226" i="9" s="1"/>
  <c r="BJ226" i="9" s="1"/>
  <c r="AQ226" i="9" l="1"/>
  <c r="AT226" i="9" s="1"/>
  <c r="AK227" i="9" s="1"/>
  <c r="BA226" i="9"/>
  <c r="BD226" i="9" s="1"/>
  <c r="AU227" i="9" s="1"/>
  <c r="BK226" i="9"/>
  <c r="BE227" i="9" s="1"/>
  <c r="BH227" i="9" l="1"/>
  <c r="BC227" i="9"/>
  <c r="AX227" i="9"/>
  <c r="AN227" i="9"/>
  <c r="AS227" i="9"/>
  <c r="M227" i="9"/>
  <c r="O227" i="9" s="1"/>
  <c r="P227" i="9" s="1"/>
  <c r="AB227" i="9" s="1"/>
  <c r="AJ227" i="9" l="1"/>
  <c r="BI227" i="9" s="1"/>
  <c r="BJ227" i="9" s="1"/>
  <c r="AD227" i="9"/>
  <c r="AO227" i="9" s="1"/>
  <c r="AP227" i="9" s="1"/>
  <c r="AF227" i="9"/>
  <c r="AY227" i="9" s="1"/>
  <c r="AZ227" i="9" s="1"/>
  <c r="AH227" i="9"/>
  <c r="BK227" i="9" l="1"/>
  <c r="BE228" i="9" s="1"/>
  <c r="BA227" i="9"/>
  <c r="BD227" i="9" s="1"/>
  <c r="AU228" i="9" s="1"/>
  <c r="AQ227" i="9"/>
  <c r="AT227" i="9" s="1"/>
  <c r="AK228" i="9" s="1"/>
  <c r="M228" i="9" l="1"/>
  <c r="O228" i="9" s="1"/>
  <c r="P228" i="9" s="1"/>
  <c r="AB228" i="9" s="1"/>
  <c r="AN228" i="9"/>
  <c r="AS228" i="9"/>
  <c r="AX228" i="9"/>
  <c r="BC228" i="9"/>
  <c r="BH228" i="9"/>
  <c r="AD228" i="9" l="1"/>
  <c r="AO228" i="9" s="1"/>
  <c r="AP228" i="9" s="1"/>
  <c r="AF228" i="9"/>
  <c r="AY228" i="9" s="1"/>
  <c r="AZ228" i="9" s="1"/>
  <c r="AH228" i="9"/>
  <c r="AJ228" i="9"/>
  <c r="BI228" i="9" s="1"/>
  <c r="BJ228" i="9" s="1"/>
  <c r="AQ228" i="9" l="1"/>
  <c r="AT228" i="9" s="1"/>
  <c r="AK229" i="9" s="1"/>
  <c r="BA228" i="9"/>
  <c r="BD228" i="9" s="1"/>
  <c r="AU229" i="9" s="1"/>
  <c r="BK228" i="9"/>
  <c r="BE229" i="9" s="1"/>
  <c r="BH229" i="9" l="1"/>
  <c r="AX229" i="9"/>
  <c r="BC229" i="9"/>
  <c r="AN229" i="9"/>
  <c r="AS229" i="9"/>
  <c r="M229" i="9"/>
  <c r="O229" i="9" s="1"/>
  <c r="P229" i="9" s="1"/>
  <c r="AB229" i="9" s="1"/>
  <c r="AJ229" i="9" l="1"/>
  <c r="BI229" i="9" s="1"/>
  <c r="BJ229" i="9" s="1"/>
  <c r="AD229" i="9"/>
  <c r="AO229" i="9" s="1"/>
  <c r="AP229" i="9" s="1"/>
  <c r="AH229" i="9"/>
  <c r="AF229" i="9"/>
  <c r="AY229" i="9" s="1"/>
  <c r="AZ229" i="9" s="1"/>
  <c r="BK229" i="9" l="1"/>
  <c r="BE230" i="9" s="1"/>
  <c r="BA229" i="9"/>
  <c r="BD229" i="9" s="1"/>
  <c r="AU230" i="9" s="1"/>
  <c r="AQ229" i="9"/>
  <c r="AT229" i="9" s="1"/>
  <c r="AK230" i="9" s="1"/>
  <c r="AN230" i="9" l="1"/>
  <c r="M230" i="9"/>
  <c r="O230" i="9" s="1"/>
  <c r="P230" i="9" s="1"/>
  <c r="AB230" i="9" s="1"/>
  <c r="AS230" i="9"/>
  <c r="AX230" i="9"/>
  <c r="BC230" i="9"/>
  <c r="BH230" i="9"/>
  <c r="AH230" i="9" l="1"/>
  <c r="AJ230" i="9"/>
  <c r="BI230" i="9" s="1"/>
  <c r="BJ230" i="9" s="1"/>
  <c r="AD230" i="9"/>
  <c r="AO230" i="9" s="1"/>
  <c r="AP230" i="9" s="1"/>
  <c r="AF230" i="9"/>
  <c r="AY230" i="9" s="1"/>
  <c r="AZ230" i="9" s="1"/>
  <c r="AQ230" i="9" l="1"/>
  <c r="AT230" i="9" s="1"/>
  <c r="AK231" i="9" s="1"/>
  <c r="BK230" i="9"/>
  <c r="BE231" i="9" s="1"/>
  <c r="BA230" i="9"/>
  <c r="BD230" i="9" s="1"/>
  <c r="AU231" i="9" s="1"/>
  <c r="BH231" i="9" l="1"/>
  <c r="AX231" i="9"/>
  <c r="BC231" i="9"/>
  <c r="AS231" i="9"/>
  <c r="M231" i="9"/>
  <c r="O231" i="9" s="1"/>
  <c r="P231" i="9" s="1"/>
  <c r="AB231" i="9" s="1"/>
  <c r="AN231" i="9"/>
  <c r="AF231" i="9" l="1"/>
  <c r="AY231" i="9" s="1"/>
  <c r="AZ231" i="9" s="1"/>
  <c r="AH231" i="9"/>
  <c r="AJ231" i="9"/>
  <c r="BI231" i="9" s="1"/>
  <c r="BJ231" i="9" s="1"/>
  <c r="AD231" i="9"/>
  <c r="AO231" i="9" s="1"/>
  <c r="AP231" i="9" s="1"/>
  <c r="BK231" i="9" l="1"/>
  <c r="BE232" i="9" s="1"/>
  <c r="BA231" i="9"/>
  <c r="BD231" i="9" s="1"/>
  <c r="AU232" i="9" s="1"/>
  <c r="AQ231" i="9"/>
  <c r="AT231" i="9" s="1"/>
  <c r="AK232" i="9" s="1"/>
  <c r="AS232" i="9" l="1"/>
  <c r="AN232" i="9"/>
  <c r="M232" i="9"/>
  <c r="O232" i="9" s="1"/>
  <c r="P232" i="9" s="1"/>
  <c r="AB232" i="9" s="1"/>
  <c r="BC232" i="9"/>
  <c r="AX232" i="9"/>
  <c r="BH232" i="9"/>
  <c r="AD232" i="9" l="1"/>
  <c r="AO232" i="9" s="1"/>
  <c r="AP232" i="9" s="1"/>
  <c r="AF232" i="9"/>
  <c r="AY232" i="9" s="1"/>
  <c r="AZ232" i="9" s="1"/>
  <c r="AJ232" i="9"/>
  <c r="BI232" i="9" s="1"/>
  <c r="BJ232" i="9" s="1"/>
  <c r="AH232" i="9"/>
  <c r="BK232" i="9" l="1"/>
  <c r="BE233" i="9" s="1"/>
  <c r="AQ232" i="9"/>
  <c r="AT232" i="9" s="1"/>
  <c r="AK233" i="9" s="1"/>
  <c r="BA232" i="9"/>
  <c r="BD232" i="9" s="1"/>
  <c r="AU233" i="9" s="1"/>
  <c r="BC233" i="9" l="1"/>
  <c r="AX233" i="9"/>
  <c r="AN233" i="9"/>
  <c r="M233" i="9"/>
  <c r="O233" i="9" s="1"/>
  <c r="P233" i="9" s="1"/>
  <c r="AB233" i="9" s="1"/>
  <c r="AS233" i="9"/>
  <c r="BH233" i="9"/>
  <c r="AH233" i="9" l="1"/>
  <c r="AF233" i="9"/>
  <c r="AY233" i="9" s="1"/>
  <c r="AZ233" i="9" s="1"/>
  <c r="AD233" i="9"/>
  <c r="AO233" i="9" s="1"/>
  <c r="AP233" i="9" s="1"/>
  <c r="AJ233" i="9"/>
  <c r="BI233" i="9" s="1"/>
  <c r="BJ233" i="9" s="1"/>
  <c r="AQ233" i="9" l="1"/>
  <c r="AT233" i="9" s="1"/>
  <c r="AK234" i="9" s="1"/>
  <c r="BA233" i="9"/>
  <c r="BD233" i="9" s="1"/>
  <c r="AU234" i="9" s="1"/>
  <c r="BK233" i="9"/>
  <c r="BE234" i="9" s="1"/>
  <c r="BH234" i="9" l="1"/>
  <c r="BC234" i="9"/>
  <c r="AX234" i="9"/>
  <c r="AN234" i="9"/>
  <c r="M234" i="9"/>
  <c r="O234" i="9" s="1"/>
  <c r="P234" i="9" s="1"/>
  <c r="AB234" i="9" s="1"/>
  <c r="AS234" i="9"/>
  <c r="AH234" i="9" l="1"/>
  <c r="AD234" i="9"/>
  <c r="AO234" i="9" s="1"/>
  <c r="AP234" i="9" s="1"/>
  <c r="AF234" i="9"/>
  <c r="AY234" i="9" s="1"/>
  <c r="AZ234" i="9" s="1"/>
  <c r="AJ234" i="9"/>
  <c r="BI234" i="9" s="1"/>
  <c r="BJ234" i="9" s="1"/>
  <c r="BA234" i="9" l="1"/>
  <c r="BD234" i="9" s="1"/>
  <c r="AU235" i="9" s="1"/>
  <c r="BK234" i="9"/>
  <c r="BE235" i="9" s="1"/>
  <c r="AQ234" i="9"/>
  <c r="AT234" i="9" s="1"/>
  <c r="AK235" i="9" s="1"/>
  <c r="AS235" i="9" l="1"/>
  <c r="M235" i="9"/>
  <c r="O235" i="9" s="1"/>
  <c r="P235" i="9" s="1"/>
  <c r="AB235" i="9" s="1"/>
  <c r="AN235" i="9"/>
  <c r="BH235" i="9"/>
  <c r="BC235" i="9"/>
  <c r="AX235" i="9"/>
  <c r="AJ235" i="9" l="1"/>
  <c r="BI235" i="9" s="1"/>
  <c r="BJ235" i="9" s="1"/>
  <c r="AF235" i="9"/>
  <c r="AY235" i="9" s="1"/>
  <c r="AZ235" i="9" s="1"/>
  <c r="AD235" i="9"/>
  <c r="AO235" i="9" s="1"/>
  <c r="AP235" i="9" s="1"/>
  <c r="AH235" i="9"/>
  <c r="AQ235" i="9" l="1"/>
  <c r="AT235" i="9" s="1"/>
  <c r="AK236" i="9" s="1"/>
  <c r="BK235" i="9"/>
  <c r="BE236" i="9" s="1"/>
  <c r="BA235" i="9"/>
  <c r="BD235" i="9" s="1"/>
  <c r="AU236" i="9" s="1"/>
  <c r="BH236" i="9" l="1"/>
  <c r="AX236" i="9"/>
  <c r="BC236" i="9"/>
  <c r="AS236" i="9"/>
  <c r="M236" i="9"/>
  <c r="O236" i="9" s="1"/>
  <c r="P236" i="9" s="1"/>
  <c r="AB236" i="9" s="1"/>
  <c r="AN236" i="9"/>
  <c r="AJ236" i="9" l="1"/>
  <c r="BI236" i="9" s="1"/>
  <c r="BJ236" i="9" s="1"/>
  <c r="AD236" i="9"/>
  <c r="AO236" i="9" s="1"/>
  <c r="AP236" i="9" s="1"/>
  <c r="AH236" i="9"/>
  <c r="AF236" i="9"/>
  <c r="AY236" i="9" s="1"/>
  <c r="AZ236" i="9" s="1"/>
  <c r="BK236" i="9" l="1"/>
  <c r="BE237" i="9" s="1"/>
  <c r="BH237" i="9" s="1"/>
  <c r="BA236" i="9"/>
  <c r="BD236" i="9" s="1"/>
  <c r="AU237" i="9" s="1"/>
  <c r="AQ236" i="9"/>
  <c r="AT236" i="9" s="1"/>
  <c r="AK237" i="9" s="1"/>
  <c r="AN237" i="9" l="1"/>
  <c r="M237" i="9"/>
  <c r="O237" i="9" s="1"/>
  <c r="P237" i="9" s="1"/>
  <c r="AB237" i="9" s="1"/>
  <c r="AS237" i="9"/>
  <c r="AX237" i="9"/>
  <c r="BC237" i="9"/>
  <c r="AD237" i="9" l="1"/>
  <c r="AO237" i="9" s="1"/>
  <c r="AP237" i="9" s="1"/>
  <c r="AF237" i="9"/>
  <c r="AY237" i="9" s="1"/>
  <c r="AZ237" i="9" s="1"/>
  <c r="AH237" i="9"/>
  <c r="AJ237" i="9"/>
  <c r="BI237" i="9" s="1"/>
  <c r="BJ237" i="9" s="1"/>
  <c r="BA237" i="9" l="1"/>
  <c r="BD237" i="9" s="1"/>
  <c r="AU238" i="9" s="1"/>
  <c r="BK237" i="9"/>
  <c r="BE238" i="9" s="1"/>
  <c r="BH238" i="9" s="1"/>
  <c r="AQ237" i="9"/>
  <c r="AT237" i="9" s="1"/>
  <c r="AK238" i="9" s="1"/>
  <c r="M238" i="9" l="1"/>
  <c r="O238" i="9" s="1"/>
  <c r="P238" i="9" s="1"/>
  <c r="AB238" i="9" s="1"/>
  <c r="AS238" i="9"/>
  <c r="AN238" i="9"/>
  <c r="AX238" i="9"/>
  <c r="BC238" i="9"/>
  <c r="AF238" i="9" l="1"/>
  <c r="AY238" i="9" s="1"/>
  <c r="AZ238" i="9" s="1"/>
  <c r="AD238" i="9"/>
  <c r="AO238" i="9" s="1"/>
  <c r="AP238" i="9" s="1"/>
  <c r="AJ238" i="9"/>
  <c r="BI238" i="9" s="1"/>
  <c r="BJ238" i="9" s="1"/>
  <c r="AH238" i="9"/>
  <c r="BA238" i="9" l="1"/>
  <c r="BD238" i="9" s="1"/>
  <c r="AU239" i="9" s="1"/>
  <c r="BK238" i="9"/>
  <c r="BE239" i="9" s="1"/>
  <c r="BH239" i="9" s="1"/>
  <c r="AQ238" i="9"/>
  <c r="AT238" i="9" s="1"/>
  <c r="AK239" i="9" s="1"/>
  <c r="AN239" i="9" l="1"/>
  <c r="M239" i="9"/>
  <c r="O239" i="9" s="1"/>
  <c r="P239" i="9" s="1"/>
  <c r="AB239" i="9" s="1"/>
  <c r="AS239" i="9"/>
  <c r="AX239" i="9"/>
  <c r="BC239" i="9"/>
  <c r="AF239" i="9" l="1"/>
  <c r="AY239" i="9" s="1"/>
  <c r="AZ239" i="9" s="1"/>
  <c r="AD239" i="9"/>
  <c r="AO239" i="9" s="1"/>
  <c r="AP239" i="9" s="1"/>
  <c r="AH239" i="9"/>
  <c r="AJ239" i="9"/>
  <c r="BI239" i="9" s="1"/>
  <c r="BJ239" i="9" s="1"/>
  <c r="BK239" i="9" l="1"/>
  <c r="BE240" i="9" s="1"/>
  <c r="BH240" i="9" s="1"/>
  <c r="BA239" i="9"/>
  <c r="BD239" i="9" s="1"/>
  <c r="AU240" i="9" s="1"/>
  <c r="AQ239" i="9"/>
  <c r="AT239" i="9" s="1"/>
  <c r="AK240" i="9" s="1"/>
  <c r="AX240" i="9" l="1"/>
  <c r="BC240" i="9"/>
  <c r="M240" i="9"/>
  <c r="O240" i="9" s="1"/>
  <c r="P240" i="9" s="1"/>
  <c r="AB240" i="9" s="1"/>
  <c r="AS240" i="9"/>
  <c r="AN240" i="9"/>
  <c r="AJ240" i="9" l="1"/>
  <c r="BI240" i="9" s="1"/>
  <c r="BJ240" i="9" s="1"/>
  <c r="AD240" i="9"/>
  <c r="AO240" i="9" s="1"/>
  <c r="AP240" i="9" s="1"/>
  <c r="AF240" i="9"/>
  <c r="AY240" i="9" s="1"/>
  <c r="AZ240" i="9" s="1"/>
  <c r="AH240" i="9"/>
  <c r="BA240" i="9" l="1"/>
  <c r="BD240" i="9" s="1"/>
  <c r="AU241" i="9" s="1"/>
  <c r="BK240" i="9"/>
  <c r="BE241" i="9" s="1"/>
  <c r="BH241" i="9" s="1"/>
  <c r="AQ240" i="9"/>
  <c r="AT240" i="9" s="1"/>
  <c r="AK241" i="9" s="1"/>
  <c r="M241" i="9" l="1"/>
  <c r="O241" i="9" s="1"/>
  <c r="P241" i="9" s="1"/>
  <c r="AB241" i="9" s="1"/>
  <c r="AN241" i="9"/>
  <c r="AS241" i="9"/>
  <c r="BC241" i="9"/>
  <c r="AX241" i="9"/>
  <c r="AD241" i="9" l="1"/>
  <c r="AO241" i="9" s="1"/>
  <c r="AP241" i="9" s="1"/>
  <c r="AF241" i="9"/>
  <c r="AY241" i="9" s="1"/>
  <c r="AZ241" i="9" s="1"/>
  <c r="AH241" i="9"/>
  <c r="AJ241" i="9"/>
  <c r="BI241" i="9" s="1"/>
  <c r="BJ241" i="9" s="1"/>
  <c r="BK241" i="9" l="1"/>
  <c r="BE242" i="9" s="1"/>
  <c r="BH242" i="9" s="1"/>
  <c r="BA241" i="9"/>
  <c r="BD241" i="9" s="1"/>
  <c r="AU242" i="9" s="1"/>
  <c r="AQ241" i="9"/>
  <c r="AT241" i="9" s="1"/>
  <c r="AK242" i="9" s="1"/>
  <c r="M242" i="9" l="1"/>
  <c r="O242" i="9" s="1"/>
  <c r="P242" i="9" s="1"/>
  <c r="AB242" i="9" s="1"/>
  <c r="AN242" i="9"/>
  <c r="AS242" i="9"/>
  <c r="AX242" i="9"/>
  <c r="BC242" i="9"/>
  <c r="AD242" i="9" l="1"/>
  <c r="AO242" i="9" s="1"/>
  <c r="AP242" i="9" s="1"/>
  <c r="AJ242" i="9"/>
  <c r="BI242" i="9" s="1"/>
  <c r="BJ242" i="9" s="1"/>
  <c r="AH242" i="9"/>
  <c r="AF242" i="9"/>
  <c r="AY242" i="9" s="1"/>
  <c r="AZ242" i="9" s="1"/>
  <c r="BK242" i="9" l="1"/>
  <c r="BE243" i="9" s="1"/>
  <c r="BH243" i="9" s="1"/>
  <c r="BA242" i="9"/>
  <c r="BD242" i="9" s="1"/>
  <c r="AU243" i="9" s="1"/>
  <c r="AQ242" i="9"/>
  <c r="AT242" i="9" s="1"/>
  <c r="AK243" i="9" s="1"/>
  <c r="AX243" i="9" l="1"/>
  <c r="BC243" i="9"/>
  <c r="AS243" i="9"/>
  <c r="M243" i="9"/>
  <c r="O243" i="9" s="1"/>
  <c r="P243" i="9" s="1"/>
  <c r="AB243" i="9" s="1"/>
  <c r="AN243" i="9"/>
  <c r="AJ243" i="9" l="1"/>
  <c r="BI243" i="9" s="1"/>
  <c r="BJ243" i="9" s="1"/>
  <c r="AH243" i="9"/>
  <c r="AF243" i="9"/>
  <c r="AY243" i="9" s="1"/>
  <c r="AZ243" i="9" s="1"/>
  <c r="AD243" i="9"/>
  <c r="AO243" i="9" s="1"/>
  <c r="AP243" i="9" s="1"/>
  <c r="BA243" i="9" l="1"/>
  <c r="BD243" i="9" s="1"/>
  <c r="AU244" i="9" s="1"/>
  <c r="BK243" i="9"/>
  <c r="BE244" i="9" s="1"/>
  <c r="BH244" i="9" s="1"/>
  <c r="AQ243" i="9"/>
  <c r="AT243" i="9" s="1"/>
  <c r="AK244" i="9" s="1"/>
  <c r="AS244" i="9" l="1"/>
  <c r="M244" i="9"/>
  <c r="O244" i="9" s="1"/>
  <c r="P244" i="9" s="1"/>
  <c r="AB244" i="9" s="1"/>
  <c r="AN244" i="9"/>
  <c r="AX244" i="9"/>
  <c r="BC244" i="9"/>
  <c r="AD244" i="9" l="1"/>
  <c r="AO244" i="9" s="1"/>
  <c r="AP244" i="9" s="1"/>
  <c r="AJ244" i="9"/>
  <c r="BI244" i="9" s="1"/>
  <c r="BJ244" i="9" s="1"/>
  <c r="AF244" i="9"/>
  <c r="AY244" i="9" s="1"/>
  <c r="AZ244" i="9" s="1"/>
  <c r="AH244" i="9"/>
  <c r="BA244" i="9" l="1"/>
  <c r="BD244" i="9" s="1"/>
  <c r="AU245" i="9" s="1"/>
  <c r="BK244" i="9"/>
  <c r="BE245" i="9" s="1"/>
  <c r="AQ244" i="9"/>
  <c r="AT244" i="9" s="1"/>
  <c r="AK245" i="9" s="1"/>
  <c r="BH245" i="9" l="1"/>
  <c r="AN245" i="9"/>
  <c r="AS245" i="9"/>
  <c r="M245" i="9"/>
  <c r="O245" i="9" s="1"/>
  <c r="P245" i="9" s="1"/>
  <c r="AB245" i="9" s="1"/>
  <c r="BC245" i="9"/>
  <c r="AX245" i="9"/>
  <c r="AH245" i="9" l="1"/>
  <c r="AD245" i="9"/>
  <c r="AO245" i="9" s="1"/>
  <c r="AP245" i="9" s="1"/>
  <c r="AJ245" i="9"/>
  <c r="BI245" i="9" s="1"/>
  <c r="BJ245" i="9" s="1"/>
  <c r="AF245" i="9"/>
  <c r="AY245" i="9" s="1"/>
  <c r="AZ245" i="9" s="1"/>
  <c r="BA245" i="9" l="1"/>
  <c r="BD245" i="9" s="1"/>
  <c r="AU246" i="9" s="1"/>
  <c r="BK245" i="9"/>
  <c r="BE246" i="9" s="1"/>
  <c r="AQ245" i="9"/>
  <c r="AT245" i="9" s="1"/>
  <c r="AK246" i="9" s="1"/>
  <c r="BH246" i="9" l="1"/>
  <c r="AN246" i="9"/>
  <c r="AS246" i="9"/>
  <c r="M246" i="9"/>
  <c r="O246" i="9" s="1"/>
  <c r="P246" i="9" s="1"/>
  <c r="AB246" i="9" s="1"/>
  <c r="AX246" i="9"/>
  <c r="BC246" i="9"/>
  <c r="AD246" i="9" l="1"/>
  <c r="AO246" i="9" s="1"/>
  <c r="AP246" i="9" s="1"/>
  <c r="AF246" i="9"/>
  <c r="AY246" i="9" s="1"/>
  <c r="AZ246" i="9" s="1"/>
  <c r="AJ246" i="9"/>
  <c r="BI246" i="9" s="1"/>
  <c r="BJ246" i="9" s="1"/>
  <c r="AH246" i="9"/>
  <c r="BA246" i="9" l="1"/>
  <c r="BD246" i="9" s="1"/>
  <c r="AU247" i="9" s="1"/>
  <c r="BK246" i="9"/>
  <c r="AQ246" i="9"/>
  <c r="AT246" i="9" s="1"/>
  <c r="BE247" i="9" l="1"/>
  <c r="AK247" i="9"/>
  <c r="M247" i="9" l="1"/>
  <c r="O247" i="9" s="1"/>
  <c r="P247" i="9" s="1"/>
  <c r="AB247" i="9" s="1"/>
  <c r="AS247" i="9"/>
  <c r="AN247" i="9"/>
  <c r="BC247" i="9"/>
  <c r="AX247" i="9"/>
  <c r="BH247" i="9"/>
  <c r="AJ247" i="9" l="1"/>
  <c r="BI247" i="9" s="1"/>
  <c r="BJ247" i="9" s="1"/>
  <c r="AD247" i="9"/>
  <c r="AO247" i="9" s="1"/>
  <c r="AP247" i="9" s="1"/>
  <c r="AF247" i="9"/>
  <c r="AY247" i="9" s="1"/>
  <c r="AZ247" i="9" s="1"/>
  <c r="AH247" i="9"/>
  <c r="BK247" i="9" l="1"/>
  <c r="BA247" i="9"/>
  <c r="BD247" i="9" s="1"/>
  <c r="AU248" i="9" s="1"/>
  <c r="AQ247" i="9"/>
  <c r="AT247" i="9" s="1"/>
  <c r="BE248" i="9" l="1"/>
  <c r="BH248" i="9" s="1"/>
  <c r="BC248" i="9"/>
  <c r="AK248" i="9"/>
  <c r="AS248" i="9" s="1"/>
  <c r="AX248" i="9" l="1"/>
  <c r="M248" i="9"/>
  <c r="O248" i="9" s="1"/>
  <c r="P248" i="9" s="1"/>
  <c r="AB248" i="9" s="1"/>
  <c r="AN248" i="9"/>
  <c r="AJ248" i="9" l="1"/>
  <c r="BI248" i="9" s="1"/>
  <c r="BJ248" i="9" s="1"/>
  <c r="BK248" i="9" s="1"/>
  <c r="BE249" i="9" s="1"/>
  <c r="AH248" i="9"/>
  <c r="AD248" i="9"/>
  <c r="AO248" i="9" s="1"/>
  <c r="AP248" i="9" s="1"/>
  <c r="AQ248" i="9" s="1"/>
  <c r="AT248" i="9" s="1"/>
  <c r="AK249" i="9" s="1"/>
  <c r="AF248" i="9"/>
  <c r="AY248" i="9" s="1"/>
  <c r="AZ248" i="9" s="1"/>
  <c r="BA248" i="9" s="1"/>
  <c r="BD248" i="9" s="1"/>
  <c r="AU249" i="9" s="1"/>
  <c r="BH249" i="9" l="1"/>
  <c r="M249" i="9"/>
  <c r="O249" i="9" s="1"/>
  <c r="P249" i="9" s="1"/>
  <c r="AB249" i="9" s="1"/>
  <c r="AS249" i="9"/>
  <c r="AN249" i="9"/>
  <c r="AX249" i="9"/>
  <c r="BC249" i="9"/>
  <c r="AH249" i="9" l="1"/>
  <c r="AJ249" i="9"/>
  <c r="BI249" i="9" s="1"/>
  <c r="BJ249" i="9" s="1"/>
  <c r="AD249" i="9"/>
  <c r="AO249" i="9" s="1"/>
  <c r="AP249" i="9" s="1"/>
  <c r="AF249" i="9"/>
  <c r="AY249" i="9" s="1"/>
  <c r="AZ249" i="9" s="1"/>
  <c r="BK249" i="9" l="1"/>
  <c r="BE250" i="9" s="1"/>
  <c r="BA249" i="9"/>
  <c r="BD249" i="9" s="1"/>
  <c r="AU250" i="9" s="1"/>
  <c r="AQ249" i="9"/>
  <c r="AT249" i="9" s="1"/>
  <c r="AK250" i="9" s="1"/>
  <c r="BC250" i="9" l="1"/>
  <c r="AX250" i="9"/>
  <c r="AS250" i="9"/>
  <c r="AN250" i="9"/>
  <c r="M250" i="9"/>
  <c r="O250" i="9" s="1"/>
  <c r="P250" i="9" s="1"/>
  <c r="AB250" i="9" s="1"/>
  <c r="O3" i="11" s="1" a="1"/>
  <c r="O3" i="11" s="1"/>
  <c r="BH250" i="9"/>
  <c r="AJ250" i="9" l="1"/>
  <c r="BI250" i="9" s="1"/>
  <c r="BJ250" i="9" s="1"/>
  <c r="AH250" i="9"/>
  <c r="M3" i="11" s="1" a="1"/>
  <c r="M3" i="11" s="1"/>
  <c r="AF250" i="9"/>
  <c r="AY250" i="9" s="1"/>
  <c r="AZ250" i="9" s="1"/>
  <c r="AD250" i="9"/>
  <c r="AO250" i="9" s="1"/>
  <c r="AP250" i="9" s="1"/>
  <c r="P3" i="11" l="1" a="1"/>
  <c r="P3" i="11" s="1"/>
  <c r="AQ250" i="9"/>
  <c r="AT250" i="9" s="1"/>
  <c r="J3" i="11" s="1"/>
  <c r="Q3" i="11" a="1"/>
  <c r="Q3" i="11" s="1"/>
  <c r="BA250" i="9"/>
  <c r="BD250" i="9" s="1"/>
  <c r="R3" i="11" a="1"/>
  <c r="R3" i="11" s="1"/>
  <c r="BK250" i="9"/>
  <c r="L3" i="11" l="1"/>
  <c r="N3" i="11" s="1"/>
  <c r="K3" i="11"/>
</calcChain>
</file>

<file path=xl/sharedStrings.xml><?xml version="1.0" encoding="utf-8"?>
<sst xmlns="http://schemas.openxmlformats.org/spreadsheetml/2006/main" count="376" uniqueCount="173">
  <si>
    <t>Planting
year</t>
  </si>
  <si>
    <t>Cultivar</t>
  </si>
  <si>
    <t>对应列号</t>
  </si>
  <si>
    <r>
      <rPr>
        <sz val="12"/>
        <color theme="1"/>
        <rFont val="宋体"/>
        <family val="3"/>
        <charset val="134"/>
        <scheme val="minor"/>
      </rPr>
      <t>ATT
（</t>
    </r>
    <r>
      <rPr>
        <vertAlign val="superscript"/>
        <sz val="12"/>
        <color theme="1"/>
        <rFont val="宋体"/>
        <family val="3"/>
        <charset val="134"/>
        <scheme val="minor"/>
      </rPr>
      <t>o</t>
    </r>
    <r>
      <rPr>
        <sz val="12"/>
        <color theme="1"/>
        <rFont val="宋体"/>
        <family val="3"/>
        <charset val="134"/>
        <scheme val="minor"/>
      </rPr>
      <t>C day）</t>
    </r>
  </si>
  <si>
    <t>Day after sowing</t>
  </si>
  <si>
    <t>Date</t>
  </si>
  <si>
    <r>
      <rPr>
        <sz val="12"/>
        <color theme="1"/>
        <rFont val="宋体"/>
        <family val="3"/>
        <charset val="134"/>
        <scheme val="minor"/>
      </rPr>
      <t>Dry matter accumulation</t>
    </r>
    <r>
      <rPr>
        <sz val="12"/>
        <color theme="1"/>
        <rFont val="宋体"/>
        <family val="3"/>
        <charset val="134"/>
        <scheme val="minor"/>
      </rPr>
      <t xml:space="preserve">
(g m</t>
    </r>
    <r>
      <rPr>
        <vertAlign val="superscript"/>
        <sz val="12"/>
        <color theme="1"/>
        <rFont val="宋体"/>
        <family val="3"/>
        <charset val="134"/>
        <scheme val="minor"/>
      </rPr>
      <t>-2</t>
    </r>
    <r>
      <rPr>
        <sz val="12"/>
        <color theme="1"/>
        <rFont val="宋体"/>
        <family val="3"/>
        <charset val="134"/>
        <scheme val="minor"/>
      </rPr>
      <t>)</t>
    </r>
  </si>
  <si>
    <r>
      <rPr>
        <sz val="12"/>
        <color theme="1"/>
        <rFont val="宋体"/>
        <family val="3"/>
        <charset val="134"/>
        <scheme val="minor"/>
      </rPr>
      <t>Yield
(g m</t>
    </r>
    <r>
      <rPr>
        <vertAlign val="superscript"/>
        <sz val="12"/>
        <color theme="1"/>
        <rFont val="宋体"/>
        <family val="3"/>
        <charset val="134"/>
        <scheme val="minor"/>
      </rPr>
      <t>-2</t>
    </r>
    <r>
      <rPr>
        <sz val="12"/>
        <color theme="1"/>
        <rFont val="宋体"/>
        <family val="3"/>
        <charset val="134"/>
        <scheme val="minor"/>
      </rPr>
      <t>)</t>
    </r>
  </si>
  <si>
    <r>
      <rPr>
        <sz val="12"/>
        <color theme="1"/>
        <rFont val="宋体"/>
        <family val="3"/>
        <charset val="134"/>
        <scheme val="minor"/>
      </rPr>
      <t>Mean GPP
(g m</t>
    </r>
    <r>
      <rPr>
        <vertAlign val="superscript"/>
        <sz val="12"/>
        <color theme="1"/>
        <rFont val="宋体"/>
        <family val="3"/>
        <charset val="134"/>
        <scheme val="minor"/>
      </rPr>
      <t>-2</t>
    </r>
    <r>
      <rPr>
        <sz val="12"/>
        <color theme="1"/>
        <rFont val="宋体"/>
        <family val="3"/>
        <charset val="134"/>
        <scheme val="minor"/>
      </rPr>
      <t xml:space="preserve"> day</t>
    </r>
    <r>
      <rPr>
        <vertAlign val="superscript"/>
        <sz val="12"/>
        <color theme="1"/>
        <rFont val="宋体"/>
        <family val="3"/>
        <charset val="134"/>
        <scheme val="minor"/>
      </rPr>
      <t>-1</t>
    </r>
    <r>
      <rPr>
        <sz val="12"/>
        <color theme="1"/>
        <rFont val="宋体"/>
        <family val="3"/>
        <charset val="134"/>
        <scheme val="minor"/>
      </rPr>
      <t>)</t>
    </r>
  </si>
  <si>
    <r>
      <rPr>
        <sz val="12"/>
        <color theme="1"/>
        <rFont val="宋体"/>
        <family val="3"/>
        <charset val="134"/>
        <scheme val="minor"/>
      </rPr>
      <t>Mean Respiration loss
(g m</t>
    </r>
    <r>
      <rPr>
        <vertAlign val="superscript"/>
        <sz val="12"/>
        <color theme="1"/>
        <rFont val="宋体"/>
        <family val="3"/>
        <charset val="134"/>
        <scheme val="minor"/>
      </rPr>
      <t>-2</t>
    </r>
    <r>
      <rPr>
        <sz val="12"/>
        <color theme="1"/>
        <rFont val="宋体"/>
        <family val="3"/>
        <charset val="134"/>
        <scheme val="minor"/>
      </rPr>
      <t xml:space="preserve"> day</t>
    </r>
    <r>
      <rPr>
        <vertAlign val="superscript"/>
        <sz val="12"/>
        <color theme="1"/>
        <rFont val="宋体"/>
        <family val="3"/>
        <charset val="134"/>
        <scheme val="minor"/>
      </rPr>
      <t>-1</t>
    </r>
    <r>
      <rPr>
        <sz val="12"/>
        <color theme="1"/>
        <rFont val="宋体"/>
        <family val="3"/>
        <charset val="134"/>
        <scheme val="minor"/>
      </rPr>
      <t>)</t>
    </r>
  </si>
  <si>
    <t>Leaf</t>
  </si>
  <si>
    <t>Stem</t>
  </si>
  <si>
    <t>Spike</t>
  </si>
  <si>
    <t>Root</t>
  </si>
  <si>
    <t>CM55</t>
  </si>
  <si>
    <t>Jointing</t>
  </si>
  <si>
    <t>Tillering</t>
  </si>
  <si>
    <t>Anthesis</t>
  </si>
  <si>
    <t>Maturity</t>
  </si>
  <si>
    <t>CM42</t>
  </si>
  <si>
    <t>CM51</t>
  </si>
  <si>
    <t>NM836</t>
  </si>
  <si>
    <t>MM37</t>
  </si>
  <si>
    <t>XKM5</t>
  </si>
  <si>
    <t>MM367</t>
  </si>
  <si>
    <t>CM104</t>
  </si>
  <si>
    <t>YEAR</t>
  </si>
  <si>
    <t>Model</t>
  </si>
  <si>
    <t>LUE model</t>
  </si>
  <si>
    <t>Daily photosynthate distribution</t>
  </si>
  <si>
    <t>Decsription</t>
  </si>
  <si>
    <t xml:space="preserve">to leaf </t>
  </si>
  <si>
    <t>to stem</t>
  </si>
  <si>
    <t>to root</t>
  </si>
  <si>
    <t>to spike</t>
  </si>
  <si>
    <t>DTT</t>
  </si>
  <si>
    <r>
      <rPr>
        <sz val="11"/>
        <color theme="1"/>
        <rFont val="Times New Roman"/>
        <family val="1"/>
      </rPr>
      <t>PAR
(MJ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</si>
  <si>
    <t>Parameter</t>
  </si>
  <si>
    <t>ATT</t>
  </si>
  <si>
    <t>ε
(g C m-2 MJ-1)</t>
  </si>
  <si>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=α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GPP</t>
    </r>
  </si>
  <si>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=α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GPP</t>
    </r>
  </si>
  <si>
    <r>
      <rPr>
        <sz val="11"/>
        <color theme="1"/>
        <rFont val="Times New Roman"/>
        <family val="1"/>
      </rPr>
      <t>PDsp=α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 xml:space="preserve">GPP </t>
    </r>
  </si>
  <si>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l(t-1)</t>
    </r>
  </si>
  <si>
    <t>Parameter estimation</t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</si>
  <si>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theme="1"/>
        <rFont val="Times New Roman"/>
        <family val="1"/>
      </rPr>
      <t>l</t>
    </r>
  </si>
  <si>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l</t>
    </r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</si>
  <si>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theme="1"/>
        <rFont val="Times New Roman"/>
        <family val="1"/>
      </rPr>
      <t>st</t>
    </r>
  </si>
  <si>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st</t>
    </r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</si>
  <si>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theme="1"/>
        <rFont val="Times New Roman"/>
        <family val="1"/>
      </rPr>
      <t>sp</t>
    </r>
  </si>
  <si>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sp</t>
    </r>
  </si>
  <si>
    <t>k</t>
  </si>
  <si>
    <t>fPAR</t>
  </si>
  <si>
    <t>Ts= ((T-Tmin)(T-Tmax))/((T-Tmin)(T-Tmax)-(T-Topt)^2 )</t>
  </si>
  <si>
    <t>Ps=(1+LSWI)/2 or 1</t>
  </si>
  <si>
    <t>RMC</t>
  </si>
  <si>
    <t>Teff=Q10^((T-25)/10)</t>
  </si>
  <si>
    <t>SLA</t>
  </si>
  <si>
    <t>LAI</t>
  </si>
  <si>
    <t>T</t>
  </si>
  <si>
    <t>Tmin</t>
  </si>
  <si>
    <t>Tmax</t>
  </si>
  <si>
    <t>Topt</t>
  </si>
  <si>
    <t>Ts</t>
  </si>
  <si>
    <t>LSWI</t>
  </si>
  <si>
    <t>LSWImax</t>
  </si>
  <si>
    <t>Ws</t>
  </si>
  <si>
    <t>βst</t>
  </si>
  <si>
    <t>a</t>
  </si>
  <si>
    <t>b</t>
  </si>
  <si>
    <t>c</t>
  </si>
  <si>
    <t>Heading</t>
  </si>
  <si>
    <t>22DAA</t>
  </si>
  <si>
    <t>20 DAA</t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</si>
  <si>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rgb="FF000000"/>
        <rFont val="Times New Roman"/>
        <family val="1"/>
      </rPr>
      <t>l</t>
    </r>
  </si>
  <si>
    <t>S-T</t>
  </si>
  <si>
    <t>T-J</t>
  </si>
  <si>
    <t>J-H</t>
  </si>
  <si>
    <t>H-A</t>
  </si>
  <si>
    <t>A-20DAA</t>
  </si>
  <si>
    <t>20DAA-M</t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</si>
  <si>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rgb="FF000000"/>
        <rFont val="Times New Roman"/>
        <family val="1"/>
      </rPr>
      <t>st</t>
    </r>
  </si>
  <si>
    <r>
      <rPr>
        <sz val="11"/>
        <color theme="1"/>
        <rFont val="Times New Roman"/>
        <family val="1"/>
      </rPr>
      <t>α</t>
    </r>
    <r>
      <rPr>
        <vertAlign val="subscript"/>
        <sz val="11"/>
        <color rgb="FF000000"/>
        <rFont val="Times New Roman"/>
        <family val="1"/>
      </rPr>
      <t>sp</t>
    </r>
  </si>
  <si>
    <r>
      <rPr>
        <sz val="11"/>
        <color theme="1"/>
        <rFont val="Times New Roman"/>
        <family val="1"/>
      </rPr>
      <t>β</t>
    </r>
    <r>
      <rPr>
        <vertAlign val="subscript"/>
        <sz val="11"/>
        <color rgb="FF000000"/>
        <rFont val="Times New Roman"/>
        <family val="1"/>
      </rPr>
      <t>l</t>
    </r>
  </si>
  <si>
    <t>H-M</t>
  </si>
  <si>
    <t>A-M</t>
  </si>
  <si>
    <t>αroot</t>
  </si>
  <si>
    <t>K</t>
  </si>
  <si>
    <r>
      <rPr>
        <sz val="12"/>
        <color theme="1"/>
        <rFont val="宋体"/>
        <family val="3"/>
        <charset val="134"/>
      </rPr>
      <t>线性回归参数</t>
    </r>
  </si>
  <si>
    <t>35 DAA</t>
  </si>
  <si>
    <t>20 days after anthesis</t>
  </si>
  <si>
    <r>
      <rPr>
        <sz val="12"/>
        <color rgb="FF000000"/>
        <rFont val="Times New Roman"/>
        <family val="1"/>
      </rPr>
      <t>α</t>
    </r>
    <r>
      <rPr>
        <vertAlign val="subscript"/>
        <sz val="12"/>
        <color rgb="FF000000"/>
        <rFont val="Times New Roman"/>
        <family val="1"/>
      </rPr>
      <t>l</t>
    </r>
  </si>
  <si>
    <r>
      <rPr>
        <sz val="12"/>
        <color rgb="FF000000"/>
        <rFont val="Times New Roman"/>
        <family val="1"/>
      </rPr>
      <t>α</t>
    </r>
    <r>
      <rPr>
        <vertAlign val="subscript"/>
        <sz val="12"/>
        <color rgb="FF000000"/>
        <rFont val="Times New Roman"/>
        <family val="1"/>
      </rPr>
      <t>st</t>
    </r>
  </si>
  <si>
    <r>
      <rPr>
        <sz val="12"/>
        <color rgb="FF000000"/>
        <rFont val="Times New Roman"/>
        <family val="1"/>
      </rPr>
      <t>α</t>
    </r>
    <r>
      <rPr>
        <vertAlign val="subscript"/>
        <sz val="12"/>
        <color rgb="FF000000"/>
        <rFont val="Times New Roman"/>
        <family val="1"/>
      </rPr>
      <t>sp</t>
    </r>
  </si>
  <si>
    <r>
      <rPr>
        <sz val="12"/>
        <color rgb="FF000000"/>
        <rFont val="Times New Roman"/>
        <family val="1"/>
      </rPr>
      <t>β</t>
    </r>
    <r>
      <rPr>
        <vertAlign val="subscript"/>
        <sz val="12"/>
        <color rgb="FF000000"/>
        <rFont val="Times New Roman"/>
        <family val="1"/>
      </rPr>
      <t>l</t>
    </r>
  </si>
  <si>
    <t>yield/spike</t>
  </si>
  <si>
    <t>LM</t>
  </si>
  <si>
    <t>LMM</t>
  </si>
  <si>
    <t>LMMM</t>
  </si>
  <si>
    <t>LMMMM</t>
  </si>
  <si>
    <t>LMMMMM</t>
  </si>
  <si>
    <t>LMMMMMM</t>
  </si>
  <si>
    <t>LMMMMMMM</t>
  </si>
  <si>
    <t>LMMMMMMMM</t>
  </si>
  <si>
    <t>Date</t>
    <phoneticPr fontId="17" type="noConversion"/>
  </si>
  <si>
    <t>Day after sowing</t>
    <phoneticPr fontId="17" type="noConversion"/>
  </si>
  <si>
    <t>fPAR
(%)</t>
    <phoneticPr fontId="17" type="noConversion"/>
  </si>
  <si>
    <t>CM42</t>
    <phoneticPr fontId="17" type="noConversion"/>
  </si>
  <si>
    <t>fPAR=(1-e^(-kLAI))</t>
    <phoneticPr fontId="17" type="noConversion"/>
  </si>
  <si>
    <r>
      <t>LAI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7" type="noConversion"/>
  </si>
  <si>
    <r>
      <t>ε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 xml:space="preserve">
(g C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 xml:space="preserve"> MJ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</si>
  <si>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l</t>
    </r>
    <phoneticPr fontId="17" type="noConversion"/>
  </si>
  <si>
    <t>Ws= (1+LSWI)/(1+LSWImax )</t>
    <phoneticPr fontId="17" type="noConversion"/>
  </si>
  <si>
    <r>
      <t>GPP=PAR×fPAR×ε</t>
    </r>
    <r>
      <rPr>
        <vertAlign val="subscript"/>
        <sz val="11"/>
        <color theme="1"/>
        <rFont val="Times New Roman"/>
        <family val="1"/>
      </rPr>
      <t>o</t>
    </r>
    <phoneticPr fontId="17" type="noConversion"/>
  </si>
  <si>
    <r>
      <t>ε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= ε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 xml:space="preserve"> × min(Ts, Ws, Fs)</t>
    </r>
    <phoneticPr fontId="17" type="noConversion"/>
  </si>
  <si>
    <t>min(Ts, Ws, Fs)</t>
    <phoneticPr fontId="17" type="noConversion"/>
  </si>
  <si>
    <r>
      <t>GPP
(g c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 xml:space="preserve"> day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7" type="noConversion"/>
  </si>
  <si>
    <r>
      <t>PD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=α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GPP</t>
    </r>
    <phoneticPr fontId="17" type="noConversion"/>
  </si>
  <si>
    <r>
      <t>α</t>
    </r>
    <r>
      <rPr>
        <vertAlign val="subscript"/>
        <sz val="11"/>
        <color theme="1"/>
        <rFont val="Times New Roman"/>
        <family val="1"/>
      </rPr>
      <t>r</t>
    </r>
    <phoneticPr fontId="17" type="noConversion"/>
  </si>
  <si>
    <r>
      <t>PD</t>
    </r>
    <r>
      <rPr>
        <vertAlign val="subscript"/>
        <sz val="11"/>
        <color theme="1"/>
        <rFont val="Times New Roman"/>
        <family val="1"/>
      </rPr>
      <t>r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</si>
  <si>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=W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-R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+PD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-β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</si>
  <si>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</si>
  <si>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 xml:space="preserve">l
</t>
    </r>
    <r>
      <rPr>
        <sz val="11"/>
        <color theme="1"/>
        <rFont val="Times New Roman"/>
        <family val="1"/>
      </rPr>
      <t>(before heading)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</si>
  <si>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 xml:space="preserve">l
</t>
    </r>
    <r>
      <rPr>
        <sz val="11"/>
        <color theme="1"/>
        <rFont val="Times New Roman"/>
        <family val="1"/>
      </rPr>
      <t>(after heading)</t>
    </r>
    <phoneticPr fontId="17" type="noConversion"/>
  </si>
  <si>
    <t>Dry matter redistribution to stem</t>
    <phoneticPr fontId="17" type="noConversion"/>
  </si>
  <si>
    <r>
      <t>β</t>
    </r>
    <r>
      <rPr>
        <vertAlign val="subscript"/>
        <sz val="11"/>
        <color rgb="FF000000"/>
        <rFont val="Times New Roman"/>
        <family val="1"/>
      </rPr>
      <t>l</t>
    </r>
    <phoneticPr fontId="17" type="noConversion"/>
  </si>
  <si>
    <r>
      <t>β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</si>
  <si>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t>Leaf dry matter accumulation</t>
    <phoneticPr fontId="17" type="noConversion"/>
  </si>
  <si>
    <t xml:space="preserve"> Stem dry matter accumulation</t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</si>
  <si>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st(t-1)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</si>
  <si>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=RMC×W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×Teff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</si>
  <si>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</si>
  <si>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r>
      <t>RG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</si>
  <si>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=RMC×W</t>
    </r>
    <r>
      <rPr>
        <vertAlign val="subscript"/>
        <sz val="11"/>
        <color theme="1"/>
        <rFont val="Times New Roman"/>
        <family val="1"/>
      </rPr>
      <t>st(t-1)</t>
    </r>
    <r>
      <rPr>
        <sz val="11"/>
        <color theme="1"/>
        <rFont val="Times New Roman"/>
        <family val="1"/>
      </rPr>
      <t xml:space="preserve">×Teff 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</si>
  <si>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st</t>
    </r>
    <phoneticPr fontId="17" type="noConversion"/>
  </si>
  <si>
    <r>
      <t>RG</t>
    </r>
    <r>
      <rPr>
        <vertAlign val="subscript"/>
        <sz val="11"/>
        <color theme="1"/>
        <rFont val="Times New Roman"/>
        <family val="1"/>
      </rPr>
      <t>st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</si>
  <si>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=RM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+RG</t>
    </r>
    <r>
      <rPr>
        <vertAlign val="subscript"/>
        <sz val="11"/>
        <color theme="1"/>
        <rFont val="Times New Roman"/>
        <family val="1"/>
      </rPr>
      <t>l(t-1)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</si>
  <si>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st(t-1)</t>
    </r>
    <r>
      <rPr>
        <sz val="11"/>
        <color theme="1"/>
        <rFont val="Times New Roman"/>
        <family val="1"/>
      </rPr>
      <t>=RM</t>
    </r>
    <r>
      <rPr>
        <vertAlign val="subscript"/>
        <sz val="11"/>
        <color theme="1"/>
        <rFont val="Times New Roman"/>
        <family val="1"/>
      </rPr>
      <t>st(t-1)</t>
    </r>
    <r>
      <rPr>
        <sz val="11"/>
        <color theme="1"/>
        <rFont val="Times New Roman"/>
        <family val="1"/>
      </rPr>
      <t>+RG</t>
    </r>
    <r>
      <rPr>
        <vertAlign val="subscript"/>
        <sz val="11"/>
        <color theme="1"/>
        <rFont val="Times New Roman"/>
        <family val="1"/>
      </rPr>
      <t>st(t-1)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</si>
  <si>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st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</si>
  <si>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 xml:space="preserve">st
</t>
    </r>
    <r>
      <rPr>
        <sz val="11"/>
        <color theme="1"/>
        <rFont val="Times New Roman"/>
        <family val="1"/>
      </rPr>
      <t>(before heading)</t>
    </r>
    <phoneticPr fontId="17" type="noConversion"/>
  </si>
  <si>
    <t>Wst
(after heading)</t>
    <phoneticPr fontId="17" type="noConversion"/>
  </si>
  <si>
    <r>
      <t>β</t>
    </r>
    <r>
      <rPr>
        <vertAlign val="subscript"/>
        <sz val="11"/>
        <color rgb="FF000000"/>
        <rFont val="Times New Roman"/>
        <family val="1"/>
      </rPr>
      <t>st</t>
    </r>
    <phoneticPr fontId="17" type="noConversion"/>
  </si>
  <si>
    <r>
      <t>β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st(t-1)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</si>
  <si>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=W</t>
    </r>
    <r>
      <rPr>
        <vertAlign val="subscript"/>
        <sz val="11"/>
        <color theme="1"/>
        <rFont val="Times New Roman"/>
        <family val="1"/>
      </rPr>
      <t>st(t-1)</t>
    </r>
    <r>
      <rPr>
        <sz val="11"/>
        <color theme="1"/>
        <rFont val="Times New Roman"/>
        <family val="1"/>
      </rPr>
      <t>-R</t>
    </r>
    <r>
      <rPr>
        <vertAlign val="subscript"/>
        <sz val="11"/>
        <color theme="1"/>
        <rFont val="Times New Roman"/>
        <family val="1"/>
      </rPr>
      <t>st(t-1)</t>
    </r>
    <r>
      <rPr>
        <sz val="11"/>
        <color theme="1"/>
        <rFont val="Times New Roman"/>
        <family val="1"/>
      </rPr>
      <t>+PD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+β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l(t-1)</t>
    </r>
    <r>
      <rPr>
        <sz val="11"/>
        <color theme="1"/>
        <rFont val="Times New Roman"/>
        <family val="1"/>
      </rPr>
      <t>-β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st(t-1)</t>
    </r>
    <phoneticPr fontId="17" type="noConversion"/>
  </si>
  <si>
    <t>Dry matter redistribution to spke</t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</si>
  <si>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=W</t>
    </r>
    <r>
      <rPr>
        <vertAlign val="subscript"/>
        <sz val="11"/>
        <color theme="1"/>
        <rFont val="Times New Roman"/>
        <family val="1"/>
      </rPr>
      <t>sp(t-1)</t>
    </r>
    <r>
      <rPr>
        <sz val="11"/>
        <color theme="1"/>
        <rFont val="Times New Roman"/>
        <family val="1"/>
      </rPr>
      <t>-R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+PD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+β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st(t-1)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</si>
  <si>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sp(t-1)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</si>
  <si>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=RM</t>
    </r>
    <r>
      <rPr>
        <vertAlign val="subscript"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+RG</t>
    </r>
    <r>
      <rPr>
        <vertAlign val="subscript"/>
        <sz val="11"/>
        <color theme="1"/>
        <rFont val="Times New Roman"/>
        <family val="1"/>
      </rPr>
      <t>sp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</si>
  <si>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=RMC×W</t>
    </r>
    <r>
      <rPr>
        <vertAlign val="subscript"/>
        <sz val="11"/>
        <color theme="1"/>
        <rFont val="Times New Roman"/>
        <family val="1"/>
      </rPr>
      <t>sp(t-1)</t>
    </r>
    <r>
      <rPr>
        <sz val="11"/>
        <color theme="1"/>
        <rFont val="Times New Roman"/>
        <family val="1"/>
      </rPr>
      <t xml:space="preserve">×Teff </t>
    </r>
    <phoneticPr fontId="17" type="noConversion"/>
  </si>
  <si>
    <r>
      <t>RM</t>
    </r>
    <r>
      <rPr>
        <vertAlign val="subscript"/>
        <sz val="11"/>
        <color theme="1"/>
        <rFont val="Times New Roman"/>
        <family val="1"/>
      </rPr>
      <t>sp</t>
    </r>
    <phoneticPr fontId="17" type="noConversion"/>
  </si>
  <si>
    <r>
      <t>RG</t>
    </r>
    <r>
      <rPr>
        <vertAlign val="subscript"/>
        <sz val="11"/>
        <color theme="1"/>
        <rFont val="Times New Roman"/>
        <family val="1"/>
      </rPr>
      <t>sp</t>
    </r>
    <phoneticPr fontId="17" type="noConversion"/>
  </si>
  <si>
    <r>
      <t>R</t>
    </r>
    <r>
      <rPr>
        <vertAlign val="subscript"/>
        <sz val="11"/>
        <color theme="1"/>
        <rFont val="Times New Roman"/>
        <family val="1"/>
      </rPr>
      <t>sp</t>
    </r>
    <phoneticPr fontId="17" type="noConversion"/>
  </si>
  <si>
    <r>
      <t>W</t>
    </r>
    <r>
      <rPr>
        <vertAlign val="subscript"/>
        <sz val="11"/>
        <color theme="1"/>
        <rFont val="Times New Roman"/>
        <family val="1"/>
      </rPr>
      <t>sp</t>
    </r>
    <phoneticPr fontId="17" type="noConversion"/>
  </si>
  <si>
    <t>Spike dry matter accumulation</t>
    <phoneticPr fontId="17" type="noConversion"/>
  </si>
  <si>
    <t>LM</t>
    <phoneticPr fontId="17" type="noConversion"/>
  </si>
  <si>
    <t>εmax</t>
    <phoneticPr fontId="17" type="noConversion"/>
  </si>
  <si>
    <t>αr</t>
    <phoneticPr fontId="17" type="noConversion"/>
  </si>
  <si>
    <t>days after sowing</t>
    <phoneticPr fontId="17" type="noConversion"/>
  </si>
  <si>
    <r>
      <t>R</t>
    </r>
    <r>
      <rPr>
        <vertAlign val="superscript"/>
        <sz val="12"/>
        <color theme="1"/>
        <rFont val="Times New Roman"/>
        <family val="1"/>
      </rPr>
      <t>2</t>
    </r>
    <phoneticPr fontId="17" type="noConversion"/>
  </si>
  <si>
    <t>date</t>
    <phoneticPr fontId="17" type="noConversion"/>
  </si>
  <si>
    <t>Max T</t>
    <phoneticPr fontId="17" type="noConversion"/>
  </si>
  <si>
    <t>Min T</t>
    <phoneticPr fontId="17" type="noConversion"/>
  </si>
  <si>
    <t>PAR</t>
    <phoneticPr fontId="17" type="noConversion"/>
  </si>
  <si>
    <t>DTT</t>
    <phoneticPr fontId="17" type="noConversion"/>
  </si>
  <si>
    <t>mean T</t>
    <phoneticPr fontId="17" type="noConversion"/>
  </si>
  <si>
    <t>all</t>
    <phoneticPr fontId="17" type="noConversion"/>
  </si>
  <si>
    <t>Tc</t>
    <phoneticPr fontId="17" type="noConversion"/>
  </si>
  <si>
    <t>Cultivar</t>
    <phoneticPr fontId="17" type="noConversion"/>
  </si>
  <si>
    <t>Planting
date</t>
    <phoneticPr fontId="17" type="noConversion"/>
  </si>
  <si>
    <t>Phenological development</t>
    <phoneticPr fontId="17" type="noConversion"/>
  </si>
  <si>
    <t>Development stage</t>
    <phoneticPr fontId="17" type="noConversion"/>
  </si>
  <si>
    <t>Cultivar</t>
    <phoneticPr fontId="17" type="noConversion"/>
  </si>
  <si>
    <t>Growth  stage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</si>
</sst>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00_ "/>
    <numFmt numFmtId="177" formatCode="0.00_);[Red]\(0.00\)"/>
    <numFmt numFmtId="178" formatCode="0.000"/>
    <numFmt numFmtId="179" formatCode="0.00_ "/>
    <numFmt numFmtId="180" formatCode="0.0_ "/>
    <numFmt numFmtId="181" formatCode="0.00;_㐀"/>
    <numFmt numFmtId="182" formatCode="yyyy/m/d;@"/>
    <numFmt numFmtId="183" formatCode="0.000_);[Red]\(0.000\)"/>
    <numFmt numFmtId="184" formatCode="0.0000"/>
    <numFmt numFmtId="185" formatCode="0.0000_);[Red]\(0.0000\)"/>
  </numFmts>
  <fonts count="2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vertAlign val="subscript"/>
      <sz val="12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9" fillId="0" borderId="0"/>
  </cellStyleXfs>
  <cellXfs count="10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/>
    </xf>
    <xf numFmtId="11" fontId="4" fillId="0" borderId="0" xfId="0" applyNumberFormat="1" applyFont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177" fontId="6" fillId="0" borderId="0" xfId="0" applyNumberFormat="1" applyFont="1" applyAlignment="1">
      <alignment horizontal="center" wrapText="1"/>
    </xf>
    <xf numFmtId="177" fontId="6" fillId="0" borderId="0" xfId="0" applyNumberFormat="1" applyFont="1" applyBorder="1">
      <alignment vertical="center"/>
    </xf>
    <xf numFmtId="179" fontId="9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85" fontId="6" fillId="0" borderId="1" xfId="0" applyNumberFormat="1" applyFont="1" applyFill="1" applyBorder="1" applyAlignment="1">
      <alignment horizontal="center" vertical="center" wrapText="1"/>
    </xf>
    <xf numFmtId="184" fontId="6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183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182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8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180" fontId="6" fillId="0" borderId="0" xfId="0" applyNumberFormat="1" applyFont="1" applyFill="1" applyBorder="1" applyAlignment="1" applyProtection="1">
      <alignment horizontal="center" wrapText="1"/>
      <protection locked="0"/>
    </xf>
    <xf numFmtId="180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179" fontId="2" fillId="0" borderId="0" xfId="2" applyNumberFormat="1" applyFont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14" fontId="6" fillId="0" borderId="0" xfId="0" applyNumberFormat="1" applyFont="1" applyBorder="1">
      <alignment vertical="center"/>
    </xf>
    <xf numFmtId="179" fontId="6" fillId="0" borderId="0" xfId="0" applyNumberFormat="1" applyFont="1" applyBorder="1" applyAlignment="1">
      <alignment horizontal="center"/>
    </xf>
    <xf numFmtId="180" fontId="6" fillId="0" borderId="0" xfId="0" applyNumberFormat="1" applyFont="1" applyBorder="1">
      <alignment vertical="center"/>
    </xf>
    <xf numFmtId="179" fontId="6" fillId="0" borderId="0" xfId="0" applyNumberFormat="1" applyFont="1" applyBorder="1">
      <alignment vertical="center"/>
    </xf>
    <xf numFmtId="179" fontId="6" fillId="0" borderId="0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81" fontId="5" fillId="0" borderId="0" xfId="0" applyNumberFormat="1" applyFont="1" applyFill="1" applyBorder="1" applyAlignment="1">
      <alignment horizontal="center"/>
    </xf>
    <xf numFmtId="179" fontId="6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/>
    <xf numFmtId="14" fontId="6" fillId="0" borderId="0" xfId="0" applyNumberFormat="1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179" fontId="6" fillId="0" borderId="1" xfId="0" applyNumberFormat="1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1">
    <dxf>
      <font>
        <color theme="5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H3" sqref="H3"/>
    </sheetView>
  </sheetViews>
  <sheetFormatPr defaultColWidth="0" defaultRowHeight="15" zeroHeight="1" x14ac:dyDescent="0.25"/>
  <cols>
    <col min="1" max="1" width="12.6328125" style="39" customWidth="1"/>
    <col min="2" max="2" width="11.453125" style="39" hidden="1" customWidth="1"/>
    <col min="3" max="4" width="11.90625" style="39" customWidth="1"/>
    <col min="5" max="5" width="13.1796875" style="39" customWidth="1"/>
    <col min="6" max="6" width="11.26953125" style="39" hidden="1" customWidth="1"/>
    <col min="7" max="8" width="11.453125" style="39" customWidth="1"/>
    <col min="9" max="9" width="12" style="39" customWidth="1"/>
    <col min="10" max="13" width="9.36328125" style="39" customWidth="1"/>
    <col min="14" max="14" width="9.90625" style="39" customWidth="1"/>
    <col min="15" max="15" width="13.90625" style="39" customWidth="1"/>
    <col min="16" max="18" width="9.36328125" style="39" customWidth="1"/>
    <col min="19" max="22" width="0" style="39" hidden="1" customWidth="1"/>
    <col min="23" max="16384" width="9" style="39" hidden="1"/>
  </cols>
  <sheetData>
    <row r="1" spans="1:18" ht="38" customHeight="1" x14ac:dyDescent="0.25">
      <c r="A1" s="80" t="s">
        <v>0</v>
      </c>
      <c r="B1" s="40"/>
      <c r="C1" s="80" t="s">
        <v>168</v>
      </c>
      <c r="D1" s="81" t="s">
        <v>167</v>
      </c>
      <c r="E1" s="79" t="s">
        <v>169</v>
      </c>
      <c r="F1" s="77"/>
      <c r="G1" s="77"/>
      <c r="H1" s="77"/>
      <c r="I1" s="84"/>
      <c r="J1" s="77" t="s">
        <v>6</v>
      </c>
      <c r="K1" s="78"/>
      <c r="L1" s="78"/>
      <c r="M1" s="78"/>
      <c r="N1" s="82" t="s">
        <v>7</v>
      </c>
      <c r="O1" s="82" t="s">
        <v>8</v>
      </c>
      <c r="P1" s="79" t="s">
        <v>9</v>
      </c>
      <c r="Q1" s="78"/>
      <c r="R1" s="78"/>
    </row>
    <row r="2" spans="1:18" ht="38" customHeight="1" x14ac:dyDescent="0.25">
      <c r="A2" s="81"/>
      <c r="B2" s="40"/>
      <c r="C2" s="81"/>
      <c r="D2" s="81"/>
      <c r="E2" s="49" t="s">
        <v>172</v>
      </c>
      <c r="F2" s="59" t="s">
        <v>2</v>
      </c>
      <c r="G2" s="49" t="s">
        <v>3</v>
      </c>
      <c r="H2" s="49" t="s">
        <v>105</v>
      </c>
      <c r="I2" s="49" t="s">
        <v>104</v>
      </c>
      <c r="J2" s="44" t="s">
        <v>10</v>
      </c>
      <c r="K2" s="41" t="s">
        <v>11</v>
      </c>
      <c r="L2" s="41" t="s">
        <v>12</v>
      </c>
      <c r="M2" s="41" t="s">
        <v>13</v>
      </c>
      <c r="N2" s="83"/>
      <c r="O2" s="83"/>
      <c r="P2" s="41" t="s">
        <v>10</v>
      </c>
      <c r="Q2" s="41" t="s">
        <v>11</v>
      </c>
      <c r="R2" s="41" t="s">
        <v>12</v>
      </c>
    </row>
    <row r="3" spans="1:18" ht="38" customHeight="1" x14ac:dyDescent="0.25">
      <c r="A3" s="42">
        <v>41183</v>
      </c>
      <c r="B3" s="42" t="str">
        <f>VLOOKUP(A3,Definition!$F$1:$G$8,2,0)</f>
        <v>LMMM</v>
      </c>
      <c r="C3" s="42">
        <v>41208</v>
      </c>
      <c r="D3" s="43" t="s">
        <v>25</v>
      </c>
      <c r="E3" s="43" t="s">
        <v>18</v>
      </c>
      <c r="F3" s="43">
        <f>VLOOKUP(E3,'Cultivar-specific values'!V3:W8,2,FALSE)</f>
        <v>7</v>
      </c>
      <c r="G3" s="43">
        <f>VLOOKUP(D3,'Cultivar-specific values'!A30:G37,Output!F3,FALSE)</f>
        <v>2421</v>
      </c>
      <c r="H3" s="43">
        <f>VLOOKUP(G3,Simulations!G8:L1000,2,TRUE)</f>
        <v>188</v>
      </c>
      <c r="I3" s="45">
        <f>C3+H3</f>
        <v>41396</v>
      </c>
      <c r="J3" s="46">
        <f>VLOOKUP(G3,Simulations!$G$8:$BK$10111,40,TRUE)</f>
        <v>205.78734035976848</v>
      </c>
      <c r="K3" s="46">
        <f>VLOOKUP(G3,Simulations!G8:BK1000,50,TRUE)</f>
        <v>546.36263142556868</v>
      </c>
      <c r="L3" s="46">
        <f>VLOOKUP(G3,Simulations!G8:BK1000,57,TRUE)</f>
        <v>1125.7825938500143</v>
      </c>
      <c r="M3" s="46">
        <f t="array" ref="M3">SUM(IF((Simulations!G8:G250&gt;0)*(Simulations!G8:G250&lt;=Output!G3),Simulations!AH8:AH250))</f>
        <v>728.24214010597427</v>
      </c>
      <c r="N3" s="46">
        <f>IF(E3="Maturity",VLOOKUP(D3,'Cultivar-specific values'!A115:B122,2,0)*L3,0)</f>
        <v>919.58781012543818</v>
      </c>
      <c r="O3" s="47">
        <f t="array" ref="O3">AVERAGE(IF((Simulations!G8:G250&gt;0)*(Simulations!G8:G250&lt;=G3),Simulations!AB8:AB250))</f>
        <v>22.001596782701533</v>
      </c>
      <c r="P3" s="47">
        <f t="array" ref="P3">AVERAGE(IF((Simulations!G8:G250&gt;0)*(Simulations!G8:G250&lt;=Output!G3),Simulations!AP8:AP250))</f>
        <v>2.3053923274133243</v>
      </c>
      <c r="Q3" s="47">
        <f t="array" ref="Q3">AVERAGE(IF((Simulations!G8:G250&gt;0)*(Simulations!G8:G250&lt;=Output!G3),Simulations!AZ8:AZ250))</f>
        <v>2.6509570635590674</v>
      </c>
      <c r="R3" s="47">
        <f t="array" ref="R3">AVERAGE(IF((Simulations!G8:G250&gt;0)*(Simulations!G8:G250&lt;=Output!G3),Simulations!BJ8:BJ250))</f>
        <v>1.0498168482837271</v>
      </c>
    </row>
    <row r="4" spans="1:18" hidden="1" x14ac:dyDescent="0.25"/>
    <row r="5" spans="1:18" hidden="1" x14ac:dyDescent="0.25"/>
    <row r="6" spans="1:18" hidden="1" x14ac:dyDescent="0.25"/>
    <row r="7" spans="1:18" hidden="1" x14ac:dyDescent="0.25"/>
    <row r="8" spans="1:18" hidden="1" x14ac:dyDescent="0.25"/>
    <row r="9" spans="1:18" hidden="1" x14ac:dyDescent="0.25"/>
    <row r="10" spans="1:18" hidden="1" x14ac:dyDescent="0.25"/>
    <row r="11" spans="1:18" hidden="1" x14ac:dyDescent="0.25"/>
    <row r="12" spans="1:18" hidden="1" x14ac:dyDescent="0.25"/>
    <row r="13" spans="1:18" hidden="1" x14ac:dyDescent="0.25"/>
    <row r="14" spans="1:18" hidden="1" x14ac:dyDescent="0.25"/>
    <row r="15" spans="1:18" hidden="1" x14ac:dyDescent="0.25"/>
    <row r="16" spans="1:18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8">
    <mergeCell ref="J1:M1"/>
    <mergeCell ref="P1:R1"/>
    <mergeCell ref="A1:A2"/>
    <mergeCell ref="C1:C2"/>
    <mergeCell ref="D1:D2"/>
    <mergeCell ref="N1:N2"/>
    <mergeCell ref="O1:O2"/>
    <mergeCell ref="E1:I1"/>
  </mergeCells>
  <phoneticPr fontId="17" type="noConversion"/>
  <dataValidations count="1">
    <dataValidation type="list" allowBlank="1" showInputMessage="1" showErrorMessage="1" sqref="C3">
      <formula1>INDIRECT($B$3)</formula1>
    </dataValidation>
  </dataValidations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Definition!$A$2:$A$9</xm:f>
          </x14:formula1>
          <xm:sqref>D3</xm:sqref>
        </x14:dataValidation>
        <x14:dataValidation type="list" allowBlank="1" showInputMessage="1" showErrorMessage="1">
          <x14:formula1>
            <xm:f>Definition!$C$2:$C$7</xm:f>
          </x14:formula1>
          <xm:sqref>E3</xm:sqref>
        </x14:dataValidation>
        <x14:dataValidation type="list" allowBlank="1" showInputMessage="1" showErrorMessage="1">
          <x14:formula1>
            <xm:f>Definition!$J$1:$Q$1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0"/>
  <sheetViews>
    <sheetView zoomScale="70" zoomScaleNormal="70" workbookViewId="0">
      <pane xSplit="7" ySplit="7" topLeftCell="L8" activePane="bottomRight" state="frozenSplit"/>
      <selection pane="topRight"/>
      <selection pane="bottomLeft"/>
      <selection pane="bottomRight" activeCell="AA20" sqref="AA20"/>
    </sheetView>
  </sheetViews>
  <sheetFormatPr defaultColWidth="9" defaultRowHeight="14" x14ac:dyDescent="0.25"/>
  <cols>
    <col min="1" max="1" width="12.26953125" style="22" customWidth="1"/>
    <col min="2" max="2" width="11.26953125" style="22" customWidth="1"/>
    <col min="3" max="4" width="10.453125" style="22" customWidth="1"/>
    <col min="5" max="5" width="10.453125" style="22" hidden="1" customWidth="1"/>
    <col min="6" max="7" width="10.7265625" style="22" customWidth="1"/>
    <col min="8" max="8" width="10.7265625" style="22" hidden="1" customWidth="1"/>
    <col min="9" max="9" width="8.453125" style="22" hidden="1" customWidth="1"/>
    <col min="10" max="10" width="10" style="22" hidden="1" customWidth="1"/>
    <col min="11" max="11" width="9.26953125" style="22" hidden="1" customWidth="1"/>
    <col min="12" max="15" width="9.08984375" style="22" customWidth="1"/>
    <col min="16" max="16" width="13.453125" style="22" customWidth="1"/>
    <col min="17" max="22" width="9.08984375" style="22" customWidth="1"/>
    <col min="23" max="26" width="9.08984375" style="22" hidden="1" customWidth="1"/>
    <col min="27" max="27" width="9.26953125" style="22" customWidth="1"/>
    <col min="28" max="28" width="13.6328125" style="22" customWidth="1"/>
    <col min="29" max="32" width="10.90625" style="22" customWidth="1"/>
    <col min="33" max="35" width="9" style="22" customWidth="1"/>
    <col min="36" max="37" width="10.90625" style="22" customWidth="1"/>
    <col min="38" max="38" width="9" style="22" customWidth="1"/>
    <col min="39" max="40" width="10.90625" style="22" customWidth="1"/>
    <col min="41" max="41" width="11.453125" style="22" customWidth="1"/>
    <col min="42" max="43" width="10.90625" style="22" customWidth="1"/>
    <col min="44" max="45" width="11.453125" style="22" customWidth="1"/>
    <col min="46" max="46" width="14.36328125" style="22" customWidth="1"/>
    <col min="47" max="47" width="10.90625" style="22" customWidth="1"/>
    <col min="48" max="48" width="9" style="22" customWidth="1"/>
    <col min="49" max="50" width="10.90625" style="22" customWidth="1"/>
    <col min="51" max="53" width="11.453125" style="22" customWidth="1"/>
    <col min="54" max="55" width="11.26953125" style="22" customWidth="1"/>
    <col min="56" max="56" width="18" style="22" customWidth="1"/>
    <col min="57" max="57" width="10.90625" style="22" customWidth="1"/>
    <col min="58" max="58" width="9" style="22"/>
    <col min="59" max="60" width="10.90625" style="22" customWidth="1"/>
    <col min="61" max="63" width="11.453125" style="22" customWidth="1"/>
    <col min="64" max="16384" width="9" style="22"/>
  </cols>
  <sheetData>
    <row r="1" spans="1:63" x14ac:dyDescent="0.25">
      <c r="A1" s="23" t="str">
        <f>Output!D3</f>
        <v>CM104</v>
      </c>
      <c r="B1" s="23"/>
      <c r="C1" s="23"/>
      <c r="D1" s="23"/>
      <c r="E1" s="23"/>
      <c r="F1" s="23"/>
      <c r="G1" s="23">
        <v>1</v>
      </c>
      <c r="H1" s="23">
        <v>2</v>
      </c>
      <c r="I1" s="23">
        <v>3</v>
      </c>
      <c r="J1" s="23">
        <v>4</v>
      </c>
      <c r="K1" s="23">
        <v>5</v>
      </c>
      <c r="L1" s="23">
        <v>6</v>
      </c>
      <c r="M1" s="23">
        <v>7</v>
      </c>
      <c r="N1" s="23">
        <v>8</v>
      </c>
      <c r="O1" s="23">
        <v>9</v>
      </c>
      <c r="P1" s="23">
        <v>10</v>
      </c>
      <c r="Q1" s="23">
        <v>11</v>
      </c>
      <c r="R1" s="23">
        <v>12</v>
      </c>
      <c r="S1" s="23">
        <v>13</v>
      </c>
      <c r="T1" s="23">
        <v>14</v>
      </c>
      <c r="U1" s="23">
        <v>15</v>
      </c>
      <c r="V1" s="23">
        <v>16</v>
      </c>
      <c r="W1" s="23">
        <v>17</v>
      </c>
      <c r="X1" s="23">
        <v>18</v>
      </c>
      <c r="Y1" s="23">
        <v>19</v>
      </c>
      <c r="Z1" s="23">
        <v>20</v>
      </c>
      <c r="AA1" s="23">
        <v>21</v>
      </c>
      <c r="AB1" s="23">
        <v>22</v>
      </c>
      <c r="AC1" s="23">
        <v>23</v>
      </c>
      <c r="AD1" s="23">
        <v>24</v>
      </c>
      <c r="AE1" s="23">
        <v>25</v>
      </c>
      <c r="AF1" s="23">
        <v>26</v>
      </c>
      <c r="AG1" s="23">
        <v>27</v>
      </c>
      <c r="AH1" s="23">
        <v>28</v>
      </c>
      <c r="AI1" s="23">
        <v>29</v>
      </c>
      <c r="AJ1" s="23">
        <v>30</v>
      </c>
      <c r="AK1" s="23">
        <v>31</v>
      </c>
      <c r="AL1" s="23">
        <v>32</v>
      </c>
      <c r="AM1" s="23">
        <v>33</v>
      </c>
      <c r="AN1" s="23">
        <v>34</v>
      </c>
      <c r="AO1" s="23">
        <v>35</v>
      </c>
      <c r="AP1" s="23">
        <v>36</v>
      </c>
      <c r="AQ1" s="23">
        <v>37</v>
      </c>
      <c r="AR1" s="23">
        <v>38</v>
      </c>
      <c r="AS1" s="23">
        <v>39</v>
      </c>
      <c r="AT1" s="23">
        <v>40</v>
      </c>
      <c r="AU1" s="23">
        <v>41</v>
      </c>
      <c r="AV1" s="23">
        <v>42</v>
      </c>
      <c r="AW1" s="23">
        <v>43</v>
      </c>
      <c r="AX1" s="23">
        <v>44</v>
      </c>
      <c r="AY1" s="23">
        <v>45</v>
      </c>
      <c r="AZ1" s="23">
        <v>46</v>
      </c>
      <c r="BA1" s="23">
        <v>47</v>
      </c>
      <c r="BB1" s="23">
        <v>48</v>
      </c>
      <c r="BC1" s="23">
        <v>49</v>
      </c>
      <c r="BD1" s="23">
        <v>50</v>
      </c>
      <c r="BE1" s="23">
        <v>51</v>
      </c>
      <c r="BF1" s="23">
        <v>52</v>
      </c>
      <c r="BG1" s="23">
        <v>53</v>
      </c>
      <c r="BH1" s="23">
        <v>54</v>
      </c>
      <c r="BI1" s="23">
        <v>55</v>
      </c>
      <c r="BJ1" s="23">
        <v>56</v>
      </c>
      <c r="BK1" s="23">
        <v>57</v>
      </c>
    </row>
    <row r="2" spans="1:63" x14ac:dyDescent="0.25">
      <c r="A2" s="85" t="s">
        <v>26</v>
      </c>
      <c r="B2" s="85" t="s">
        <v>5</v>
      </c>
      <c r="C2" s="23"/>
      <c r="D2" s="23"/>
      <c r="E2" s="23" t="s">
        <v>27</v>
      </c>
      <c r="F2" s="85" t="s">
        <v>28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 t="s">
        <v>29</v>
      </c>
      <c r="AD2" s="85"/>
      <c r="AE2" s="85"/>
      <c r="AF2" s="85"/>
      <c r="AG2" s="85"/>
      <c r="AH2" s="85"/>
      <c r="AI2" s="85"/>
      <c r="AJ2" s="85"/>
      <c r="AK2" s="85" t="s">
        <v>127</v>
      </c>
      <c r="AL2" s="85"/>
      <c r="AM2" s="85"/>
      <c r="AN2" s="85"/>
      <c r="AO2" s="85"/>
      <c r="AP2" s="85"/>
      <c r="AQ2" s="85"/>
      <c r="AR2" s="85"/>
      <c r="AS2" s="85"/>
      <c r="AT2" s="85"/>
      <c r="AU2" s="85" t="s">
        <v>128</v>
      </c>
      <c r="AV2" s="85"/>
      <c r="AW2" s="85"/>
      <c r="AX2" s="85"/>
      <c r="AY2" s="85"/>
      <c r="AZ2" s="85"/>
      <c r="BA2" s="85"/>
      <c r="BB2" s="85"/>
      <c r="BC2" s="85"/>
      <c r="BD2" s="85"/>
      <c r="BE2" s="85" t="s">
        <v>153</v>
      </c>
      <c r="BF2" s="85"/>
      <c r="BG2" s="85"/>
      <c r="BH2" s="85"/>
      <c r="BI2" s="85"/>
      <c r="BJ2" s="85"/>
      <c r="BK2" s="85"/>
    </row>
    <row r="3" spans="1:63" ht="30" customHeight="1" x14ac:dyDescent="0.25">
      <c r="A3" s="85"/>
      <c r="B3" s="85"/>
      <c r="C3" s="23"/>
      <c r="D3" s="23"/>
      <c r="E3" s="23" t="s">
        <v>30</v>
      </c>
      <c r="F3" s="85" t="s">
        <v>113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 t="s">
        <v>31</v>
      </c>
      <c r="AD3" s="85"/>
      <c r="AE3" s="85" t="s">
        <v>32</v>
      </c>
      <c r="AF3" s="85"/>
      <c r="AG3" s="85" t="s">
        <v>33</v>
      </c>
      <c r="AH3" s="85"/>
      <c r="AI3" s="85" t="s">
        <v>34</v>
      </c>
      <c r="AJ3" s="85"/>
      <c r="AK3" s="85" t="s">
        <v>120</v>
      </c>
      <c r="AL3" s="85"/>
      <c r="AM3" s="85"/>
      <c r="AN3" s="85"/>
      <c r="AO3" s="85"/>
      <c r="AP3" s="85"/>
      <c r="AQ3" s="85"/>
      <c r="AR3" s="85"/>
      <c r="AS3" s="85"/>
      <c r="AT3" s="85"/>
      <c r="AU3" s="86" t="s">
        <v>143</v>
      </c>
      <c r="AV3" s="87"/>
      <c r="AW3" s="87"/>
      <c r="AX3" s="87"/>
      <c r="AY3" s="87"/>
      <c r="AZ3" s="87"/>
      <c r="BA3" s="87"/>
      <c r="BB3" s="87"/>
      <c r="BC3" s="88"/>
      <c r="BD3" s="95" t="s">
        <v>140</v>
      </c>
      <c r="BE3" s="85" t="s">
        <v>145</v>
      </c>
      <c r="BF3" s="85"/>
      <c r="BG3" s="85"/>
      <c r="BH3" s="85"/>
      <c r="BI3" s="85"/>
      <c r="BJ3" s="85"/>
      <c r="BK3" s="85"/>
    </row>
    <row r="4" spans="1:63" ht="31.5" customHeight="1" x14ac:dyDescent="0.25">
      <c r="A4" s="85"/>
      <c r="B4" s="85"/>
      <c r="C4" s="95" t="s">
        <v>35</v>
      </c>
      <c r="D4" s="95" t="s">
        <v>36</v>
      </c>
      <c r="E4" s="23" t="s">
        <v>37</v>
      </c>
      <c r="F4" s="85" t="s">
        <v>4</v>
      </c>
      <c r="G4" s="95" t="s">
        <v>38</v>
      </c>
      <c r="H4" s="86"/>
      <c r="I4" s="87"/>
      <c r="J4" s="87"/>
      <c r="K4" s="88"/>
      <c r="L4" s="85" t="s">
        <v>106</v>
      </c>
      <c r="M4" s="85"/>
      <c r="N4" s="85"/>
      <c r="O4" s="85"/>
      <c r="P4" s="85"/>
      <c r="Q4" s="101" t="s">
        <v>114</v>
      </c>
      <c r="R4" s="102"/>
      <c r="S4" s="102"/>
      <c r="T4" s="102"/>
      <c r="U4" s="102"/>
      <c r="V4" s="102"/>
      <c r="W4" s="102"/>
      <c r="X4" s="102"/>
      <c r="Y4" s="102"/>
      <c r="Z4" s="102"/>
      <c r="AA4" s="103"/>
      <c r="AB4" s="85" t="s">
        <v>116</v>
      </c>
      <c r="AC4" s="85" t="s">
        <v>40</v>
      </c>
      <c r="AD4" s="85"/>
      <c r="AE4" s="85" t="s">
        <v>41</v>
      </c>
      <c r="AF4" s="85"/>
      <c r="AG4" s="85" t="s">
        <v>117</v>
      </c>
      <c r="AH4" s="85"/>
      <c r="AI4" s="85" t="s">
        <v>42</v>
      </c>
      <c r="AJ4" s="85"/>
      <c r="AK4" s="85" t="s">
        <v>43</v>
      </c>
      <c r="AL4" s="85" t="s">
        <v>136</v>
      </c>
      <c r="AM4" s="85"/>
      <c r="AN4" s="85"/>
      <c r="AO4" s="85"/>
      <c r="AP4" s="85"/>
      <c r="AQ4" s="85" t="s">
        <v>122</v>
      </c>
      <c r="AR4" s="85" t="s">
        <v>124</v>
      </c>
      <c r="AS4" s="85"/>
      <c r="AT4" s="85" t="s">
        <v>123</v>
      </c>
      <c r="AU4" s="85" t="s">
        <v>129</v>
      </c>
      <c r="AV4" s="85" t="s">
        <v>137</v>
      </c>
      <c r="AW4" s="85"/>
      <c r="AX4" s="85"/>
      <c r="AY4" s="85"/>
      <c r="AZ4" s="85"/>
      <c r="BA4" s="85" t="s">
        <v>139</v>
      </c>
      <c r="BB4" s="85" t="s">
        <v>144</v>
      </c>
      <c r="BC4" s="85"/>
      <c r="BD4" s="96"/>
      <c r="BE4" s="85" t="s">
        <v>146</v>
      </c>
      <c r="BF4" s="85" t="s">
        <v>147</v>
      </c>
      <c r="BG4" s="85"/>
      <c r="BH4" s="85"/>
      <c r="BI4" s="85"/>
      <c r="BJ4" s="85"/>
      <c r="BK4" s="85" t="s">
        <v>152</v>
      </c>
    </row>
    <row r="5" spans="1:63" ht="49" customHeight="1" x14ac:dyDescent="0.25">
      <c r="A5" s="85"/>
      <c r="B5" s="85"/>
      <c r="C5" s="96"/>
      <c r="D5" s="96"/>
      <c r="E5" s="85" t="s">
        <v>44</v>
      </c>
      <c r="F5" s="85"/>
      <c r="G5" s="96"/>
      <c r="H5" s="89"/>
      <c r="I5" s="90"/>
      <c r="J5" s="90"/>
      <c r="K5" s="91"/>
      <c r="L5" s="85" t="s">
        <v>108</v>
      </c>
      <c r="M5" s="85"/>
      <c r="N5" s="85"/>
      <c r="O5" s="85"/>
      <c r="P5" s="85"/>
      <c r="Q5" s="95" t="s">
        <v>110</v>
      </c>
      <c r="R5" s="86" t="s">
        <v>53</v>
      </c>
      <c r="S5" s="87"/>
      <c r="T5" s="87"/>
      <c r="U5" s="87"/>
      <c r="V5" s="87"/>
      <c r="W5" s="60"/>
      <c r="X5" s="60"/>
      <c r="Y5" s="60"/>
      <c r="Z5" s="60"/>
      <c r="AA5" s="85" t="s">
        <v>115</v>
      </c>
      <c r="AB5" s="85"/>
      <c r="AC5" s="85" t="s">
        <v>45</v>
      </c>
      <c r="AD5" s="85" t="s">
        <v>46</v>
      </c>
      <c r="AE5" s="85" t="s">
        <v>47</v>
      </c>
      <c r="AF5" s="85" t="s">
        <v>48</v>
      </c>
      <c r="AG5" s="85" t="s">
        <v>118</v>
      </c>
      <c r="AH5" s="85" t="s">
        <v>119</v>
      </c>
      <c r="AI5" s="85" t="s">
        <v>49</v>
      </c>
      <c r="AJ5" s="85" t="s">
        <v>50</v>
      </c>
      <c r="AK5" s="85"/>
      <c r="AL5" s="85" t="s">
        <v>130</v>
      </c>
      <c r="AM5" s="85"/>
      <c r="AN5" s="85"/>
      <c r="AO5" s="85" t="s">
        <v>132</v>
      </c>
      <c r="AP5" s="85" t="s">
        <v>121</v>
      </c>
      <c r="AQ5" s="85"/>
      <c r="AR5" s="85"/>
      <c r="AS5" s="85"/>
      <c r="AT5" s="85"/>
      <c r="AU5" s="85"/>
      <c r="AV5" s="85" t="s">
        <v>133</v>
      </c>
      <c r="AW5" s="85"/>
      <c r="AX5" s="85"/>
      <c r="AY5" s="85" t="s">
        <v>135</v>
      </c>
      <c r="AZ5" s="85" t="s">
        <v>138</v>
      </c>
      <c r="BA5" s="85"/>
      <c r="BB5" s="85"/>
      <c r="BC5" s="85"/>
      <c r="BD5" s="96"/>
      <c r="BE5" s="85"/>
      <c r="BF5" s="85" t="s">
        <v>148</v>
      </c>
      <c r="BG5" s="85"/>
      <c r="BH5" s="85"/>
      <c r="BI5" s="85" t="s">
        <v>150</v>
      </c>
      <c r="BJ5" s="85" t="s">
        <v>151</v>
      </c>
      <c r="BK5" s="85"/>
    </row>
    <row r="6" spans="1:63" ht="32.15" customHeight="1" x14ac:dyDescent="0.25">
      <c r="A6" s="85"/>
      <c r="B6" s="85"/>
      <c r="C6" s="96"/>
      <c r="D6" s="96"/>
      <c r="E6" s="85"/>
      <c r="F6" s="85"/>
      <c r="G6" s="96"/>
      <c r="H6" s="89"/>
      <c r="I6" s="90"/>
      <c r="J6" s="90"/>
      <c r="K6" s="91"/>
      <c r="L6" s="95" t="s">
        <v>51</v>
      </c>
      <c r="M6" s="85" t="s">
        <v>109</v>
      </c>
      <c r="N6" s="85"/>
      <c r="O6" s="85"/>
      <c r="P6" s="98" t="s">
        <v>52</v>
      </c>
      <c r="Q6" s="96"/>
      <c r="R6" s="92"/>
      <c r="S6" s="93"/>
      <c r="T6" s="93"/>
      <c r="U6" s="93"/>
      <c r="V6" s="93"/>
      <c r="W6" s="85" t="s">
        <v>112</v>
      </c>
      <c r="X6" s="85"/>
      <c r="Y6" s="85"/>
      <c r="Z6" s="100" t="s">
        <v>54</v>
      </c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 t="s">
        <v>55</v>
      </c>
      <c r="AM6" s="85" t="s">
        <v>56</v>
      </c>
      <c r="AN6" s="85" t="s">
        <v>131</v>
      </c>
      <c r="AO6" s="85"/>
      <c r="AP6" s="85"/>
      <c r="AQ6" s="85"/>
      <c r="AR6" s="104" t="s">
        <v>125</v>
      </c>
      <c r="AS6" s="105" t="s">
        <v>126</v>
      </c>
      <c r="AT6" s="85"/>
      <c r="AU6" s="85"/>
      <c r="AV6" s="85" t="s">
        <v>55</v>
      </c>
      <c r="AW6" s="85" t="s">
        <v>56</v>
      </c>
      <c r="AX6" s="85" t="s">
        <v>134</v>
      </c>
      <c r="AY6" s="85"/>
      <c r="AZ6" s="85"/>
      <c r="BA6" s="85"/>
      <c r="BB6" s="104" t="s">
        <v>141</v>
      </c>
      <c r="BC6" s="85" t="s">
        <v>142</v>
      </c>
      <c r="BD6" s="96"/>
      <c r="BE6" s="85"/>
      <c r="BF6" s="85" t="s">
        <v>55</v>
      </c>
      <c r="BG6" s="85" t="s">
        <v>56</v>
      </c>
      <c r="BH6" s="85" t="s">
        <v>149</v>
      </c>
      <c r="BI6" s="85"/>
      <c r="BJ6" s="85"/>
      <c r="BK6" s="85"/>
    </row>
    <row r="7" spans="1:63" ht="17" x14ac:dyDescent="0.25">
      <c r="A7" s="85"/>
      <c r="B7" s="85"/>
      <c r="C7" s="97"/>
      <c r="D7" s="97"/>
      <c r="E7" s="85"/>
      <c r="F7" s="85"/>
      <c r="G7" s="97"/>
      <c r="H7" s="92"/>
      <c r="I7" s="93"/>
      <c r="J7" s="93"/>
      <c r="K7" s="94"/>
      <c r="L7" s="97"/>
      <c r="M7" s="23" t="s">
        <v>111</v>
      </c>
      <c r="N7" s="23" t="s">
        <v>57</v>
      </c>
      <c r="O7" s="23" t="s">
        <v>58</v>
      </c>
      <c r="P7" s="99"/>
      <c r="Q7" s="97"/>
      <c r="R7" s="23" t="s">
        <v>59</v>
      </c>
      <c r="S7" s="23" t="s">
        <v>60</v>
      </c>
      <c r="T7" s="23" t="s">
        <v>61</v>
      </c>
      <c r="U7" s="23" t="s">
        <v>62</v>
      </c>
      <c r="V7" s="23" t="s">
        <v>63</v>
      </c>
      <c r="W7" s="23" t="s">
        <v>64</v>
      </c>
      <c r="X7" s="23" t="s">
        <v>65</v>
      </c>
      <c r="Y7" s="23" t="s">
        <v>66</v>
      </c>
      <c r="Z7" s="100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104"/>
      <c r="AS7" s="105"/>
      <c r="AT7" s="85"/>
      <c r="AU7" s="85"/>
      <c r="AV7" s="85"/>
      <c r="AW7" s="85"/>
      <c r="AX7" s="85"/>
      <c r="AY7" s="85"/>
      <c r="AZ7" s="85"/>
      <c r="BA7" s="85"/>
      <c r="BB7" s="104"/>
      <c r="BC7" s="85"/>
      <c r="BD7" s="97"/>
      <c r="BE7" s="85"/>
      <c r="BF7" s="85"/>
      <c r="BG7" s="85"/>
      <c r="BH7" s="85"/>
      <c r="BI7" s="85"/>
      <c r="BJ7" s="85"/>
      <c r="BK7" s="85"/>
    </row>
    <row r="8" spans="1:63" ht="15" customHeight="1" x14ac:dyDescent="0.25">
      <c r="A8" s="24">
        <f>Output!A3</f>
        <v>41183</v>
      </c>
      <c r="B8" s="25">
        <f>A8</f>
        <v>41183</v>
      </c>
      <c r="C8" s="26">
        <f>VLOOKUP(B8,Weather!$A$2:$F$9992,5,0)</f>
        <v>0</v>
      </c>
      <c r="D8" s="26">
        <f>VLOOKUP(B8,Weather!$A$2:$F$9992,6,0)</f>
        <v>0</v>
      </c>
      <c r="E8" s="27"/>
      <c r="F8" s="28">
        <f>B8-Output!$C$3</f>
        <v>-25</v>
      </c>
      <c r="G8" s="26">
        <v>0</v>
      </c>
      <c r="H8" s="26">
        <f>F8</f>
        <v>-25</v>
      </c>
      <c r="I8" s="26" t="s">
        <v>68</v>
      </c>
      <c r="J8" s="26" t="s">
        <v>69</v>
      </c>
      <c r="K8" s="26" t="s">
        <v>70</v>
      </c>
      <c r="L8" s="30">
        <f>IF(F8&gt;0,F8*F8*$I$9+F8*$J$9+$K$9,0)</f>
        <v>0</v>
      </c>
      <c r="M8" s="30">
        <f>AK8</f>
        <v>0</v>
      </c>
      <c r="N8" s="31">
        <f t="shared" ref="N8:N71" si="0">IF(AND(G8&gt;0,G8&lt;=$I$20),$I$25,IF(AND(G8&gt;$I$20,G8&lt;$J$20),$J$25,IF(AND(G8&gt;=$J$20,G8&lt;$K$20),$K$25,IF(AND(G8&gt;=$K$20,G8&lt;$I$22),$I$27,IF(AND(G8&gt;=$I$22,G8&lt;$J$22),$J$27,IF(AND(G8&gt;=$J$22,G8&lt;$K$22),$K$27,0))))))</f>
        <v>0</v>
      </c>
      <c r="O8" s="30">
        <f>M8*N8</f>
        <v>0</v>
      </c>
      <c r="P8" s="30">
        <f>(1-2.718281828459^(-L8*O8))</f>
        <v>0</v>
      </c>
      <c r="Q8" s="30">
        <f>IF(AND(G8&gt;0,G8&lt;=$I$20),$I$13,IF(AND(G8&gt;$I$20,G8&lt;$J$20),$J$13,IF(AND(G8&gt;=$J$20,G8&lt;$K$20),$K$13,IF(AND(G8&gt;=$K$20,G8&lt;$I$22),$I$15,IF(AND(G8&gt;=$I$22,G8&lt;$J$22),$J$15,IF(AND(G8&gt;=$J$22,G8&lt;$K$22),$K$15,0))))))</f>
        <v>0</v>
      </c>
      <c r="R8" s="30">
        <f>VLOOKUP(B8,Weather!$A$2:$G$99998,7,0)</f>
        <v>0</v>
      </c>
      <c r="S8" s="76">
        <v>-3</v>
      </c>
      <c r="T8" s="30">
        <v>42</v>
      </c>
      <c r="U8" s="30">
        <v>15</v>
      </c>
      <c r="V8" s="30">
        <f>((R8-S8)*(R8-T8))/((R8-S8)*(R8-T8)-(R8-U8)^2)</f>
        <v>0.35897435897435898</v>
      </c>
      <c r="W8" s="30"/>
      <c r="X8" s="30"/>
      <c r="Y8" s="30">
        <v>1</v>
      </c>
      <c r="Z8" s="30">
        <v>1</v>
      </c>
      <c r="AA8" s="30">
        <f>V8*Y8*Z8</f>
        <v>0.35897435897435898</v>
      </c>
      <c r="AB8" s="30">
        <f>IF(G8&gt;146,IF(R8&gt;S8,D8*P8*Q8*AA8,0),0)</f>
        <v>0</v>
      </c>
      <c r="AC8" s="31">
        <f t="shared" ref="AC8:AC71" si="1">IF(AND(G8&gt;0,G8&lt;=$I$20),$I$30,IF(AND(G8&gt;$I$20,G8&lt;$J$20),$J$30,IF(AND(G8&gt;=$J$20,G8&lt;$K$20),$K$30,IF(AND(G8&gt;=$K$20,G8&lt;$I$22),$I$32,IF(AND(G8&gt;=$I$22,G8&lt;$J$22),$J$32,IF(AND(G8&gt;=$J$22,G8&lt;$K$22),$K$32,0))))))</f>
        <v>0</v>
      </c>
      <c r="AD8" s="30">
        <f>AB8*AC8</f>
        <v>0</v>
      </c>
      <c r="AE8" s="31">
        <f t="shared" ref="AE8:AE71" si="2">IF(AND(G8&gt;0,G8&lt;=$I$20),$I$36,IF(AND(G8&gt;$I$20,G8&lt;$J$20),$J$36,IF(AND(G8&gt;=$J$20,G8&lt;$K$20),$K$36,IF(AND(G8&gt;=$K$20,G8&lt;$I$22),$I$38,IF(AND(G8&lt;=$I$22,G8&gt;$J$22),$J$38,IF(AND(G8&gt;=$J$22,G8&lt;$K$22),$K$38,0))))))</f>
        <v>0</v>
      </c>
      <c r="AF8" s="30">
        <f>AB8*AE8</f>
        <v>0</v>
      </c>
      <c r="AG8" s="30">
        <f t="shared" ref="AG8:AG71" si="3">IF(AND(G8&gt;0,G8&lt;=$I$20),$I$50,IF(AND(G8&gt;$I$20,G8&lt;$J$20),$J$50,IF(AND(G8&gt;=$J$20,G8&lt;$K$20),$K$50,IF(AND(G8&gt;=$K$20,G8&lt;$K$22),$I$52,0))))</f>
        <v>0</v>
      </c>
      <c r="AH8" s="30">
        <f>AB8*AG8</f>
        <v>0</v>
      </c>
      <c r="AI8" s="31">
        <f t="shared" ref="AI8:AI71" si="4">IF(G8&lt;$K$20,0,IF(AND(G8&gt;=$K$20,G8&lt;$I$22),$I$43,IF(AND(G8&gt;=$I$22,G8&lt;$J$22),$J$43,IF(AND(G8&gt;=$J$22,G8&lt;$K$22),$K$43,0))))</f>
        <v>0</v>
      </c>
      <c r="AJ8" s="30">
        <f>AI8*AB8</f>
        <v>0</v>
      </c>
      <c r="AK8" s="30">
        <f>IF(G8&gt;146,469*0.03,0)</f>
        <v>0</v>
      </c>
      <c r="AL8" s="35">
        <v>0.03</v>
      </c>
      <c r="AM8" s="30">
        <f>2^((R8-25)/10)</f>
        <v>0.17677669529663687</v>
      </c>
      <c r="AN8" s="30">
        <f>AL8*AK8*AM8</f>
        <v>0</v>
      </c>
      <c r="AO8" s="30">
        <f>IF(AB8&gt;0,0.28*AD8/AB8*(AD8-AN8),0)</f>
        <v>0</v>
      </c>
      <c r="AP8" s="30">
        <f>AN8+AO8</f>
        <v>0</v>
      </c>
      <c r="AQ8" s="30">
        <f>AK8-AP8+AD8</f>
        <v>0</v>
      </c>
      <c r="AR8" s="31">
        <f t="shared" ref="AR8:AR71" si="5">IF(G8&lt;$K$20,0,IF(AND(G8&gt;=$K$20,G8&lt;$K$22),$I$47,0))</f>
        <v>0</v>
      </c>
      <c r="AS8" s="30">
        <f>AR8*AK8</f>
        <v>0</v>
      </c>
      <c r="AT8" s="30">
        <f>AQ8-AS8</f>
        <v>0</v>
      </c>
      <c r="AU8" s="30">
        <v>0</v>
      </c>
      <c r="AV8" s="36">
        <v>1.4999999999999999E-2</v>
      </c>
      <c r="AW8" s="30">
        <f>2^((R8-25)/10)</f>
        <v>0.17677669529663687</v>
      </c>
      <c r="AX8" s="30">
        <f>AV8*AU8*AW8</f>
        <v>0</v>
      </c>
      <c r="AY8" s="30">
        <f>IF(AB8&gt;0,0.31*AF8/AB8*(AF8-AX8),0)</f>
        <v>0</v>
      </c>
      <c r="AZ8" s="30">
        <f>AX8+AY8</f>
        <v>0</v>
      </c>
      <c r="BA8" s="30">
        <f>AU8-AZ8+AF8</f>
        <v>0</v>
      </c>
      <c r="BB8" s="31">
        <f t="shared" ref="BB8:BB71" si="6">IF(G8&lt;$K$20,0,IF(AND(G8&gt;=$K$20,G8&lt;$K$22),$K$47,0))</f>
        <v>0</v>
      </c>
      <c r="BC8" s="30">
        <f>BB8*AU8</f>
        <v>0</v>
      </c>
      <c r="BD8" s="30">
        <f>BA8-BC8+AS8</f>
        <v>0</v>
      </c>
      <c r="BE8" s="30">
        <v>0</v>
      </c>
      <c r="BF8" s="36">
        <v>0.01</v>
      </c>
      <c r="BG8" s="30">
        <f>2^((R8-25)/10)</f>
        <v>0.17677669529663687</v>
      </c>
      <c r="BH8" s="30">
        <f>BF8*BE8*BG8</f>
        <v>0</v>
      </c>
      <c r="BI8" s="30">
        <f>IF(AB8&gt;0,0.05*AJ8/AB8*(AJ8-BH8),0)</f>
        <v>0</v>
      </c>
      <c r="BJ8" s="30">
        <f>BH8+BI8</f>
        <v>0</v>
      </c>
      <c r="BK8" s="30">
        <f>BE8-BJ8+AJ8+BC8</f>
        <v>0</v>
      </c>
    </row>
    <row r="9" spans="1:63" x14ac:dyDescent="0.25">
      <c r="A9" s="29"/>
      <c r="B9" s="25">
        <f>B8+1</f>
        <v>41184</v>
      </c>
      <c r="C9" s="26">
        <f>VLOOKUP(B9,Weather!$A$2:$F$9992,5,0)</f>
        <v>0</v>
      </c>
      <c r="D9" s="26">
        <f>VLOOKUP(B9,Weather!$A$2:$F$9992,6,0)</f>
        <v>0</v>
      </c>
      <c r="E9" s="23"/>
      <c r="F9" s="28">
        <f>B9-Output!$C$3</f>
        <v>-24</v>
      </c>
      <c r="G9" s="26">
        <f t="shared" ref="G9:G72" si="7">IF(F9&gt;0,C9+G8,0)</f>
        <v>0</v>
      </c>
      <c r="H9" s="26">
        <f>F9</f>
        <v>-24</v>
      </c>
      <c r="I9" s="26">
        <f>VLOOKUP($A$1,'Cultivar-specific values'!$A$4:$H$11,6,FALSE)</f>
        <v>-3.0000000000000001E-5</v>
      </c>
      <c r="J9" s="26">
        <f>VLOOKUP($A$1,'Cultivar-specific values'!$A$4:$H$11,7,FALSE)</f>
        <v>4.7000000000000002E-3</v>
      </c>
      <c r="K9" s="26">
        <f>VLOOKUP($A$1,'Cultivar-specific values'!$A$4:$H$11,8,FALSE)</f>
        <v>0.73719999999999997</v>
      </c>
      <c r="L9" s="30">
        <f t="shared" ref="L9:L71" si="8">IF(F9&gt;0,F9*F9*$I$9+F9*$J$9+$K$9,0)</f>
        <v>0</v>
      </c>
      <c r="M9" s="30">
        <f>AK9</f>
        <v>0</v>
      </c>
      <c r="N9" s="31">
        <f t="shared" si="0"/>
        <v>0</v>
      </c>
      <c r="O9" s="30">
        <f>M9*N9</f>
        <v>0</v>
      </c>
      <c r="P9" s="30">
        <f t="shared" ref="P9:P72" si="9">(1-2.718281828459^(-L9*O9))</f>
        <v>0</v>
      </c>
      <c r="Q9" s="30">
        <f t="shared" ref="Q9:Q72" si="10">IF(AND(G9&gt;0,G9&lt;=$I$20),$I$13,IF(AND(G9&gt;$I$20,G9&lt;$J$20),$J$13,IF(AND(G9&gt;=$J$20,G9&lt;$K$20),$K$13,IF(AND(G9&gt;=$K$20,G9&lt;$I$22),$I$15,IF(AND(G9&gt;=$I$22,G9&lt;$J$22),$J$15,IF(AND(G9&gt;=$J$22,G9&lt;$K$22),$K$15,0))))))</f>
        <v>0</v>
      </c>
      <c r="R9" s="30">
        <f>VLOOKUP(B9,Weather!$A$2:$G$99998,7,0)</f>
        <v>0</v>
      </c>
      <c r="S9" s="76">
        <f>$S$8</f>
        <v>-3</v>
      </c>
      <c r="T9" s="30">
        <f>$T$8</f>
        <v>42</v>
      </c>
      <c r="U9" s="30">
        <f>$U$8</f>
        <v>15</v>
      </c>
      <c r="V9" s="30">
        <f>((R9-S9)*(R9-T9))/((R9-S9)*(R9-T9)-(R9-U9)^2)</f>
        <v>0.35897435897435898</v>
      </c>
      <c r="W9" s="30"/>
      <c r="X9" s="30"/>
      <c r="Y9" s="30">
        <f>Y8</f>
        <v>1</v>
      </c>
      <c r="Z9" s="30">
        <f>Z8</f>
        <v>1</v>
      </c>
      <c r="AA9" s="30">
        <f t="shared" ref="AA9:AA72" si="11">V9*Y9*Z9</f>
        <v>0.35897435897435898</v>
      </c>
      <c r="AB9" s="30">
        <f t="shared" ref="AB9:AB72" si="12">IF(G9&gt;146,IF(R9&gt;S9,D9*P9*Q9*AA9,0),0)</f>
        <v>0</v>
      </c>
      <c r="AC9" s="31">
        <f t="shared" si="1"/>
        <v>0</v>
      </c>
      <c r="AD9" s="30">
        <f t="shared" ref="AD9:AD72" si="13">AB9*AC9</f>
        <v>0</v>
      </c>
      <c r="AE9" s="31">
        <f t="shared" si="2"/>
        <v>0</v>
      </c>
      <c r="AF9" s="30">
        <f t="shared" ref="AF9:AF72" si="14">AB9*AE9</f>
        <v>0</v>
      </c>
      <c r="AG9" s="30">
        <f t="shared" si="3"/>
        <v>0</v>
      </c>
      <c r="AH9" s="30">
        <f t="shared" ref="AH9:AH72" si="15">AB9*AG9</f>
        <v>0</v>
      </c>
      <c r="AI9" s="31">
        <f t="shared" si="4"/>
        <v>0</v>
      </c>
      <c r="AJ9" s="30">
        <f t="shared" ref="AJ9:AJ72" si="16">AI9*AB9</f>
        <v>0</v>
      </c>
      <c r="AK9" s="30">
        <f>IF(AT8&gt;0,AT8,IF(G8&gt;146,469*0.03,0))</f>
        <v>0</v>
      </c>
      <c r="AL9" s="35">
        <f>$AL$8</f>
        <v>0.03</v>
      </c>
      <c r="AM9" s="30">
        <f t="shared" ref="AM9:AM72" si="17">2^((R9-25)/10)</f>
        <v>0.17677669529663687</v>
      </c>
      <c r="AN9" s="30">
        <f t="shared" ref="AN9:AN72" si="18">AL9*AK9*AM9</f>
        <v>0</v>
      </c>
      <c r="AO9" s="30">
        <f t="shared" ref="AO9:AO72" si="19">IF(AB9&gt;0,0.28*AD9/AB9*(AD9-AN9),0)</f>
        <v>0</v>
      </c>
      <c r="AP9" s="30">
        <f t="shared" ref="AP9:AP72" si="20">AN9+AO9</f>
        <v>0</v>
      </c>
      <c r="AQ9" s="30">
        <f t="shared" ref="AQ9:AQ72" si="21">AK9-AP9+AD9</f>
        <v>0</v>
      </c>
      <c r="AR9" s="31">
        <f t="shared" si="5"/>
        <v>0</v>
      </c>
      <c r="AS9" s="30">
        <f t="shared" ref="AS9:AS15" si="22">AR9*AK9</f>
        <v>0</v>
      </c>
      <c r="AT9" s="30">
        <f t="shared" ref="AT9:AT72" si="23">AQ9-AS9</f>
        <v>0</v>
      </c>
      <c r="AU9" s="30">
        <f>IF(BD8&gt;0,BD8,IF(G8&gt;146,0.0016*469,0))</f>
        <v>0</v>
      </c>
      <c r="AV9" s="36">
        <f>AV8</f>
        <v>1.4999999999999999E-2</v>
      </c>
      <c r="AW9" s="30">
        <f t="shared" ref="AW9:AW72" si="24">2^((R9-25)/10)</f>
        <v>0.17677669529663687</v>
      </c>
      <c r="AX9" s="30">
        <f t="shared" ref="AX9:AX72" si="25">AV9*AU9*AW9</f>
        <v>0</v>
      </c>
      <c r="AY9" s="30">
        <f t="shared" ref="AY9:AY72" si="26">IF(AB9&gt;0,0.31*AF9/AB9*(AF9-AX9),0)</f>
        <v>0</v>
      </c>
      <c r="AZ9" s="30">
        <f t="shared" ref="AZ9:AZ72" si="27">AX9+AY9</f>
        <v>0</v>
      </c>
      <c r="BA9" s="30">
        <f t="shared" ref="BA9:BA72" si="28">AU9-AZ9+AF9</f>
        <v>0</v>
      </c>
      <c r="BB9" s="31">
        <f t="shared" si="6"/>
        <v>0</v>
      </c>
      <c r="BC9" s="30">
        <f t="shared" ref="BC9:BC72" si="29">BB9*AU9</f>
        <v>0</v>
      </c>
      <c r="BD9" s="30">
        <f t="shared" ref="BD9:BD72" si="30">BA9-BC9+AS9</f>
        <v>0</v>
      </c>
      <c r="BE9" s="30">
        <f>BK8</f>
        <v>0</v>
      </c>
      <c r="BF9" s="36">
        <f>BF8</f>
        <v>0.01</v>
      </c>
      <c r="BG9" s="36">
        <f t="shared" ref="BG9" si="31">2^((R9-25)/10)</f>
        <v>0.17677669529663687</v>
      </c>
      <c r="BH9" s="30">
        <f t="shared" ref="BH9" si="32">BF9*BE9*BG9</f>
        <v>0</v>
      </c>
      <c r="BI9" s="30">
        <f t="shared" ref="BI9:BI72" si="33">IF(AB9&gt;0,0.05*AJ9/AB9*(AJ9-BH9),0)</f>
        <v>0</v>
      </c>
      <c r="BJ9" s="30">
        <f t="shared" ref="BJ9" si="34">BH9+BI9</f>
        <v>0</v>
      </c>
      <c r="BK9" s="30">
        <f>BE9-BJ9+AJ9+BC9</f>
        <v>0</v>
      </c>
    </row>
    <row r="10" spans="1:63" x14ac:dyDescent="0.25">
      <c r="A10" s="29"/>
      <c r="B10" s="25">
        <f>B9+1</f>
        <v>41185</v>
      </c>
      <c r="C10" s="26">
        <f>VLOOKUP(B10,Weather!$A$2:$F$9992,5,0)</f>
        <v>0</v>
      </c>
      <c r="D10" s="26">
        <f>VLOOKUP(B10,Weather!$A$2:$F$9992,6,0)</f>
        <v>0</v>
      </c>
      <c r="E10" s="23"/>
      <c r="F10" s="28">
        <f>B10-Output!$C$3</f>
        <v>-23</v>
      </c>
      <c r="G10" s="26">
        <f t="shared" si="7"/>
        <v>0</v>
      </c>
      <c r="H10" s="26">
        <f t="shared" ref="H10:H14" si="35">F10</f>
        <v>-23</v>
      </c>
      <c r="I10" s="26"/>
      <c r="J10" s="26"/>
      <c r="K10" s="26"/>
      <c r="L10" s="30">
        <f t="shared" si="8"/>
        <v>0</v>
      </c>
      <c r="M10" s="30">
        <f t="shared" ref="M10:M72" si="36">AK10</f>
        <v>0</v>
      </c>
      <c r="N10" s="31">
        <f t="shared" si="0"/>
        <v>0</v>
      </c>
      <c r="O10" s="30">
        <f t="shared" ref="O10:O72" si="37">M10*N10</f>
        <v>0</v>
      </c>
      <c r="P10" s="30">
        <f t="shared" si="9"/>
        <v>0</v>
      </c>
      <c r="Q10" s="30">
        <f t="shared" si="10"/>
        <v>0</v>
      </c>
      <c r="R10" s="30">
        <f>VLOOKUP(B10,Weather!$A$2:$G$99998,7,0)</f>
        <v>0</v>
      </c>
      <c r="S10" s="76">
        <f>$S$8</f>
        <v>-3</v>
      </c>
      <c r="T10" s="30">
        <f t="shared" ref="T10:T73" si="38">$T$8</f>
        <v>42</v>
      </c>
      <c r="U10" s="30">
        <f t="shared" ref="U10:U73" si="39">$U$8</f>
        <v>15</v>
      </c>
      <c r="V10" s="30">
        <f t="shared" ref="V10:V72" si="40">((R10-S10)*(R10-T10))/((R10-S10)*(R10-T10)-(R10-U10)^2)</f>
        <v>0.35897435897435898</v>
      </c>
      <c r="W10" s="30"/>
      <c r="X10" s="30"/>
      <c r="Y10" s="30">
        <f t="shared" ref="Y10:Y73" si="41">Y9</f>
        <v>1</v>
      </c>
      <c r="Z10" s="30">
        <f t="shared" ref="Z10:Z73" si="42">Z9</f>
        <v>1</v>
      </c>
      <c r="AA10" s="30">
        <f t="shared" si="11"/>
        <v>0.35897435897435898</v>
      </c>
      <c r="AB10" s="30">
        <f t="shared" si="12"/>
        <v>0</v>
      </c>
      <c r="AC10" s="31">
        <f t="shared" si="1"/>
        <v>0</v>
      </c>
      <c r="AD10" s="30">
        <f t="shared" si="13"/>
        <v>0</v>
      </c>
      <c r="AE10" s="31">
        <f t="shared" si="2"/>
        <v>0</v>
      </c>
      <c r="AF10" s="30">
        <f t="shared" si="14"/>
        <v>0</v>
      </c>
      <c r="AG10" s="30">
        <f t="shared" si="3"/>
        <v>0</v>
      </c>
      <c r="AH10" s="30">
        <f t="shared" si="15"/>
        <v>0</v>
      </c>
      <c r="AI10" s="31">
        <f t="shared" si="4"/>
        <v>0</v>
      </c>
      <c r="AJ10" s="30">
        <f t="shared" si="16"/>
        <v>0</v>
      </c>
      <c r="AK10" s="30">
        <f t="shared" ref="AK10:AK73" si="43">IF(AT9&gt;0,AT9,IF(G9&gt;146,469*0.03,0))</f>
        <v>0</v>
      </c>
      <c r="AL10" s="35">
        <f t="shared" ref="AL10:AL73" si="44">$AL$8</f>
        <v>0.03</v>
      </c>
      <c r="AM10" s="30">
        <f t="shared" si="17"/>
        <v>0.17677669529663687</v>
      </c>
      <c r="AN10" s="30">
        <f t="shared" si="18"/>
        <v>0</v>
      </c>
      <c r="AO10" s="30">
        <f t="shared" si="19"/>
        <v>0</v>
      </c>
      <c r="AP10" s="30">
        <f t="shared" si="20"/>
        <v>0</v>
      </c>
      <c r="AQ10" s="30">
        <f t="shared" si="21"/>
        <v>0</v>
      </c>
      <c r="AR10" s="31">
        <f t="shared" si="5"/>
        <v>0</v>
      </c>
      <c r="AS10" s="30">
        <f t="shared" si="22"/>
        <v>0</v>
      </c>
      <c r="AT10" s="30">
        <f t="shared" si="23"/>
        <v>0</v>
      </c>
      <c r="AU10" s="30">
        <f t="shared" ref="AU10:AU73" si="45">IF(BD9&gt;0,BD9,IF(G9&gt;146,0.0016*469,0))</f>
        <v>0</v>
      </c>
      <c r="AV10" s="36">
        <f t="shared" ref="AV10:AV73" si="46">AV9</f>
        <v>1.4999999999999999E-2</v>
      </c>
      <c r="AW10" s="30">
        <f t="shared" si="24"/>
        <v>0.17677669529663687</v>
      </c>
      <c r="AX10" s="30">
        <f t="shared" si="25"/>
        <v>0</v>
      </c>
      <c r="AY10" s="30">
        <f t="shared" si="26"/>
        <v>0</v>
      </c>
      <c r="AZ10" s="30">
        <f t="shared" si="27"/>
        <v>0</v>
      </c>
      <c r="BA10" s="30">
        <f t="shared" si="28"/>
        <v>0</v>
      </c>
      <c r="BB10" s="31">
        <f t="shared" si="6"/>
        <v>0</v>
      </c>
      <c r="BC10" s="30">
        <f t="shared" si="29"/>
        <v>0</v>
      </c>
      <c r="BD10" s="30">
        <f t="shared" si="30"/>
        <v>0</v>
      </c>
      <c r="BE10" s="30">
        <f>BK9</f>
        <v>0</v>
      </c>
      <c r="BF10" s="36">
        <f t="shared" ref="BF10:BF73" si="47">BF9</f>
        <v>0.01</v>
      </c>
      <c r="BG10" s="36">
        <f t="shared" ref="BG10:BG73" si="48">2^((R10-25)/10)</f>
        <v>0.17677669529663687</v>
      </c>
      <c r="BH10" s="30">
        <f t="shared" ref="BH10:BH73" si="49">BF10*BE10*BG10</f>
        <v>0</v>
      </c>
      <c r="BI10" s="30">
        <f t="shared" si="33"/>
        <v>0</v>
      </c>
      <c r="BJ10" s="30">
        <f t="shared" ref="BJ10:BJ73" si="50">BH10+BI10</f>
        <v>0</v>
      </c>
      <c r="BK10" s="30">
        <f t="shared" ref="BK10:BK73" si="51">BE10-BJ10+AJ10+BC10</f>
        <v>0</v>
      </c>
    </row>
    <row r="11" spans="1:63" x14ac:dyDescent="0.25">
      <c r="A11" s="29"/>
      <c r="B11" s="25">
        <f t="shared" ref="B11:B74" si="52">B10+1</f>
        <v>41186</v>
      </c>
      <c r="C11" s="26">
        <f>VLOOKUP(B11,Weather!$A$2:$F$9992,5,0)</f>
        <v>0</v>
      </c>
      <c r="D11" s="26">
        <f>VLOOKUP(B11,Weather!$A$2:$F$9992,6,0)</f>
        <v>0</v>
      </c>
      <c r="E11" s="23"/>
      <c r="F11" s="28">
        <f>B11-Output!$C$3</f>
        <v>-22</v>
      </c>
      <c r="G11" s="26">
        <f t="shared" si="7"/>
        <v>0</v>
      </c>
      <c r="H11" s="26">
        <f t="shared" si="35"/>
        <v>-22</v>
      </c>
      <c r="I11" s="26" t="s">
        <v>155</v>
      </c>
      <c r="J11" s="26"/>
      <c r="K11" s="26"/>
      <c r="L11" s="30">
        <f t="shared" si="8"/>
        <v>0</v>
      </c>
      <c r="M11" s="30">
        <f t="shared" si="36"/>
        <v>0</v>
      </c>
      <c r="N11" s="31">
        <f t="shared" si="0"/>
        <v>0</v>
      </c>
      <c r="O11" s="30">
        <f t="shared" si="37"/>
        <v>0</v>
      </c>
      <c r="P11" s="30">
        <f t="shared" si="9"/>
        <v>0</v>
      </c>
      <c r="Q11" s="30">
        <f t="shared" si="10"/>
        <v>0</v>
      </c>
      <c r="R11" s="30">
        <f>VLOOKUP(B11,Weather!$A$2:$G$99998,7,0)</f>
        <v>0</v>
      </c>
      <c r="S11" s="76">
        <f t="shared" ref="S11:S73" si="53">$S$8</f>
        <v>-3</v>
      </c>
      <c r="T11" s="30">
        <f t="shared" si="38"/>
        <v>42</v>
      </c>
      <c r="U11" s="30">
        <f t="shared" si="39"/>
        <v>15</v>
      </c>
      <c r="V11" s="30">
        <f t="shared" si="40"/>
        <v>0.35897435897435898</v>
      </c>
      <c r="W11" s="30"/>
      <c r="X11" s="30"/>
      <c r="Y11" s="30">
        <f t="shared" si="41"/>
        <v>1</v>
      </c>
      <c r="Z11" s="30">
        <f t="shared" si="42"/>
        <v>1</v>
      </c>
      <c r="AA11" s="30">
        <f t="shared" si="11"/>
        <v>0.35897435897435898</v>
      </c>
      <c r="AB11" s="30">
        <f t="shared" si="12"/>
        <v>0</v>
      </c>
      <c r="AC11" s="31">
        <f t="shared" si="1"/>
        <v>0</v>
      </c>
      <c r="AD11" s="30">
        <f t="shared" si="13"/>
        <v>0</v>
      </c>
      <c r="AE11" s="31">
        <f t="shared" si="2"/>
        <v>0</v>
      </c>
      <c r="AF11" s="30">
        <f t="shared" si="14"/>
        <v>0</v>
      </c>
      <c r="AG11" s="30">
        <f t="shared" si="3"/>
        <v>0</v>
      </c>
      <c r="AH11" s="30">
        <f t="shared" si="15"/>
        <v>0</v>
      </c>
      <c r="AI11" s="31">
        <f t="shared" si="4"/>
        <v>0</v>
      </c>
      <c r="AJ11" s="30">
        <f t="shared" si="16"/>
        <v>0</v>
      </c>
      <c r="AK11" s="30">
        <f t="shared" si="43"/>
        <v>0</v>
      </c>
      <c r="AL11" s="35">
        <f t="shared" si="44"/>
        <v>0.03</v>
      </c>
      <c r="AM11" s="30">
        <f t="shared" si="17"/>
        <v>0.17677669529663687</v>
      </c>
      <c r="AN11" s="30">
        <f t="shared" si="18"/>
        <v>0</v>
      </c>
      <c r="AO11" s="30">
        <f t="shared" si="19"/>
        <v>0</v>
      </c>
      <c r="AP11" s="30">
        <f t="shared" si="20"/>
        <v>0</v>
      </c>
      <c r="AQ11" s="30">
        <f t="shared" si="21"/>
        <v>0</v>
      </c>
      <c r="AR11" s="31">
        <f t="shared" si="5"/>
        <v>0</v>
      </c>
      <c r="AS11" s="30">
        <f t="shared" si="22"/>
        <v>0</v>
      </c>
      <c r="AT11" s="30">
        <f t="shared" si="23"/>
        <v>0</v>
      </c>
      <c r="AU11" s="30">
        <f t="shared" si="45"/>
        <v>0</v>
      </c>
      <c r="AV11" s="36">
        <f t="shared" si="46"/>
        <v>1.4999999999999999E-2</v>
      </c>
      <c r="AW11" s="30">
        <f t="shared" si="24"/>
        <v>0.17677669529663687</v>
      </c>
      <c r="AX11" s="30">
        <f t="shared" si="25"/>
        <v>0</v>
      </c>
      <c r="AY11" s="30">
        <f t="shared" si="26"/>
        <v>0</v>
      </c>
      <c r="AZ11" s="30">
        <f t="shared" si="27"/>
        <v>0</v>
      </c>
      <c r="BA11" s="30">
        <f t="shared" si="28"/>
        <v>0</v>
      </c>
      <c r="BB11" s="31">
        <f t="shared" si="6"/>
        <v>0</v>
      </c>
      <c r="BC11" s="30">
        <f t="shared" si="29"/>
        <v>0</v>
      </c>
      <c r="BD11" s="30">
        <f t="shared" si="30"/>
        <v>0</v>
      </c>
      <c r="BE11" s="30">
        <f>BK10</f>
        <v>0</v>
      </c>
      <c r="BF11" s="36">
        <f t="shared" si="47"/>
        <v>0.01</v>
      </c>
      <c r="BG11" s="36">
        <f t="shared" si="48"/>
        <v>0.17677669529663687</v>
      </c>
      <c r="BH11" s="30">
        <f t="shared" si="49"/>
        <v>0</v>
      </c>
      <c r="BI11" s="30">
        <f t="shared" si="33"/>
        <v>0</v>
      </c>
      <c r="BJ11" s="30">
        <f t="shared" si="50"/>
        <v>0</v>
      </c>
      <c r="BK11" s="30">
        <f t="shared" si="51"/>
        <v>0</v>
      </c>
    </row>
    <row r="12" spans="1:63" x14ac:dyDescent="0.25">
      <c r="A12" s="29"/>
      <c r="B12" s="25">
        <f t="shared" si="52"/>
        <v>41187</v>
      </c>
      <c r="C12" s="26">
        <f>VLOOKUP(B12,Weather!$A$2:$F$9992,5,0)</f>
        <v>0</v>
      </c>
      <c r="D12" s="26">
        <f>VLOOKUP(B12,Weather!$A$2:$F$9992,6,0)</f>
        <v>0</v>
      </c>
      <c r="E12" s="23"/>
      <c r="F12" s="28">
        <f>B12-Output!$C$3</f>
        <v>-21</v>
      </c>
      <c r="G12" s="26">
        <f t="shared" si="7"/>
        <v>0</v>
      </c>
      <c r="H12" s="26">
        <f t="shared" si="35"/>
        <v>-21</v>
      </c>
      <c r="I12" s="26" t="s">
        <v>16</v>
      </c>
      <c r="J12" s="26" t="s">
        <v>15</v>
      </c>
      <c r="K12" s="26" t="s">
        <v>71</v>
      </c>
      <c r="L12" s="30">
        <f t="shared" si="8"/>
        <v>0</v>
      </c>
      <c r="M12" s="30">
        <f t="shared" si="36"/>
        <v>0</v>
      </c>
      <c r="N12" s="31">
        <f t="shared" si="0"/>
        <v>0</v>
      </c>
      <c r="O12" s="30">
        <f t="shared" si="37"/>
        <v>0</v>
      </c>
      <c r="P12" s="30">
        <f t="shared" si="9"/>
        <v>0</v>
      </c>
      <c r="Q12" s="30">
        <f t="shared" si="10"/>
        <v>0</v>
      </c>
      <c r="R12" s="30">
        <f>VLOOKUP(B12,Weather!$A$2:$G$99998,7,0)</f>
        <v>0</v>
      </c>
      <c r="S12" s="76">
        <f t="shared" si="53"/>
        <v>-3</v>
      </c>
      <c r="T12" s="30">
        <f t="shared" si="38"/>
        <v>42</v>
      </c>
      <c r="U12" s="30">
        <f t="shared" si="39"/>
        <v>15</v>
      </c>
      <c r="V12" s="30">
        <f t="shared" si="40"/>
        <v>0.35897435897435898</v>
      </c>
      <c r="W12" s="30"/>
      <c r="X12" s="30"/>
      <c r="Y12" s="30">
        <f t="shared" si="41"/>
        <v>1</v>
      </c>
      <c r="Z12" s="30">
        <f t="shared" si="42"/>
        <v>1</v>
      </c>
      <c r="AA12" s="30">
        <f t="shared" si="11"/>
        <v>0.35897435897435898</v>
      </c>
      <c r="AB12" s="30">
        <f t="shared" si="12"/>
        <v>0</v>
      </c>
      <c r="AC12" s="31">
        <f t="shared" si="1"/>
        <v>0</v>
      </c>
      <c r="AD12" s="30">
        <f t="shared" si="13"/>
        <v>0</v>
      </c>
      <c r="AE12" s="31">
        <f t="shared" si="2"/>
        <v>0</v>
      </c>
      <c r="AF12" s="30">
        <f t="shared" si="14"/>
        <v>0</v>
      </c>
      <c r="AG12" s="30">
        <f t="shared" si="3"/>
        <v>0</v>
      </c>
      <c r="AH12" s="30">
        <f t="shared" si="15"/>
        <v>0</v>
      </c>
      <c r="AI12" s="31">
        <f t="shared" si="4"/>
        <v>0</v>
      </c>
      <c r="AJ12" s="30">
        <f t="shared" si="16"/>
        <v>0</v>
      </c>
      <c r="AK12" s="30">
        <f t="shared" si="43"/>
        <v>0</v>
      </c>
      <c r="AL12" s="35">
        <f t="shared" si="44"/>
        <v>0.03</v>
      </c>
      <c r="AM12" s="30">
        <f t="shared" si="17"/>
        <v>0.17677669529663687</v>
      </c>
      <c r="AN12" s="30">
        <f t="shared" si="18"/>
        <v>0</v>
      </c>
      <c r="AO12" s="30">
        <f t="shared" si="19"/>
        <v>0</v>
      </c>
      <c r="AP12" s="30">
        <f t="shared" si="20"/>
        <v>0</v>
      </c>
      <c r="AQ12" s="30">
        <f t="shared" si="21"/>
        <v>0</v>
      </c>
      <c r="AR12" s="31">
        <f t="shared" si="5"/>
        <v>0</v>
      </c>
      <c r="AS12" s="30">
        <f t="shared" si="22"/>
        <v>0</v>
      </c>
      <c r="AT12" s="30">
        <f t="shared" si="23"/>
        <v>0</v>
      </c>
      <c r="AU12" s="30">
        <f t="shared" si="45"/>
        <v>0</v>
      </c>
      <c r="AV12" s="36">
        <f t="shared" si="46"/>
        <v>1.4999999999999999E-2</v>
      </c>
      <c r="AW12" s="30">
        <f t="shared" si="24"/>
        <v>0.17677669529663687</v>
      </c>
      <c r="AX12" s="30">
        <f t="shared" si="25"/>
        <v>0</v>
      </c>
      <c r="AY12" s="30">
        <f t="shared" si="26"/>
        <v>0</v>
      </c>
      <c r="AZ12" s="30">
        <f t="shared" si="27"/>
        <v>0</v>
      </c>
      <c r="BA12" s="30">
        <f t="shared" si="28"/>
        <v>0</v>
      </c>
      <c r="BB12" s="31">
        <f t="shared" si="6"/>
        <v>0</v>
      </c>
      <c r="BC12" s="30">
        <f t="shared" si="29"/>
        <v>0</v>
      </c>
      <c r="BD12" s="30">
        <f t="shared" si="30"/>
        <v>0</v>
      </c>
      <c r="BE12" s="30">
        <f>BK11</f>
        <v>0</v>
      </c>
      <c r="BF12" s="36">
        <f t="shared" si="47"/>
        <v>0.01</v>
      </c>
      <c r="BG12" s="36">
        <f t="shared" si="48"/>
        <v>0.17677669529663687</v>
      </c>
      <c r="BH12" s="30">
        <f t="shared" si="49"/>
        <v>0</v>
      </c>
      <c r="BI12" s="30">
        <f t="shared" si="33"/>
        <v>0</v>
      </c>
      <c r="BJ12" s="30">
        <f t="shared" si="50"/>
        <v>0</v>
      </c>
      <c r="BK12" s="30">
        <f t="shared" si="51"/>
        <v>0</v>
      </c>
    </row>
    <row r="13" spans="1:63" x14ac:dyDescent="0.25">
      <c r="A13" s="29"/>
      <c r="B13" s="25">
        <f t="shared" si="52"/>
        <v>41188</v>
      </c>
      <c r="C13" s="26">
        <f>VLOOKUP(B13,Weather!$A$2:$F$9992,5,0)</f>
        <v>0</v>
      </c>
      <c r="D13" s="26">
        <f>VLOOKUP(B13,Weather!$A$2:$F$9992,6,0)</f>
        <v>0</v>
      </c>
      <c r="E13" s="23"/>
      <c r="F13" s="28">
        <f>B13-Output!$C$3</f>
        <v>-20</v>
      </c>
      <c r="G13" s="26">
        <f t="shared" si="7"/>
        <v>0</v>
      </c>
      <c r="H13" s="26">
        <f t="shared" si="35"/>
        <v>-20</v>
      </c>
      <c r="I13" s="48">
        <f>VLOOKUP($A$1,'Cultivar-specific values'!$A$104:$G$111,2,FALSE)</f>
        <v>1.6</v>
      </c>
      <c r="J13" s="48">
        <f>VLOOKUP($A$1,'Cultivar-specific values'!$A$104:$G$111,3,FALSE)</f>
        <v>2.6</v>
      </c>
      <c r="K13" s="48">
        <f>VLOOKUP($A$1,'Cultivar-specific values'!$A$104:$G$111,4,FALSE)</f>
        <v>2.6</v>
      </c>
      <c r="L13" s="30">
        <f t="shared" si="8"/>
        <v>0</v>
      </c>
      <c r="M13" s="30">
        <f t="shared" si="36"/>
        <v>0</v>
      </c>
      <c r="N13" s="31">
        <f t="shared" si="0"/>
        <v>0</v>
      </c>
      <c r="O13" s="30">
        <f t="shared" si="37"/>
        <v>0</v>
      </c>
      <c r="P13" s="30">
        <f t="shared" si="9"/>
        <v>0</v>
      </c>
      <c r="Q13" s="30">
        <f t="shared" si="10"/>
        <v>0</v>
      </c>
      <c r="R13" s="30">
        <f>VLOOKUP(B13,Weather!$A$2:$G$99998,7,0)</f>
        <v>0</v>
      </c>
      <c r="S13" s="76">
        <f t="shared" si="53"/>
        <v>-3</v>
      </c>
      <c r="T13" s="30">
        <f t="shared" si="38"/>
        <v>42</v>
      </c>
      <c r="U13" s="30">
        <f t="shared" si="39"/>
        <v>15</v>
      </c>
      <c r="V13" s="30">
        <f t="shared" si="40"/>
        <v>0.35897435897435898</v>
      </c>
      <c r="W13" s="30"/>
      <c r="X13" s="30"/>
      <c r="Y13" s="30">
        <f t="shared" si="41"/>
        <v>1</v>
      </c>
      <c r="Z13" s="30">
        <f t="shared" si="42"/>
        <v>1</v>
      </c>
      <c r="AA13" s="30">
        <f t="shared" si="11"/>
        <v>0.35897435897435898</v>
      </c>
      <c r="AB13" s="30">
        <f t="shared" si="12"/>
        <v>0</v>
      </c>
      <c r="AC13" s="31">
        <f t="shared" si="1"/>
        <v>0</v>
      </c>
      <c r="AD13" s="30">
        <f t="shared" si="13"/>
        <v>0</v>
      </c>
      <c r="AE13" s="31">
        <f t="shared" si="2"/>
        <v>0</v>
      </c>
      <c r="AF13" s="30">
        <f t="shared" si="14"/>
        <v>0</v>
      </c>
      <c r="AG13" s="30">
        <f t="shared" si="3"/>
        <v>0</v>
      </c>
      <c r="AH13" s="30">
        <f t="shared" si="15"/>
        <v>0</v>
      </c>
      <c r="AI13" s="31">
        <f t="shared" si="4"/>
        <v>0</v>
      </c>
      <c r="AJ13" s="30">
        <f t="shared" si="16"/>
        <v>0</v>
      </c>
      <c r="AK13" s="30">
        <f t="shared" si="43"/>
        <v>0</v>
      </c>
      <c r="AL13" s="35">
        <f t="shared" si="44"/>
        <v>0.03</v>
      </c>
      <c r="AM13" s="30">
        <f t="shared" si="17"/>
        <v>0.17677669529663687</v>
      </c>
      <c r="AN13" s="30">
        <f t="shared" si="18"/>
        <v>0</v>
      </c>
      <c r="AO13" s="30">
        <f t="shared" si="19"/>
        <v>0</v>
      </c>
      <c r="AP13" s="30">
        <f t="shared" si="20"/>
        <v>0</v>
      </c>
      <c r="AQ13" s="30">
        <f t="shared" si="21"/>
        <v>0</v>
      </c>
      <c r="AR13" s="31">
        <f t="shared" si="5"/>
        <v>0</v>
      </c>
      <c r="AS13" s="30">
        <f t="shared" si="22"/>
        <v>0</v>
      </c>
      <c r="AT13" s="30">
        <f t="shared" si="23"/>
        <v>0</v>
      </c>
      <c r="AU13" s="30">
        <f t="shared" si="45"/>
        <v>0</v>
      </c>
      <c r="AV13" s="36">
        <f t="shared" si="46"/>
        <v>1.4999999999999999E-2</v>
      </c>
      <c r="AW13" s="30">
        <f t="shared" si="24"/>
        <v>0.17677669529663687</v>
      </c>
      <c r="AX13" s="30">
        <f t="shared" si="25"/>
        <v>0</v>
      </c>
      <c r="AY13" s="30">
        <f t="shared" si="26"/>
        <v>0</v>
      </c>
      <c r="AZ13" s="30">
        <f t="shared" si="27"/>
        <v>0</v>
      </c>
      <c r="BA13" s="30">
        <f t="shared" si="28"/>
        <v>0</v>
      </c>
      <c r="BB13" s="31">
        <f t="shared" si="6"/>
        <v>0</v>
      </c>
      <c r="BC13" s="30">
        <f t="shared" si="29"/>
        <v>0</v>
      </c>
      <c r="BD13" s="30">
        <f t="shared" si="30"/>
        <v>0</v>
      </c>
      <c r="BE13" s="30">
        <f>BK12</f>
        <v>0</v>
      </c>
      <c r="BF13" s="36">
        <f t="shared" si="47"/>
        <v>0.01</v>
      </c>
      <c r="BG13" s="36">
        <f t="shared" si="48"/>
        <v>0.17677669529663687</v>
      </c>
      <c r="BH13" s="30">
        <f t="shared" si="49"/>
        <v>0</v>
      </c>
      <c r="BI13" s="30">
        <f t="shared" si="33"/>
        <v>0</v>
      </c>
      <c r="BJ13" s="30">
        <f t="shared" si="50"/>
        <v>0</v>
      </c>
      <c r="BK13" s="30">
        <f t="shared" si="51"/>
        <v>0</v>
      </c>
    </row>
    <row r="14" spans="1:63" x14ac:dyDescent="0.25">
      <c r="A14" s="29"/>
      <c r="B14" s="25">
        <f t="shared" si="52"/>
        <v>41189</v>
      </c>
      <c r="C14" s="26">
        <f>VLOOKUP(B14,Weather!$A$2:$F$9992,5,0)</f>
        <v>0</v>
      </c>
      <c r="D14" s="26">
        <f>VLOOKUP(B14,Weather!$A$2:$F$9992,6,0)</f>
        <v>0</v>
      </c>
      <c r="E14" s="23"/>
      <c r="F14" s="28">
        <f>B14-Output!$C$3</f>
        <v>-19</v>
      </c>
      <c r="G14" s="26">
        <f t="shared" si="7"/>
        <v>0</v>
      </c>
      <c r="H14" s="26">
        <f t="shared" si="35"/>
        <v>-19</v>
      </c>
      <c r="I14" s="26" t="s">
        <v>17</v>
      </c>
      <c r="J14" s="26" t="s">
        <v>72</v>
      </c>
      <c r="K14" s="26" t="s">
        <v>18</v>
      </c>
      <c r="L14" s="30">
        <f t="shared" si="8"/>
        <v>0</v>
      </c>
      <c r="M14" s="30">
        <f t="shared" si="36"/>
        <v>0</v>
      </c>
      <c r="N14" s="31">
        <f t="shared" si="0"/>
        <v>0</v>
      </c>
      <c r="O14" s="30">
        <f t="shared" si="37"/>
        <v>0</v>
      </c>
      <c r="P14" s="30">
        <f t="shared" si="9"/>
        <v>0</v>
      </c>
      <c r="Q14" s="30">
        <f t="shared" si="10"/>
        <v>0</v>
      </c>
      <c r="R14" s="30">
        <f>VLOOKUP(B14,Weather!$A$2:$G$99998,7,0)</f>
        <v>0</v>
      </c>
      <c r="S14" s="76">
        <f t="shared" si="53"/>
        <v>-3</v>
      </c>
      <c r="T14" s="30">
        <f t="shared" si="38"/>
        <v>42</v>
      </c>
      <c r="U14" s="30">
        <f t="shared" si="39"/>
        <v>15</v>
      </c>
      <c r="V14" s="30">
        <f t="shared" si="40"/>
        <v>0.35897435897435898</v>
      </c>
      <c r="W14" s="30"/>
      <c r="X14" s="30"/>
      <c r="Y14" s="30">
        <f t="shared" si="41"/>
        <v>1</v>
      </c>
      <c r="Z14" s="30">
        <f t="shared" si="42"/>
        <v>1</v>
      </c>
      <c r="AA14" s="30">
        <f t="shared" si="11"/>
        <v>0.35897435897435898</v>
      </c>
      <c r="AB14" s="30">
        <f t="shared" si="12"/>
        <v>0</v>
      </c>
      <c r="AC14" s="31">
        <f t="shared" si="1"/>
        <v>0</v>
      </c>
      <c r="AD14" s="30">
        <f t="shared" si="13"/>
        <v>0</v>
      </c>
      <c r="AE14" s="31">
        <f t="shared" si="2"/>
        <v>0</v>
      </c>
      <c r="AF14" s="30">
        <f t="shared" si="14"/>
        <v>0</v>
      </c>
      <c r="AG14" s="30">
        <f t="shared" si="3"/>
        <v>0</v>
      </c>
      <c r="AH14" s="30">
        <f t="shared" si="15"/>
        <v>0</v>
      </c>
      <c r="AI14" s="31">
        <f t="shared" si="4"/>
        <v>0</v>
      </c>
      <c r="AJ14" s="30">
        <f t="shared" si="16"/>
        <v>0</v>
      </c>
      <c r="AK14" s="30">
        <f t="shared" si="43"/>
        <v>0</v>
      </c>
      <c r="AL14" s="35">
        <f t="shared" si="44"/>
        <v>0.03</v>
      </c>
      <c r="AM14" s="30">
        <f t="shared" si="17"/>
        <v>0.17677669529663687</v>
      </c>
      <c r="AN14" s="30">
        <f t="shared" si="18"/>
        <v>0</v>
      </c>
      <c r="AO14" s="30">
        <f t="shared" si="19"/>
        <v>0</v>
      </c>
      <c r="AP14" s="30">
        <f t="shared" si="20"/>
        <v>0</v>
      </c>
      <c r="AQ14" s="30">
        <f t="shared" si="21"/>
        <v>0</v>
      </c>
      <c r="AR14" s="31">
        <f t="shared" si="5"/>
        <v>0</v>
      </c>
      <c r="AS14" s="30">
        <f t="shared" si="22"/>
        <v>0</v>
      </c>
      <c r="AT14" s="30">
        <f t="shared" si="23"/>
        <v>0</v>
      </c>
      <c r="AU14" s="30">
        <f t="shared" si="45"/>
        <v>0</v>
      </c>
      <c r="AV14" s="36">
        <f t="shared" si="46"/>
        <v>1.4999999999999999E-2</v>
      </c>
      <c r="AW14" s="30">
        <f t="shared" si="24"/>
        <v>0.17677669529663687</v>
      </c>
      <c r="AX14" s="30">
        <f t="shared" si="25"/>
        <v>0</v>
      </c>
      <c r="AY14" s="30">
        <f t="shared" si="26"/>
        <v>0</v>
      </c>
      <c r="AZ14" s="30">
        <f t="shared" si="27"/>
        <v>0</v>
      </c>
      <c r="BA14" s="30">
        <f t="shared" si="28"/>
        <v>0</v>
      </c>
      <c r="BB14" s="31">
        <f t="shared" si="6"/>
        <v>0</v>
      </c>
      <c r="BC14" s="30">
        <f t="shared" si="29"/>
        <v>0</v>
      </c>
      <c r="BD14" s="30">
        <f t="shared" si="30"/>
        <v>0</v>
      </c>
      <c r="BE14" s="30">
        <f t="shared" ref="BE14:BE73" si="54">BK13</f>
        <v>0</v>
      </c>
      <c r="BF14" s="36">
        <f t="shared" si="47"/>
        <v>0.01</v>
      </c>
      <c r="BG14" s="36">
        <f t="shared" si="48"/>
        <v>0.17677669529663687</v>
      </c>
      <c r="BH14" s="30">
        <f t="shared" si="49"/>
        <v>0</v>
      </c>
      <c r="BI14" s="30">
        <f t="shared" si="33"/>
        <v>0</v>
      </c>
      <c r="BJ14" s="30">
        <f t="shared" si="50"/>
        <v>0</v>
      </c>
      <c r="BK14" s="30">
        <f t="shared" si="51"/>
        <v>0</v>
      </c>
    </row>
    <row r="15" spans="1:63" x14ac:dyDescent="0.25">
      <c r="A15" s="23"/>
      <c r="B15" s="25">
        <f t="shared" si="52"/>
        <v>41190</v>
      </c>
      <c r="C15" s="26">
        <f>VLOOKUP(B15,Weather!$A$2:$F$9992,5,0)</f>
        <v>18.2</v>
      </c>
      <c r="D15" s="26">
        <f>VLOOKUP(B15,Weather!$A$2:$F$9992,6,0)</f>
        <v>1.12094</v>
      </c>
      <c r="E15" s="23"/>
      <c r="F15" s="28">
        <f>B15-Output!$C$3</f>
        <v>-18</v>
      </c>
      <c r="G15" s="26">
        <f t="shared" si="7"/>
        <v>0</v>
      </c>
      <c r="H15" s="26">
        <f t="shared" ref="H15:H78" si="55">F15</f>
        <v>-18</v>
      </c>
      <c r="I15" s="48">
        <f>VLOOKUP($A$1,'Cultivar-specific values'!$A$104:$G$111,5,FALSE)</f>
        <v>2.8</v>
      </c>
      <c r="J15" s="48">
        <f>VLOOKUP($A$1,'Cultivar-specific values'!$A$104:$G$111,6,FALSE)</f>
        <v>2.8</v>
      </c>
      <c r="K15" s="48">
        <f>VLOOKUP($A$1,'Cultivar-specific values'!$A$104:$G$111,7,FALSE)</f>
        <v>2.6</v>
      </c>
      <c r="L15" s="30">
        <f t="shared" si="8"/>
        <v>0</v>
      </c>
      <c r="M15" s="30">
        <f t="shared" si="36"/>
        <v>0</v>
      </c>
      <c r="N15" s="31">
        <f t="shared" si="0"/>
        <v>0</v>
      </c>
      <c r="O15" s="30">
        <f t="shared" si="37"/>
        <v>0</v>
      </c>
      <c r="P15" s="30">
        <f t="shared" si="9"/>
        <v>0</v>
      </c>
      <c r="Q15" s="30">
        <f t="shared" si="10"/>
        <v>0</v>
      </c>
      <c r="R15" s="30">
        <f>VLOOKUP(B15,Weather!$A$2:$G$99998,7,0)</f>
        <v>17.905676855894857</v>
      </c>
      <c r="S15" s="76">
        <f t="shared" si="53"/>
        <v>-3</v>
      </c>
      <c r="T15" s="30">
        <f t="shared" si="38"/>
        <v>42</v>
      </c>
      <c r="U15" s="30">
        <f t="shared" si="39"/>
        <v>15</v>
      </c>
      <c r="V15" s="30">
        <f t="shared" si="40"/>
        <v>0.98351471249859557</v>
      </c>
      <c r="W15" s="30"/>
      <c r="X15" s="30"/>
      <c r="Y15" s="30">
        <f t="shared" si="41"/>
        <v>1</v>
      </c>
      <c r="Z15" s="30">
        <f t="shared" si="42"/>
        <v>1</v>
      </c>
      <c r="AA15" s="30">
        <f t="shared" si="11"/>
        <v>0.98351471249859557</v>
      </c>
      <c r="AB15" s="30">
        <f t="shared" si="12"/>
        <v>0</v>
      </c>
      <c r="AC15" s="31">
        <f t="shared" si="1"/>
        <v>0</v>
      </c>
      <c r="AD15" s="30">
        <f t="shared" si="13"/>
        <v>0</v>
      </c>
      <c r="AE15" s="31">
        <f t="shared" si="2"/>
        <v>0</v>
      </c>
      <c r="AF15" s="30">
        <f t="shared" si="14"/>
        <v>0</v>
      </c>
      <c r="AG15" s="30">
        <f t="shared" si="3"/>
        <v>0</v>
      </c>
      <c r="AH15" s="30">
        <f t="shared" si="15"/>
        <v>0</v>
      </c>
      <c r="AI15" s="31">
        <f t="shared" si="4"/>
        <v>0</v>
      </c>
      <c r="AJ15" s="30">
        <f t="shared" si="16"/>
        <v>0</v>
      </c>
      <c r="AK15" s="30">
        <f t="shared" si="43"/>
        <v>0</v>
      </c>
      <c r="AL15" s="35">
        <f t="shared" si="44"/>
        <v>0.03</v>
      </c>
      <c r="AM15" s="30">
        <f t="shared" si="17"/>
        <v>0.61156073433597857</v>
      </c>
      <c r="AN15" s="30">
        <f t="shared" si="18"/>
        <v>0</v>
      </c>
      <c r="AO15" s="30">
        <f t="shared" si="19"/>
        <v>0</v>
      </c>
      <c r="AP15" s="30">
        <f t="shared" si="20"/>
        <v>0</v>
      </c>
      <c r="AQ15" s="30">
        <f t="shared" si="21"/>
        <v>0</v>
      </c>
      <c r="AR15" s="31">
        <f t="shared" si="5"/>
        <v>0</v>
      </c>
      <c r="AS15" s="30">
        <f t="shared" si="22"/>
        <v>0</v>
      </c>
      <c r="AT15" s="30">
        <f t="shared" si="23"/>
        <v>0</v>
      </c>
      <c r="AU15" s="30">
        <f t="shared" si="45"/>
        <v>0</v>
      </c>
      <c r="AV15" s="36">
        <f t="shared" si="46"/>
        <v>1.4999999999999999E-2</v>
      </c>
      <c r="AW15" s="30">
        <f t="shared" si="24"/>
        <v>0.61156073433597857</v>
      </c>
      <c r="AX15" s="30">
        <f t="shared" si="25"/>
        <v>0</v>
      </c>
      <c r="AY15" s="30">
        <f t="shared" si="26"/>
        <v>0</v>
      </c>
      <c r="AZ15" s="30">
        <f t="shared" si="27"/>
        <v>0</v>
      </c>
      <c r="BA15" s="30">
        <f t="shared" si="28"/>
        <v>0</v>
      </c>
      <c r="BB15" s="31">
        <f t="shared" si="6"/>
        <v>0</v>
      </c>
      <c r="BC15" s="30">
        <f t="shared" si="29"/>
        <v>0</v>
      </c>
      <c r="BD15" s="30">
        <f t="shared" si="30"/>
        <v>0</v>
      </c>
      <c r="BE15" s="30">
        <f t="shared" si="54"/>
        <v>0</v>
      </c>
      <c r="BF15" s="36">
        <f t="shared" si="47"/>
        <v>0.01</v>
      </c>
      <c r="BG15" s="36">
        <f t="shared" si="48"/>
        <v>0.61156073433597857</v>
      </c>
      <c r="BH15" s="30">
        <f t="shared" si="49"/>
        <v>0</v>
      </c>
      <c r="BI15" s="30">
        <f t="shared" si="33"/>
        <v>0</v>
      </c>
      <c r="BJ15" s="30">
        <f t="shared" si="50"/>
        <v>0</v>
      </c>
      <c r="BK15" s="30">
        <f t="shared" si="51"/>
        <v>0</v>
      </c>
    </row>
    <row r="16" spans="1:63" x14ac:dyDescent="0.25">
      <c r="A16" s="29"/>
      <c r="B16" s="25">
        <f t="shared" si="52"/>
        <v>41191</v>
      </c>
      <c r="C16" s="26">
        <f>VLOOKUP(B16,Weather!$A$2:$F$9992,5,0)</f>
        <v>18.299999999999997</v>
      </c>
      <c r="D16" s="26">
        <f>VLOOKUP(B16,Weather!$A$2:$F$9992,6,0)</f>
        <v>6.56609</v>
      </c>
      <c r="E16" s="23"/>
      <c r="F16" s="28">
        <f>B16-Output!$C$3</f>
        <v>-17</v>
      </c>
      <c r="G16" s="26">
        <f t="shared" si="7"/>
        <v>0</v>
      </c>
      <c r="H16" s="26">
        <f t="shared" si="55"/>
        <v>-17</v>
      </c>
      <c r="I16" s="26"/>
      <c r="J16" s="26"/>
      <c r="K16" s="26"/>
      <c r="L16" s="30">
        <f t="shared" si="8"/>
        <v>0</v>
      </c>
      <c r="M16" s="30">
        <f t="shared" si="36"/>
        <v>0</v>
      </c>
      <c r="N16" s="31">
        <f t="shared" si="0"/>
        <v>0</v>
      </c>
      <c r="O16" s="30">
        <f t="shared" si="37"/>
        <v>0</v>
      </c>
      <c r="P16" s="30">
        <f t="shared" si="9"/>
        <v>0</v>
      </c>
      <c r="Q16" s="30">
        <f t="shared" si="10"/>
        <v>0</v>
      </c>
      <c r="R16" s="30">
        <f>VLOOKUP(B16,Weather!$A$2:$G$99998,7,0)</f>
        <v>17.625720569510506</v>
      </c>
      <c r="S16" s="76">
        <f t="shared" si="53"/>
        <v>-3</v>
      </c>
      <c r="T16" s="30">
        <f t="shared" si="38"/>
        <v>42</v>
      </c>
      <c r="U16" s="30">
        <f t="shared" si="39"/>
        <v>15</v>
      </c>
      <c r="V16" s="30">
        <f t="shared" si="40"/>
        <v>0.98647177674383379</v>
      </c>
      <c r="W16" s="30"/>
      <c r="X16" s="30"/>
      <c r="Y16" s="30">
        <f t="shared" si="41"/>
        <v>1</v>
      </c>
      <c r="Z16" s="30">
        <f t="shared" si="42"/>
        <v>1</v>
      </c>
      <c r="AA16" s="30">
        <f t="shared" si="11"/>
        <v>0.98647177674383379</v>
      </c>
      <c r="AB16" s="30">
        <f t="shared" si="12"/>
        <v>0</v>
      </c>
      <c r="AC16" s="31">
        <f t="shared" si="1"/>
        <v>0</v>
      </c>
      <c r="AD16" s="30">
        <f t="shared" si="13"/>
        <v>0</v>
      </c>
      <c r="AE16" s="31">
        <f t="shared" si="2"/>
        <v>0</v>
      </c>
      <c r="AF16" s="30">
        <f t="shared" si="14"/>
        <v>0</v>
      </c>
      <c r="AG16" s="30">
        <f t="shared" si="3"/>
        <v>0</v>
      </c>
      <c r="AH16" s="30">
        <f t="shared" si="15"/>
        <v>0</v>
      </c>
      <c r="AI16" s="31">
        <f t="shared" si="4"/>
        <v>0</v>
      </c>
      <c r="AJ16" s="30">
        <f t="shared" si="16"/>
        <v>0</v>
      </c>
      <c r="AK16" s="30">
        <f t="shared" si="43"/>
        <v>0</v>
      </c>
      <c r="AL16" s="35">
        <f t="shared" si="44"/>
        <v>0.03</v>
      </c>
      <c r="AM16" s="30">
        <f t="shared" si="17"/>
        <v>0.59980774531342995</v>
      </c>
      <c r="AN16" s="30">
        <f t="shared" si="18"/>
        <v>0</v>
      </c>
      <c r="AO16" s="30">
        <f t="shared" si="19"/>
        <v>0</v>
      </c>
      <c r="AP16" s="30">
        <f t="shared" si="20"/>
        <v>0</v>
      </c>
      <c r="AQ16" s="30">
        <f t="shared" si="21"/>
        <v>0</v>
      </c>
      <c r="AR16" s="31">
        <f t="shared" si="5"/>
        <v>0</v>
      </c>
      <c r="AS16" s="30">
        <f t="shared" ref="AS16:AS72" si="56">AR16*AK16</f>
        <v>0</v>
      </c>
      <c r="AT16" s="30">
        <f t="shared" si="23"/>
        <v>0</v>
      </c>
      <c r="AU16" s="30">
        <f t="shared" si="45"/>
        <v>0</v>
      </c>
      <c r="AV16" s="36">
        <f t="shared" si="46"/>
        <v>1.4999999999999999E-2</v>
      </c>
      <c r="AW16" s="30">
        <f t="shared" si="24"/>
        <v>0.59980774531342995</v>
      </c>
      <c r="AX16" s="30">
        <f t="shared" si="25"/>
        <v>0</v>
      </c>
      <c r="AY16" s="30">
        <f t="shared" si="26"/>
        <v>0</v>
      </c>
      <c r="AZ16" s="30">
        <f t="shared" si="27"/>
        <v>0</v>
      </c>
      <c r="BA16" s="30">
        <f t="shared" si="28"/>
        <v>0</v>
      </c>
      <c r="BB16" s="31">
        <f t="shared" si="6"/>
        <v>0</v>
      </c>
      <c r="BC16" s="30">
        <f t="shared" si="29"/>
        <v>0</v>
      </c>
      <c r="BD16" s="30">
        <f t="shared" si="30"/>
        <v>0</v>
      </c>
      <c r="BE16" s="30">
        <f t="shared" si="54"/>
        <v>0</v>
      </c>
      <c r="BF16" s="36">
        <f t="shared" si="47"/>
        <v>0.01</v>
      </c>
      <c r="BG16" s="36">
        <f t="shared" si="48"/>
        <v>0.59980774531342995</v>
      </c>
      <c r="BH16" s="30">
        <f t="shared" si="49"/>
        <v>0</v>
      </c>
      <c r="BI16" s="30">
        <f t="shared" si="33"/>
        <v>0</v>
      </c>
      <c r="BJ16" s="30">
        <f t="shared" si="50"/>
        <v>0</v>
      </c>
      <c r="BK16" s="30">
        <f t="shared" si="51"/>
        <v>0</v>
      </c>
    </row>
    <row r="17" spans="1:63" x14ac:dyDescent="0.25">
      <c r="A17" s="29"/>
      <c r="B17" s="25">
        <f t="shared" si="52"/>
        <v>41192</v>
      </c>
      <c r="C17" s="26">
        <f>VLOOKUP(B17,Weather!$A$2:$F$9992,5,0)</f>
        <v>18.600000000000001</v>
      </c>
      <c r="D17" s="26">
        <f>VLOOKUP(B17,Weather!$A$2:$F$9992,6,0)</f>
        <v>6.2724799999999998</v>
      </c>
      <c r="E17" s="23"/>
      <c r="F17" s="28">
        <f>B17-Output!$C$3</f>
        <v>-16</v>
      </c>
      <c r="G17" s="26">
        <f t="shared" si="7"/>
        <v>0</v>
      </c>
      <c r="H17" s="26">
        <f t="shared" si="55"/>
        <v>-16</v>
      </c>
      <c r="I17" s="26"/>
      <c r="J17" s="26"/>
      <c r="K17" s="26"/>
      <c r="L17" s="30">
        <f t="shared" si="8"/>
        <v>0</v>
      </c>
      <c r="M17" s="30">
        <f t="shared" si="36"/>
        <v>0</v>
      </c>
      <c r="N17" s="31">
        <f t="shared" si="0"/>
        <v>0</v>
      </c>
      <c r="O17" s="30">
        <f t="shared" si="37"/>
        <v>0</v>
      </c>
      <c r="P17" s="30">
        <f t="shared" si="9"/>
        <v>0</v>
      </c>
      <c r="Q17" s="30">
        <f t="shared" si="10"/>
        <v>0</v>
      </c>
      <c r="R17" s="30">
        <f>VLOOKUP(B17,Weather!$A$2:$G$99998,7,0)</f>
        <v>17.763066929590483</v>
      </c>
      <c r="S17" s="76">
        <f t="shared" si="53"/>
        <v>-3</v>
      </c>
      <c r="T17" s="30">
        <f t="shared" si="38"/>
        <v>42</v>
      </c>
      <c r="U17" s="30">
        <f t="shared" si="39"/>
        <v>15</v>
      </c>
      <c r="V17" s="30">
        <f t="shared" si="40"/>
        <v>0.98505573886064846</v>
      </c>
      <c r="W17" s="30"/>
      <c r="X17" s="30"/>
      <c r="Y17" s="30">
        <f t="shared" si="41"/>
        <v>1</v>
      </c>
      <c r="Z17" s="30">
        <f t="shared" si="42"/>
        <v>1</v>
      </c>
      <c r="AA17" s="30">
        <f t="shared" si="11"/>
        <v>0.98505573886064846</v>
      </c>
      <c r="AB17" s="30">
        <f t="shared" si="12"/>
        <v>0</v>
      </c>
      <c r="AC17" s="31">
        <f t="shared" si="1"/>
        <v>0</v>
      </c>
      <c r="AD17" s="30">
        <f t="shared" si="13"/>
        <v>0</v>
      </c>
      <c r="AE17" s="31">
        <f t="shared" si="2"/>
        <v>0</v>
      </c>
      <c r="AF17" s="30">
        <f t="shared" si="14"/>
        <v>0</v>
      </c>
      <c r="AG17" s="30">
        <f t="shared" si="3"/>
        <v>0</v>
      </c>
      <c r="AH17" s="30">
        <f t="shared" si="15"/>
        <v>0</v>
      </c>
      <c r="AI17" s="31">
        <f t="shared" si="4"/>
        <v>0</v>
      </c>
      <c r="AJ17" s="30">
        <f t="shared" si="16"/>
        <v>0</v>
      </c>
      <c r="AK17" s="30">
        <f t="shared" si="43"/>
        <v>0</v>
      </c>
      <c r="AL17" s="35">
        <f t="shared" si="44"/>
        <v>0.03</v>
      </c>
      <c r="AM17" s="30">
        <f t="shared" si="17"/>
        <v>0.60554525713875229</v>
      </c>
      <c r="AN17" s="30">
        <f t="shared" si="18"/>
        <v>0</v>
      </c>
      <c r="AO17" s="30">
        <f t="shared" si="19"/>
        <v>0</v>
      </c>
      <c r="AP17" s="30">
        <f t="shared" si="20"/>
        <v>0</v>
      </c>
      <c r="AQ17" s="30">
        <f t="shared" si="21"/>
        <v>0</v>
      </c>
      <c r="AR17" s="31">
        <f t="shared" si="5"/>
        <v>0</v>
      </c>
      <c r="AS17" s="30">
        <f t="shared" si="56"/>
        <v>0</v>
      </c>
      <c r="AT17" s="30">
        <f t="shared" si="23"/>
        <v>0</v>
      </c>
      <c r="AU17" s="30">
        <f t="shared" si="45"/>
        <v>0</v>
      </c>
      <c r="AV17" s="36">
        <f t="shared" si="46"/>
        <v>1.4999999999999999E-2</v>
      </c>
      <c r="AW17" s="30">
        <f t="shared" si="24"/>
        <v>0.60554525713875229</v>
      </c>
      <c r="AX17" s="30">
        <f t="shared" si="25"/>
        <v>0</v>
      </c>
      <c r="AY17" s="30">
        <f t="shared" si="26"/>
        <v>0</v>
      </c>
      <c r="AZ17" s="30">
        <f t="shared" si="27"/>
        <v>0</v>
      </c>
      <c r="BA17" s="30">
        <f t="shared" si="28"/>
        <v>0</v>
      </c>
      <c r="BB17" s="31">
        <f t="shared" si="6"/>
        <v>0</v>
      </c>
      <c r="BC17" s="30">
        <f t="shared" si="29"/>
        <v>0</v>
      </c>
      <c r="BD17" s="30">
        <f t="shared" si="30"/>
        <v>0</v>
      </c>
      <c r="BE17" s="30">
        <f t="shared" si="54"/>
        <v>0</v>
      </c>
      <c r="BF17" s="36">
        <f t="shared" si="47"/>
        <v>0.01</v>
      </c>
      <c r="BG17" s="36">
        <f t="shared" si="48"/>
        <v>0.60554525713875229</v>
      </c>
      <c r="BH17" s="30">
        <f t="shared" si="49"/>
        <v>0</v>
      </c>
      <c r="BI17" s="30">
        <f t="shared" si="33"/>
        <v>0</v>
      </c>
      <c r="BJ17" s="30">
        <f t="shared" si="50"/>
        <v>0</v>
      </c>
      <c r="BK17" s="30">
        <f t="shared" si="51"/>
        <v>0</v>
      </c>
    </row>
    <row r="18" spans="1:63" x14ac:dyDescent="0.25">
      <c r="A18" s="29"/>
      <c r="B18" s="25">
        <f t="shared" si="52"/>
        <v>41193</v>
      </c>
      <c r="C18" s="26">
        <f>VLOOKUP(B18,Weather!$A$2:$F$9992,5,0)</f>
        <v>17</v>
      </c>
      <c r="D18" s="26">
        <f>VLOOKUP(B18,Weather!$A$2:$F$9992,6,0)</f>
        <v>6.2706600000000003</v>
      </c>
      <c r="E18" s="23"/>
      <c r="F18" s="28">
        <f>B18-Output!$C$3</f>
        <v>-15</v>
      </c>
      <c r="G18" s="26">
        <f t="shared" si="7"/>
        <v>0</v>
      </c>
      <c r="H18" s="26">
        <f t="shared" si="55"/>
        <v>-15</v>
      </c>
      <c r="I18" s="26" t="s">
        <v>38</v>
      </c>
      <c r="J18" s="26"/>
      <c r="K18" s="26"/>
      <c r="L18" s="30">
        <f t="shared" si="8"/>
        <v>0</v>
      </c>
      <c r="M18" s="30">
        <f t="shared" si="36"/>
        <v>0</v>
      </c>
      <c r="N18" s="31">
        <f t="shared" si="0"/>
        <v>0</v>
      </c>
      <c r="O18" s="30">
        <f t="shared" si="37"/>
        <v>0</v>
      </c>
      <c r="P18" s="30">
        <f t="shared" si="9"/>
        <v>0</v>
      </c>
      <c r="Q18" s="30">
        <f t="shared" si="10"/>
        <v>0</v>
      </c>
      <c r="R18" s="30">
        <f>VLOOKUP(B18,Weather!$A$2:$G$99998,7,0)</f>
        <v>16.447835583796358</v>
      </c>
      <c r="S18" s="76">
        <f t="shared" si="53"/>
        <v>-3</v>
      </c>
      <c r="T18" s="30">
        <f t="shared" si="38"/>
        <v>42</v>
      </c>
      <c r="U18" s="30">
        <f t="shared" si="39"/>
        <v>15</v>
      </c>
      <c r="V18" s="30">
        <f t="shared" si="40"/>
        <v>0.99579939945027951</v>
      </c>
      <c r="W18" s="30"/>
      <c r="X18" s="30"/>
      <c r="Y18" s="30">
        <f t="shared" si="41"/>
        <v>1</v>
      </c>
      <c r="Z18" s="30">
        <f t="shared" si="42"/>
        <v>1</v>
      </c>
      <c r="AA18" s="30">
        <f t="shared" si="11"/>
        <v>0.99579939945027951</v>
      </c>
      <c r="AB18" s="30">
        <f t="shared" si="12"/>
        <v>0</v>
      </c>
      <c r="AC18" s="31">
        <f t="shared" si="1"/>
        <v>0</v>
      </c>
      <c r="AD18" s="30">
        <f t="shared" si="13"/>
        <v>0</v>
      </c>
      <c r="AE18" s="31">
        <f t="shared" si="2"/>
        <v>0</v>
      </c>
      <c r="AF18" s="30">
        <f t="shared" si="14"/>
        <v>0</v>
      </c>
      <c r="AG18" s="30">
        <f t="shared" si="3"/>
        <v>0</v>
      </c>
      <c r="AH18" s="30">
        <f t="shared" si="15"/>
        <v>0</v>
      </c>
      <c r="AI18" s="31">
        <f t="shared" si="4"/>
        <v>0</v>
      </c>
      <c r="AJ18" s="30">
        <f t="shared" si="16"/>
        <v>0</v>
      </c>
      <c r="AK18" s="30">
        <f t="shared" si="43"/>
        <v>0</v>
      </c>
      <c r="AL18" s="35">
        <f t="shared" si="44"/>
        <v>0.03</v>
      </c>
      <c r="AM18" s="30">
        <f t="shared" si="17"/>
        <v>0.55278238876409713</v>
      </c>
      <c r="AN18" s="30">
        <f t="shared" si="18"/>
        <v>0</v>
      </c>
      <c r="AO18" s="30">
        <f t="shared" si="19"/>
        <v>0</v>
      </c>
      <c r="AP18" s="30">
        <f t="shared" si="20"/>
        <v>0</v>
      </c>
      <c r="AQ18" s="30">
        <f t="shared" si="21"/>
        <v>0</v>
      </c>
      <c r="AR18" s="31">
        <f t="shared" si="5"/>
        <v>0</v>
      </c>
      <c r="AS18" s="30">
        <f t="shared" si="56"/>
        <v>0</v>
      </c>
      <c r="AT18" s="30">
        <f t="shared" si="23"/>
        <v>0</v>
      </c>
      <c r="AU18" s="30">
        <f t="shared" si="45"/>
        <v>0</v>
      </c>
      <c r="AV18" s="36">
        <f t="shared" si="46"/>
        <v>1.4999999999999999E-2</v>
      </c>
      <c r="AW18" s="30">
        <f t="shared" si="24"/>
        <v>0.55278238876409713</v>
      </c>
      <c r="AX18" s="30">
        <f t="shared" si="25"/>
        <v>0</v>
      </c>
      <c r="AY18" s="30">
        <f t="shared" si="26"/>
        <v>0</v>
      </c>
      <c r="AZ18" s="30">
        <f t="shared" si="27"/>
        <v>0</v>
      </c>
      <c r="BA18" s="30">
        <f t="shared" si="28"/>
        <v>0</v>
      </c>
      <c r="BB18" s="31">
        <f t="shared" si="6"/>
        <v>0</v>
      </c>
      <c r="BC18" s="30">
        <f t="shared" si="29"/>
        <v>0</v>
      </c>
      <c r="BD18" s="30">
        <f t="shared" si="30"/>
        <v>0</v>
      </c>
      <c r="BE18" s="30">
        <f t="shared" si="54"/>
        <v>0</v>
      </c>
      <c r="BF18" s="36">
        <f t="shared" si="47"/>
        <v>0.01</v>
      </c>
      <c r="BG18" s="36">
        <f t="shared" si="48"/>
        <v>0.55278238876409713</v>
      </c>
      <c r="BH18" s="30">
        <f t="shared" si="49"/>
        <v>0</v>
      </c>
      <c r="BI18" s="30">
        <f t="shared" si="33"/>
        <v>0</v>
      </c>
      <c r="BJ18" s="30">
        <f t="shared" si="50"/>
        <v>0</v>
      </c>
      <c r="BK18" s="30">
        <f t="shared" si="51"/>
        <v>0</v>
      </c>
    </row>
    <row r="19" spans="1:63" x14ac:dyDescent="0.25">
      <c r="A19" s="29"/>
      <c r="B19" s="25">
        <f t="shared" si="52"/>
        <v>41194</v>
      </c>
      <c r="C19" s="26">
        <f>VLOOKUP(B19,Weather!$A$2:$F$9992,5,0)</f>
        <v>15.700000000000001</v>
      </c>
      <c r="D19" s="26">
        <f>VLOOKUP(B19,Weather!$A$2:$F$9992,6,0)</f>
        <v>4.8384</v>
      </c>
      <c r="E19" s="23"/>
      <c r="F19" s="28">
        <f>B19-Output!$C$3</f>
        <v>-14</v>
      </c>
      <c r="G19" s="26">
        <f t="shared" si="7"/>
        <v>0</v>
      </c>
      <c r="H19" s="26">
        <f t="shared" si="55"/>
        <v>-14</v>
      </c>
      <c r="I19" s="26" t="s">
        <v>16</v>
      </c>
      <c r="J19" s="26" t="s">
        <v>15</v>
      </c>
      <c r="K19" s="26" t="s">
        <v>71</v>
      </c>
      <c r="L19" s="30">
        <f t="shared" si="8"/>
        <v>0</v>
      </c>
      <c r="M19" s="30">
        <f t="shared" si="36"/>
        <v>0</v>
      </c>
      <c r="N19" s="31">
        <f t="shared" si="0"/>
        <v>0</v>
      </c>
      <c r="O19" s="30">
        <f t="shared" si="37"/>
        <v>0</v>
      </c>
      <c r="P19" s="30">
        <f t="shared" si="9"/>
        <v>0</v>
      </c>
      <c r="Q19" s="30">
        <f t="shared" si="10"/>
        <v>0</v>
      </c>
      <c r="R19" s="30">
        <f>VLOOKUP(B19,Weather!$A$2:$G$99998,7,0)</f>
        <v>15.622727272727273</v>
      </c>
      <c r="S19" s="76">
        <f t="shared" si="53"/>
        <v>-3</v>
      </c>
      <c r="T19" s="30">
        <f t="shared" si="38"/>
        <v>42</v>
      </c>
      <c r="U19" s="30">
        <f t="shared" si="39"/>
        <v>15</v>
      </c>
      <c r="V19" s="30">
        <f t="shared" si="40"/>
        <v>0.99921117642262691</v>
      </c>
      <c r="W19" s="30"/>
      <c r="X19" s="30"/>
      <c r="Y19" s="30">
        <f t="shared" si="41"/>
        <v>1</v>
      </c>
      <c r="Z19" s="30">
        <f t="shared" si="42"/>
        <v>1</v>
      </c>
      <c r="AA19" s="30">
        <f t="shared" si="11"/>
        <v>0.99921117642262691</v>
      </c>
      <c r="AB19" s="30">
        <f t="shared" si="12"/>
        <v>0</v>
      </c>
      <c r="AC19" s="31">
        <f t="shared" si="1"/>
        <v>0</v>
      </c>
      <c r="AD19" s="30">
        <f t="shared" si="13"/>
        <v>0</v>
      </c>
      <c r="AE19" s="31">
        <f t="shared" si="2"/>
        <v>0</v>
      </c>
      <c r="AF19" s="30">
        <f t="shared" si="14"/>
        <v>0</v>
      </c>
      <c r="AG19" s="30">
        <f t="shared" si="3"/>
        <v>0</v>
      </c>
      <c r="AH19" s="30">
        <f t="shared" si="15"/>
        <v>0</v>
      </c>
      <c r="AI19" s="31">
        <f t="shared" si="4"/>
        <v>0</v>
      </c>
      <c r="AJ19" s="30">
        <f t="shared" si="16"/>
        <v>0</v>
      </c>
      <c r="AK19" s="30">
        <f t="shared" si="43"/>
        <v>0</v>
      </c>
      <c r="AL19" s="35">
        <f t="shared" si="44"/>
        <v>0.03</v>
      </c>
      <c r="AM19" s="30">
        <f t="shared" si="17"/>
        <v>0.52205464366633536</v>
      </c>
      <c r="AN19" s="30">
        <f t="shared" si="18"/>
        <v>0</v>
      </c>
      <c r="AO19" s="30">
        <f t="shared" si="19"/>
        <v>0</v>
      </c>
      <c r="AP19" s="30">
        <f t="shared" si="20"/>
        <v>0</v>
      </c>
      <c r="AQ19" s="30">
        <f t="shared" si="21"/>
        <v>0</v>
      </c>
      <c r="AR19" s="31">
        <f t="shared" si="5"/>
        <v>0</v>
      </c>
      <c r="AS19" s="30">
        <f t="shared" si="56"/>
        <v>0</v>
      </c>
      <c r="AT19" s="30">
        <f t="shared" si="23"/>
        <v>0</v>
      </c>
      <c r="AU19" s="30">
        <f t="shared" si="45"/>
        <v>0</v>
      </c>
      <c r="AV19" s="36">
        <f t="shared" si="46"/>
        <v>1.4999999999999999E-2</v>
      </c>
      <c r="AW19" s="30">
        <f t="shared" si="24"/>
        <v>0.52205464366633536</v>
      </c>
      <c r="AX19" s="30">
        <f t="shared" si="25"/>
        <v>0</v>
      </c>
      <c r="AY19" s="30">
        <f t="shared" si="26"/>
        <v>0</v>
      </c>
      <c r="AZ19" s="30">
        <f t="shared" si="27"/>
        <v>0</v>
      </c>
      <c r="BA19" s="30">
        <f t="shared" si="28"/>
        <v>0</v>
      </c>
      <c r="BB19" s="31">
        <f t="shared" si="6"/>
        <v>0</v>
      </c>
      <c r="BC19" s="30">
        <f t="shared" si="29"/>
        <v>0</v>
      </c>
      <c r="BD19" s="30">
        <f t="shared" si="30"/>
        <v>0</v>
      </c>
      <c r="BE19" s="30">
        <f t="shared" si="54"/>
        <v>0</v>
      </c>
      <c r="BF19" s="36">
        <f t="shared" si="47"/>
        <v>0.01</v>
      </c>
      <c r="BG19" s="36">
        <f t="shared" si="48"/>
        <v>0.52205464366633536</v>
      </c>
      <c r="BH19" s="30">
        <f t="shared" si="49"/>
        <v>0</v>
      </c>
      <c r="BI19" s="30">
        <f t="shared" si="33"/>
        <v>0</v>
      </c>
      <c r="BJ19" s="30">
        <f t="shared" si="50"/>
        <v>0</v>
      </c>
      <c r="BK19" s="30">
        <f t="shared" si="51"/>
        <v>0</v>
      </c>
    </row>
    <row r="20" spans="1:63" x14ac:dyDescent="0.25">
      <c r="A20" s="29"/>
      <c r="B20" s="25">
        <f t="shared" si="52"/>
        <v>41195</v>
      </c>
      <c r="C20" s="26">
        <f>VLOOKUP(B20,Weather!$A$2:$F$9992,5,0)</f>
        <v>19.45</v>
      </c>
      <c r="D20" s="26">
        <f>VLOOKUP(B20,Weather!$A$2:$F$9992,6,0)</f>
        <v>14.093999999999999</v>
      </c>
      <c r="E20" s="23"/>
      <c r="F20" s="28">
        <f>B20-Output!$C$3</f>
        <v>-13</v>
      </c>
      <c r="G20" s="26">
        <f t="shared" si="7"/>
        <v>0</v>
      </c>
      <c r="H20" s="26">
        <f t="shared" si="55"/>
        <v>-13</v>
      </c>
      <c r="I20" s="26">
        <f>VLOOKUP($A$1,'Cultivar-specific values'!$A$30:$G$37,2,FALSE)</f>
        <v>420</v>
      </c>
      <c r="J20" s="26">
        <f>VLOOKUP($A$1,'Cultivar-specific values'!$A$30:$G$37,3,FALSE)</f>
        <v>810</v>
      </c>
      <c r="K20" s="26">
        <f>VLOOKUP($A$1,'Cultivar-specific values'!$A$30:$G$37,4,FALSE)</f>
        <v>1437</v>
      </c>
      <c r="L20" s="30">
        <f t="shared" si="8"/>
        <v>0</v>
      </c>
      <c r="M20" s="30">
        <f t="shared" si="36"/>
        <v>0</v>
      </c>
      <c r="N20" s="31">
        <f t="shared" si="0"/>
        <v>0</v>
      </c>
      <c r="O20" s="30">
        <f t="shared" si="37"/>
        <v>0</v>
      </c>
      <c r="P20" s="30">
        <f t="shared" si="9"/>
        <v>0</v>
      </c>
      <c r="Q20" s="30">
        <f t="shared" si="10"/>
        <v>0</v>
      </c>
      <c r="R20" s="30">
        <f>VLOOKUP(B20,Weather!$A$2:$G$99998,7,0)</f>
        <v>17.630434782608695</v>
      </c>
      <c r="S20" s="76">
        <f t="shared" si="53"/>
        <v>-3</v>
      </c>
      <c r="T20" s="30">
        <f t="shared" si="38"/>
        <v>42</v>
      </c>
      <c r="U20" s="30">
        <f t="shared" si="39"/>
        <v>15</v>
      </c>
      <c r="V20" s="30">
        <f t="shared" si="40"/>
        <v>0.9864242862573831</v>
      </c>
      <c r="W20" s="30"/>
      <c r="X20" s="30"/>
      <c r="Y20" s="30">
        <f t="shared" si="41"/>
        <v>1</v>
      </c>
      <c r="Z20" s="30">
        <f t="shared" si="42"/>
        <v>1</v>
      </c>
      <c r="AA20" s="30">
        <f t="shared" si="11"/>
        <v>0.9864242862573831</v>
      </c>
      <c r="AB20" s="30">
        <f t="shared" si="12"/>
        <v>0</v>
      </c>
      <c r="AC20" s="31">
        <f t="shared" si="1"/>
        <v>0</v>
      </c>
      <c r="AD20" s="30">
        <f t="shared" si="13"/>
        <v>0</v>
      </c>
      <c r="AE20" s="31">
        <f t="shared" si="2"/>
        <v>0</v>
      </c>
      <c r="AF20" s="30">
        <f t="shared" si="14"/>
        <v>0</v>
      </c>
      <c r="AG20" s="30">
        <f t="shared" si="3"/>
        <v>0</v>
      </c>
      <c r="AH20" s="30">
        <f t="shared" si="15"/>
        <v>0</v>
      </c>
      <c r="AI20" s="31">
        <f t="shared" si="4"/>
        <v>0</v>
      </c>
      <c r="AJ20" s="30">
        <f t="shared" si="16"/>
        <v>0</v>
      </c>
      <c r="AK20" s="30">
        <f t="shared" si="43"/>
        <v>0</v>
      </c>
      <c r="AL20" s="35">
        <f t="shared" si="44"/>
        <v>0.03</v>
      </c>
      <c r="AM20" s="30">
        <f t="shared" si="17"/>
        <v>0.60000377312821274</v>
      </c>
      <c r="AN20" s="30">
        <f t="shared" si="18"/>
        <v>0</v>
      </c>
      <c r="AO20" s="30">
        <f t="shared" si="19"/>
        <v>0</v>
      </c>
      <c r="AP20" s="30">
        <f t="shared" si="20"/>
        <v>0</v>
      </c>
      <c r="AQ20" s="30">
        <f t="shared" si="21"/>
        <v>0</v>
      </c>
      <c r="AR20" s="31">
        <f t="shared" si="5"/>
        <v>0</v>
      </c>
      <c r="AS20" s="30">
        <f t="shared" si="56"/>
        <v>0</v>
      </c>
      <c r="AT20" s="30">
        <f t="shared" si="23"/>
        <v>0</v>
      </c>
      <c r="AU20" s="30">
        <f t="shared" si="45"/>
        <v>0</v>
      </c>
      <c r="AV20" s="36">
        <f t="shared" si="46"/>
        <v>1.4999999999999999E-2</v>
      </c>
      <c r="AW20" s="30">
        <f t="shared" si="24"/>
        <v>0.60000377312821274</v>
      </c>
      <c r="AX20" s="30">
        <f t="shared" si="25"/>
        <v>0</v>
      </c>
      <c r="AY20" s="30">
        <f t="shared" si="26"/>
        <v>0</v>
      </c>
      <c r="AZ20" s="30">
        <f t="shared" si="27"/>
        <v>0</v>
      </c>
      <c r="BA20" s="30">
        <f t="shared" si="28"/>
        <v>0</v>
      </c>
      <c r="BB20" s="31">
        <f t="shared" si="6"/>
        <v>0</v>
      </c>
      <c r="BC20" s="30">
        <f t="shared" si="29"/>
        <v>0</v>
      </c>
      <c r="BD20" s="30">
        <f t="shared" si="30"/>
        <v>0</v>
      </c>
      <c r="BE20" s="30">
        <f t="shared" si="54"/>
        <v>0</v>
      </c>
      <c r="BF20" s="36">
        <f t="shared" si="47"/>
        <v>0.01</v>
      </c>
      <c r="BG20" s="36">
        <f t="shared" si="48"/>
        <v>0.60000377312821274</v>
      </c>
      <c r="BH20" s="30">
        <f t="shared" si="49"/>
        <v>0</v>
      </c>
      <c r="BI20" s="30">
        <f t="shared" si="33"/>
        <v>0</v>
      </c>
      <c r="BJ20" s="30">
        <f t="shared" si="50"/>
        <v>0</v>
      </c>
      <c r="BK20" s="30">
        <f t="shared" si="51"/>
        <v>0</v>
      </c>
    </row>
    <row r="21" spans="1:63" x14ac:dyDescent="0.25">
      <c r="A21" s="29"/>
      <c r="B21" s="25">
        <f t="shared" si="52"/>
        <v>41196</v>
      </c>
      <c r="C21" s="26">
        <f>VLOOKUP(B21,Weather!$A$2:$F$9992,5,0)</f>
        <v>19.25</v>
      </c>
      <c r="D21" s="26">
        <f>VLOOKUP(B21,Weather!$A$2:$F$9992,6,0)</f>
        <v>6.5267999999999997</v>
      </c>
      <c r="E21" s="23"/>
      <c r="F21" s="28">
        <f>B21-Output!$C$3</f>
        <v>-12</v>
      </c>
      <c r="G21" s="26">
        <f t="shared" si="7"/>
        <v>0</v>
      </c>
      <c r="H21" s="26">
        <f t="shared" si="55"/>
        <v>-12</v>
      </c>
      <c r="I21" s="26" t="s">
        <v>17</v>
      </c>
      <c r="J21" s="26" t="s">
        <v>72</v>
      </c>
      <c r="K21" s="26" t="s">
        <v>18</v>
      </c>
      <c r="L21" s="30">
        <f t="shared" si="8"/>
        <v>0</v>
      </c>
      <c r="M21" s="30">
        <f t="shared" si="36"/>
        <v>0</v>
      </c>
      <c r="N21" s="31">
        <f t="shared" si="0"/>
        <v>0</v>
      </c>
      <c r="O21" s="30">
        <f t="shared" si="37"/>
        <v>0</v>
      </c>
      <c r="P21" s="30">
        <f t="shared" si="9"/>
        <v>0</v>
      </c>
      <c r="Q21" s="30">
        <f t="shared" si="10"/>
        <v>0</v>
      </c>
      <c r="R21" s="30">
        <f>VLOOKUP(B21,Weather!$A$2:$G$99998,7,0)</f>
        <v>17.869565217391305</v>
      </c>
      <c r="S21" s="76">
        <f t="shared" si="53"/>
        <v>-3</v>
      </c>
      <c r="T21" s="30">
        <f t="shared" si="38"/>
        <v>42</v>
      </c>
      <c r="U21" s="30">
        <f t="shared" si="39"/>
        <v>15</v>
      </c>
      <c r="V21" s="30">
        <f t="shared" si="40"/>
        <v>0.98391171386783671</v>
      </c>
      <c r="W21" s="30"/>
      <c r="X21" s="30"/>
      <c r="Y21" s="30">
        <f t="shared" si="41"/>
        <v>1</v>
      </c>
      <c r="Z21" s="30">
        <f t="shared" si="42"/>
        <v>1</v>
      </c>
      <c r="AA21" s="30">
        <f t="shared" si="11"/>
        <v>0.98391171386783671</v>
      </c>
      <c r="AB21" s="30">
        <f t="shared" si="12"/>
        <v>0</v>
      </c>
      <c r="AC21" s="31">
        <f t="shared" si="1"/>
        <v>0</v>
      </c>
      <c r="AD21" s="30">
        <f t="shared" si="13"/>
        <v>0</v>
      </c>
      <c r="AE21" s="31">
        <f t="shared" si="2"/>
        <v>0</v>
      </c>
      <c r="AF21" s="30">
        <f t="shared" si="14"/>
        <v>0</v>
      </c>
      <c r="AG21" s="30">
        <f t="shared" si="3"/>
        <v>0</v>
      </c>
      <c r="AH21" s="30">
        <f t="shared" si="15"/>
        <v>0</v>
      </c>
      <c r="AI21" s="31">
        <f t="shared" si="4"/>
        <v>0</v>
      </c>
      <c r="AJ21" s="30">
        <f t="shared" si="16"/>
        <v>0</v>
      </c>
      <c r="AK21" s="30">
        <f t="shared" si="43"/>
        <v>0</v>
      </c>
      <c r="AL21" s="35">
        <f t="shared" si="44"/>
        <v>0.03</v>
      </c>
      <c r="AM21" s="30">
        <f t="shared" si="17"/>
        <v>0.61003187042990892</v>
      </c>
      <c r="AN21" s="30">
        <f t="shared" si="18"/>
        <v>0</v>
      </c>
      <c r="AO21" s="30">
        <f t="shared" si="19"/>
        <v>0</v>
      </c>
      <c r="AP21" s="30">
        <f t="shared" si="20"/>
        <v>0</v>
      </c>
      <c r="AQ21" s="30">
        <f t="shared" si="21"/>
        <v>0</v>
      </c>
      <c r="AR21" s="31">
        <f t="shared" si="5"/>
        <v>0</v>
      </c>
      <c r="AS21" s="30">
        <f t="shared" si="56"/>
        <v>0</v>
      </c>
      <c r="AT21" s="30">
        <f t="shared" si="23"/>
        <v>0</v>
      </c>
      <c r="AU21" s="30">
        <f t="shared" si="45"/>
        <v>0</v>
      </c>
      <c r="AV21" s="36">
        <f t="shared" si="46"/>
        <v>1.4999999999999999E-2</v>
      </c>
      <c r="AW21" s="30">
        <f t="shared" si="24"/>
        <v>0.61003187042990892</v>
      </c>
      <c r="AX21" s="30">
        <f t="shared" si="25"/>
        <v>0</v>
      </c>
      <c r="AY21" s="30">
        <f t="shared" si="26"/>
        <v>0</v>
      </c>
      <c r="AZ21" s="30">
        <f t="shared" si="27"/>
        <v>0</v>
      </c>
      <c r="BA21" s="30">
        <f t="shared" si="28"/>
        <v>0</v>
      </c>
      <c r="BB21" s="31">
        <f t="shared" si="6"/>
        <v>0</v>
      </c>
      <c r="BC21" s="30">
        <f t="shared" si="29"/>
        <v>0</v>
      </c>
      <c r="BD21" s="30">
        <f t="shared" si="30"/>
        <v>0</v>
      </c>
      <c r="BE21" s="30">
        <f t="shared" si="54"/>
        <v>0</v>
      </c>
      <c r="BF21" s="36">
        <f t="shared" si="47"/>
        <v>0.01</v>
      </c>
      <c r="BG21" s="36">
        <f t="shared" si="48"/>
        <v>0.61003187042990892</v>
      </c>
      <c r="BH21" s="30">
        <f t="shared" si="49"/>
        <v>0</v>
      </c>
      <c r="BI21" s="30">
        <f t="shared" si="33"/>
        <v>0</v>
      </c>
      <c r="BJ21" s="30">
        <f t="shared" si="50"/>
        <v>0</v>
      </c>
      <c r="BK21" s="30">
        <f t="shared" si="51"/>
        <v>0</v>
      </c>
    </row>
    <row r="22" spans="1:63" x14ac:dyDescent="0.25">
      <c r="A22" s="29"/>
      <c r="B22" s="25">
        <f t="shared" si="52"/>
        <v>41197</v>
      </c>
      <c r="C22" s="26">
        <f>VLOOKUP(B22,Weather!$A$2:$F$9992,5,0)</f>
        <v>18.899999999999999</v>
      </c>
      <c r="D22" s="26">
        <f>VLOOKUP(B22,Weather!$A$2:$F$9992,6,0)</f>
        <v>10.101599999999999</v>
      </c>
      <c r="E22" s="23"/>
      <c r="F22" s="28">
        <f>B22-Output!$C$3</f>
        <v>-11</v>
      </c>
      <c r="G22" s="26">
        <f t="shared" si="7"/>
        <v>0</v>
      </c>
      <c r="H22" s="26">
        <f t="shared" si="55"/>
        <v>-11</v>
      </c>
      <c r="I22" s="26">
        <f>VLOOKUP($A$1,'Cultivar-specific values'!$A$30:$G$37,5,FALSE)</f>
        <v>1629</v>
      </c>
      <c r="J22" s="26">
        <f>VLOOKUP($A$1,'Cultivar-specific values'!$A$30:$G$37,6,FALSE)</f>
        <v>2020</v>
      </c>
      <c r="K22" s="26">
        <f>VLOOKUP($A$1,'Cultivar-specific values'!$A$30:$G$37,7,FALSE)</f>
        <v>2421</v>
      </c>
      <c r="L22" s="30">
        <f t="shared" si="8"/>
        <v>0</v>
      </c>
      <c r="M22" s="30">
        <f t="shared" si="36"/>
        <v>0</v>
      </c>
      <c r="N22" s="31">
        <f t="shared" si="0"/>
        <v>0</v>
      </c>
      <c r="O22" s="30">
        <f t="shared" si="37"/>
        <v>0</v>
      </c>
      <c r="P22" s="30">
        <f t="shared" si="9"/>
        <v>0</v>
      </c>
      <c r="Q22" s="30">
        <f t="shared" si="10"/>
        <v>0</v>
      </c>
      <c r="R22" s="30">
        <f>VLOOKUP(B22,Weather!$A$2:$G$99998,7,0)</f>
        <v>18.35217391304348</v>
      </c>
      <c r="S22" s="76">
        <f t="shared" si="53"/>
        <v>-3</v>
      </c>
      <c r="T22" s="30">
        <f t="shared" si="38"/>
        <v>42</v>
      </c>
      <c r="U22" s="30">
        <f t="shared" si="39"/>
        <v>15</v>
      </c>
      <c r="V22" s="30">
        <f t="shared" si="40"/>
        <v>0.97822988664867028</v>
      </c>
      <c r="W22" s="30"/>
      <c r="X22" s="30"/>
      <c r="Y22" s="30">
        <f t="shared" si="41"/>
        <v>1</v>
      </c>
      <c r="Z22" s="30">
        <f t="shared" si="42"/>
        <v>1</v>
      </c>
      <c r="AA22" s="30">
        <f t="shared" si="11"/>
        <v>0.97822988664867028</v>
      </c>
      <c r="AB22" s="30">
        <f t="shared" si="12"/>
        <v>0</v>
      </c>
      <c r="AC22" s="31">
        <f t="shared" si="1"/>
        <v>0</v>
      </c>
      <c r="AD22" s="30">
        <f t="shared" si="13"/>
        <v>0</v>
      </c>
      <c r="AE22" s="31">
        <f t="shared" si="2"/>
        <v>0</v>
      </c>
      <c r="AF22" s="30">
        <f t="shared" si="14"/>
        <v>0</v>
      </c>
      <c r="AG22" s="30">
        <f t="shared" si="3"/>
        <v>0</v>
      </c>
      <c r="AH22" s="30">
        <f t="shared" si="15"/>
        <v>0</v>
      </c>
      <c r="AI22" s="31">
        <f t="shared" si="4"/>
        <v>0</v>
      </c>
      <c r="AJ22" s="30">
        <f t="shared" si="16"/>
        <v>0</v>
      </c>
      <c r="AK22" s="30">
        <f t="shared" si="43"/>
        <v>0</v>
      </c>
      <c r="AL22" s="35">
        <f t="shared" si="44"/>
        <v>0.03</v>
      </c>
      <c r="AM22" s="30">
        <f t="shared" si="17"/>
        <v>0.63078374637986057</v>
      </c>
      <c r="AN22" s="30">
        <f t="shared" si="18"/>
        <v>0</v>
      </c>
      <c r="AO22" s="30">
        <f t="shared" si="19"/>
        <v>0</v>
      </c>
      <c r="AP22" s="30">
        <f t="shared" si="20"/>
        <v>0</v>
      </c>
      <c r="AQ22" s="30">
        <f t="shared" si="21"/>
        <v>0</v>
      </c>
      <c r="AR22" s="31">
        <f t="shared" si="5"/>
        <v>0</v>
      </c>
      <c r="AS22" s="30">
        <f t="shared" si="56"/>
        <v>0</v>
      </c>
      <c r="AT22" s="30">
        <f t="shared" si="23"/>
        <v>0</v>
      </c>
      <c r="AU22" s="30">
        <f t="shared" si="45"/>
        <v>0</v>
      </c>
      <c r="AV22" s="36">
        <f t="shared" si="46"/>
        <v>1.4999999999999999E-2</v>
      </c>
      <c r="AW22" s="30">
        <f t="shared" si="24"/>
        <v>0.63078374637986057</v>
      </c>
      <c r="AX22" s="30">
        <f t="shared" si="25"/>
        <v>0</v>
      </c>
      <c r="AY22" s="30">
        <f t="shared" si="26"/>
        <v>0</v>
      </c>
      <c r="AZ22" s="30">
        <f t="shared" si="27"/>
        <v>0</v>
      </c>
      <c r="BA22" s="30">
        <f t="shared" si="28"/>
        <v>0</v>
      </c>
      <c r="BB22" s="31">
        <f t="shared" si="6"/>
        <v>0</v>
      </c>
      <c r="BC22" s="30">
        <f t="shared" si="29"/>
        <v>0</v>
      </c>
      <c r="BD22" s="30">
        <f t="shared" si="30"/>
        <v>0</v>
      </c>
      <c r="BE22" s="30">
        <f t="shared" si="54"/>
        <v>0</v>
      </c>
      <c r="BF22" s="36">
        <f t="shared" si="47"/>
        <v>0.01</v>
      </c>
      <c r="BG22" s="36">
        <f t="shared" si="48"/>
        <v>0.63078374637986057</v>
      </c>
      <c r="BH22" s="30">
        <f t="shared" si="49"/>
        <v>0</v>
      </c>
      <c r="BI22" s="30">
        <f t="shared" si="33"/>
        <v>0</v>
      </c>
      <c r="BJ22" s="30">
        <f t="shared" si="50"/>
        <v>0</v>
      </c>
      <c r="BK22" s="30">
        <f t="shared" si="51"/>
        <v>0</v>
      </c>
    </row>
    <row r="23" spans="1:63" x14ac:dyDescent="0.25">
      <c r="A23" s="29"/>
      <c r="B23" s="25">
        <f t="shared" si="52"/>
        <v>41198</v>
      </c>
      <c r="C23" s="26">
        <f>VLOOKUP(B23,Weather!$A$2:$F$9992,5,0)</f>
        <v>20.399999999999999</v>
      </c>
      <c r="D23" s="26">
        <f>VLOOKUP(B23,Weather!$A$2:$F$9992,6,0)</f>
        <v>15.771599999999999</v>
      </c>
      <c r="E23" s="23"/>
      <c r="F23" s="28">
        <f>B23-Output!$C$3</f>
        <v>-10</v>
      </c>
      <c r="G23" s="26">
        <f t="shared" si="7"/>
        <v>0</v>
      </c>
      <c r="H23" s="26">
        <f t="shared" si="55"/>
        <v>-10</v>
      </c>
      <c r="I23" s="26" t="s">
        <v>57</v>
      </c>
      <c r="J23" s="26"/>
      <c r="K23" s="26"/>
      <c r="L23" s="30">
        <f t="shared" si="8"/>
        <v>0</v>
      </c>
      <c r="M23" s="30">
        <f t="shared" si="36"/>
        <v>0</v>
      </c>
      <c r="N23" s="31">
        <f t="shared" si="0"/>
        <v>0</v>
      </c>
      <c r="O23" s="30">
        <f t="shared" si="37"/>
        <v>0</v>
      </c>
      <c r="P23" s="30">
        <f t="shared" si="9"/>
        <v>0</v>
      </c>
      <c r="Q23" s="30">
        <f t="shared" si="10"/>
        <v>0</v>
      </c>
      <c r="R23" s="30">
        <f>VLOOKUP(B23,Weather!$A$2:$G$99998,7,0)</f>
        <v>19.118181818181817</v>
      </c>
      <c r="S23" s="76">
        <f t="shared" si="53"/>
        <v>-3</v>
      </c>
      <c r="T23" s="30">
        <f t="shared" si="38"/>
        <v>42</v>
      </c>
      <c r="U23" s="30">
        <f t="shared" si="39"/>
        <v>15</v>
      </c>
      <c r="V23" s="30">
        <f t="shared" si="40"/>
        <v>0.96757675298266577</v>
      </c>
      <c r="W23" s="30"/>
      <c r="X23" s="30"/>
      <c r="Y23" s="30">
        <f t="shared" si="41"/>
        <v>1</v>
      </c>
      <c r="Z23" s="30">
        <f t="shared" si="42"/>
        <v>1</v>
      </c>
      <c r="AA23" s="30">
        <f t="shared" si="11"/>
        <v>0.96757675298266577</v>
      </c>
      <c r="AB23" s="30">
        <f t="shared" si="12"/>
        <v>0</v>
      </c>
      <c r="AC23" s="31">
        <f t="shared" si="1"/>
        <v>0</v>
      </c>
      <c r="AD23" s="30">
        <f t="shared" si="13"/>
        <v>0</v>
      </c>
      <c r="AE23" s="31">
        <f t="shared" si="2"/>
        <v>0</v>
      </c>
      <c r="AF23" s="30">
        <f t="shared" si="14"/>
        <v>0</v>
      </c>
      <c r="AG23" s="30">
        <f t="shared" si="3"/>
        <v>0</v>
      </c>
      <c r="AH23" s="30">
        <f t="shared" si="15"/>
        <v>0</v>
      </c>
      <c r="AI23" s="31">
        <f t="shared" si="4"/>
        <v>0</v>
      </c>
      <c r="AJ23" s="30">
        <f t="shared" si="16"/>
        <v>0</v>
      </c>
      <c r="AK23" s="30">
        <f t="shared" si="43"/>
        <v>0</v>
      </c>
      <c r="AL23" s="35">
        <f t="shared" si="44"/>
        <v>0.03</v>
      </c>
      <c r="AM23" s="30">
        <f t="shared" si="17"/>
        <v>0.66518068469109981</v>
      </c>
      <c r="AN23" s="30">
        <f t="shared" si="18"/>
        <v>0</v>
      </c>
      <c r="AO23" s="30">
        <f t="shared" si="19"/>
        <v>0</v>
      </c>
      <c r="AP23" s="30">
        <f t="shared" si="20"/>
        <v>0</v>
      </c>
      <c r="AQ23" s="30">
        <f t="shared" si="21"/>
        <v>0</v>
      </c>
      <c r="AR23" s="31">
        <f t="shared" si="5"/>
        <v>0</v>
      </c>
      <c r="AS23" s="30">
        <f t="shared" si="56"/>
        <v>0</v>
      </c>
      <c r="AT23" s="30">
        <f t="shared" si="23"/>
        <v>0</v>
      </c>
      <c r="AU23" s="30">
        <f t="shared" si="45"/>
        <v>0</v>
      </c>
      <c r="AV23" s="36">
        <f t="shared" si="46"/>
        <v>1.4999999999999999E-2</v>
      </c>
      <c r="AW23" s="30">
        <f t="shared" si="24"/>
        <v>0.66518068469109981</v>
      </c>
      <c r="AX23" s="30">
        <f t="shared" si="25"/>
        <v>0</v>
      </c>
      <c r="AY23" s="30">
        <f t="shared" si="26"/>
        <v>0</v>
      </c>
      <c r="AZ23" s="30">
        <f t="shared" si="27"/>
        <v>0</v>
      </c>
      <c r="BA23" s="30">
        <f t="shared" si="28"/>
        <v>0</v>
      </c>
      <c r="BB23" s="31">
        <f t="shared" si="6"/>
        <v>0</v>
      </c>
      <c r="BC23" s="30">
        <f t="shared" si="29"/>
        <v>0</v>
      </c>
      <c r="BD23" s="30">
        <f t="shared" si="30"/>
        <v>0</v>
      </c>
      <c r="BE23" s="30">
        <f t="shared" si="54"/>
        <v>0</v>
      </c>
      <c r="BF23" s="36">
        <f t="shared" si="47"/>
        <v>0.01</v>
      </c>
      <c r="BG23" s="36">
        <f t="shared" si="48"/>
        <v>0.66518068469109981</v>
      </c>
      <c r="BH23" s="30">
        <f t="shared" si="49"/>
        <v>0</v>
      </c>
      <c r="BI23" s="30">
        <f t="shared" si="33"/>
        <v>0</v>
      </c>
      <c r="BJ23" s="30">
        <f t="shared" si="50"/>
        <v>0</v>
      </c>
      <c r="BK23" s="30">
        <f t="shared" si="51"/>
        <v>0</v>
      </c>
    </row>
    <row r="24" spans="1:63" x14ac:dyDescent="0.25">
      <c r="A24" s="29"/>
      <c r="B24" s="25">
        <f t="shared" si="52"/>
        <v>41199</v>
      </c>
      <c r="C24" s="26">
        <f>VLOOKUP(B24,Weather!$A$2:$F$9992,5,0)</f>
        <v>17.75</v>
      </c>
      <c r="D24" s="26">
        <f>VLOOKUP(B24,Weather!$A$2:$F$9992,6,0)</f>
        <v>5.2560000000000002</v>
      </c>
      <c r="E24" s="23"/>
      <c r="F24" s="28">
        <f>B24-Output!$C$3</f>
        <v>-9</v>
      </c>
      <c r="G24" s="26">
        <f t="shared" si="7"/>
        <v>0</v>
      </c>
      <c r="H24" s="26">
        <f t="shared" si="55"/>
        <v>-9</v>
      </c>
      <c r="I24" s="26" t="s">
        <v>16</v>
      </c>
      <c r="J24" s="26" t="s">
        <v>15</v>
      </c>
      <c r="K24" s="26" t="s">
        <v>71</v>
      </c>
      <c r="L24" s="30">
        <f t="shared" si="8"/>
        <v>0</v>
      </c>
      <c r="M24" s="30">
        <f t="shared" si="36"/>
        <v>0</v>
      </c>
      <c r="N24" s="31">
        <f t="shared" si="0"/>
        <v>0</v>
      </c>
      <c r="O24" s="30">
        <f t="shared" si="37"/>
        <v>0</v>
      </c>
      <c r="P24" s="30">
        <f t="shared" si="9"/>
        <v>0</v>
      </c>
      <c r="Q24" s="30">
        <f t="shared" si="10"/>
        <v>0</v>
      </c>
      <c r="R24" s="30">
        <f>VLOOKUP(B24,Weather!$A$2:$G$99998,7,0)</f>
        <v>17.091304347826089</v>
      </c>
      <c r="S24" s="76">
        <f t="shared" si="53"/>
        <v>-3</v>
      </c>
      <c r="T24" s="30">
        <f t="shared" si="38"/>
        <v>42</v>
      </c>
      <c r="U24" s="30">
        <f t="shared" si="39"/>
        <v>15</v>
      </c>
      <c r="V24" s="30">
        <f t="shared" si="40"/>
        <v>0.99133643911062574</v>
      </c>
      <c r="W24" s="30"/>
      <c r="X24" s="30"/>
      <c r="Y24" s="30">
        <f t="shared" si="41"/>
        <v>1</v>
      </c>
      <c r="Z24" s="30">
        <f t="shared" si="42"/>
        <v>1</v>
      </c>
      <c r="AA24" s="30">
        <f t="shared" si="11"/>
        <v>0.99133643911062574</v>
      </c>
      <c r="AB24" s="30">
        <f t="shared" si="12"/>
        <v>0</v>
      </c>
      <c r="AC24" s="31">
        <f t="shared" si="1"/>
        <v>0</v>
      </c>
      <c r="AD24" s="30">
        <f t="shared" si="13"/>
        <v>0</v>
      </c>
      <c r="AE24" s="31">
        <f t="shared" si="2"/>
        <v>0</v>
      </c>
      <c r="AF24" s="30">
        <f t="shared" si="14"/>
        <v>0</v>
      </c>
      <c r="AG24" s="30">
        <f t="shared" si="3"/>
        <v>0</v>
      </c>
      <c r="AH24" s="30">
        <f t="shared" si="15"/>
        <v>0</v>
      </c>
      <c r="AI24" s="31">
        <f t="shared" si="4"/>
        <v>0</v>
      </c>
      <c r="AJ24" s="30">
        <f t="shared" si="16"/>
        <v>0</v>
      </c>
      <c r="AK24" s="30">
        <f t="shared" si="43"/>
        <v>0</v>
      </c>
      <c r="AL24" s="35">
        <f t="shared" si="44"/>
        <v>0.03</v>
      </c>
      <c r="AM24" s="30">
        <f t="shared" si="17"/>
        <v>0.57799560778813097</v>
      </c>
      <c r="AN24" s="30">
        <f t="shared" si="18"/>
        <v>0</v>
      </c>
      <c r="AO24" s="30">
        <f t="shared" si="19"/>
        <v>0</v>
      </c>
      <c r="AP24" s="30">
        <f t="shared" si="20"/>
        <v>0</v>
      </c>
      <c r="AQ24" s="30">
        <f t="shared" si="21"/>
        <v>0</v>
      </c>
      <c r="AR24" s="31">
        <f t="shared" si="5"/>
        <v>0</v>
      </c>
      <c r="AS24" s="30">
        <f t="shared" si="56"/>
        <v>0</v>
      </c>
      <c r="AT24" s="30">
        <f t="shared" si="23"/>
        <v>0</v>
      </c>
      <c r="AU24" s="30">
        <f t="shared" si="45"/>
        <v>0</v>
      </c>
      <c r="AV24" s="36">
        <f t="shared" si="46"/>
        <v>1.4999999999999999E-2</v>
      </c>
      <c r="AW24" s="30">
        <f t="shared" si="24"/>
        <v>0.57799560778813097</v>
      </c>
      <c r="AX24" s="30">
        <f t="shared" si="25"/>
        <v>0</v>
      </c>
      <c r="AY24" s="30">
        <f t="shared" si="26"/>
        <v>0</v>
      </c>
      <c r="AZ24" s="30">
        <f t="shared" si="27"/>
        <v>0</v>
      </c>
      <c r="BA24" s="30">
        <f t="shared" si="28"/>
        <v>0</v>
      </c>
      <c r="BB24" s="31">
        <f t="shared" si="6"/>
        <v>0</v>
      </c>
      <c r="BC24" s="30">
        <f t="shared" si="29"/>
        <v>0</v>
      </c>
      <c r="BD24" s="30">
        <f t="shared" si="30"/>
        <v>0</v>
      </c>
      <c r="BE24" s="30">
        <f t="shared" si="54"/>
        <v>0</v>
      </c>
      <c r="BF24" s="36">
        <f t="shared" si="47"/>
        <v>0.01</v>
      </c>
      <c r="BG24" s="36">
        <f t="shared" si="48"/>
        <v>0.57799560778813097</v>
      </c>
      <c r="BH24" s="30">
        <f t="shared" si="49"/>
        <v>0</v>
      </c>
      <c r="BI24" s="30">
        <f t="shared" si="33"/>
        <v>0</v>
      </c>
      <c r="BJ24" s="30">
        <f t="shared" si="50"/>
        <v>0</v>
      </c>
      <c r="BK24" s="30">
        <f t="shared" si="51"/>
        <v>0</v>
      </c>
    </row>
    <row r="25" spans="1:63" x14ac:dyDescent="0.25">
      <c r="A25" s="29"/>
      <c r="B25" s="25">
        <f t="shared" si="52"/>
        <v>41200</v>
      </c>
      <c r="C25" s="26">
        <f>VLOOKUP(B25,Weather!$A$2:$F$9992,5,0)</f>
        <v>17.25</v>
      </c>
      <c r="D25" s="26">
        <f>VLOOKUP(B25,Weather!$A$2:$F$9992,6,0)</f>
        <v>5.3460000000000001</v>
      </c>
      <c r="E25" s="23"/>
      <c r="F25" s="28">
        <f>B25-Output!$C$3</f>
        <v>-8</v>
      </c>
      <c r="G25" s="26">
        <f t="shared" si="7"/>
        <v>0</v>
      </c>
      <c r="H25" s="26">
        <f t="shared" si="55"/>
        <v>-8</v>
      </c>
      <c r="I25" s="32">
        <f>VLOOKUP($A$1,'Cultivar-specific values'!$A$16:$G$23,2,FALSE)</f>
        <v>2.7099999999999999E-2</v>
      </c>
      <c r="J25" s="32">
        <f>VLOOKUP($A$1,'Cultivar-specific values'!$A$16:$G$23,3,FALSE)</f>
        <v>2.3699999999999999E-2</v>
      </c>
      <c r="K25" s="32">
        <f>VLOOKUP($A$1,'Cultivar-specific values'!$A$16:$G$23,4,FALSE)</f>
        <v>2.12E-2</v>
      </c>
      <c r="L25" s="30">
        <f t="shared" si="8"/>
        <v>0</v>
      </c>
      <c r="M25" s="30">
        <f t="shared" si="36"/>
        <v>0</v>
      </c>
      <c r="N25" s="31">
        <f t="shared" si="0"/>
        <v>0</v>
      </c>
      <c r="O25" s="30">
        <f t="shared" si="37"/>
        <v>0</v>
      </c>
      <c r="P25" s="30">
        <f t="shared" si="9"/>
        <v>0</v>
      </c>
      <c r="Q25" s="30">
        <f t="shared" si="10"/>
        <v>0</v>
      </c>
      <c r="R25" s="30">
        <f>VLOOKUP(B25,Weather!$A$2:$G$99998,7,0)</f>
        <v>16.917391304347824</v>
      </c>
      <c r="S25" s="76">
        <f t="shared" si="53"/>
        <v>-3</v>
      </c>
      <c r="T25" s="30">
        <f t="shared" si="38"/>
        <v>42</v>
      </c>
      <c r="U25" s="30">
        <f t="shared" si="39"/>
        <v>15</v>
      </c>
      <c r="V25" s="30">
        <f t="shared" si="40"/>
        <v>0.99269480025557555</v>
      </c>
      <c r="W25" s="30"/>
      <c r="X25" s="30"/>
      <c r="Y25" s="30">
        <f t="shared" si="41"/>
        <v>1</v>
      </c>
      <c r="Z25" s="30">
        <f t="shared" si="42"/>
        <v>1</v>
      </c>
      <c r="AA25" s="30">
        <f t="shared" si="11"/>
        <v>0.99269480025557555</v>
      </c>
      <c r="AB25" s="30">
        <f t="shared" si="12"/>
        <v>0</v>
      </c>
      <c r="AC25" s="31">
        <f t="shared" si="1"/>
        <v>0</v>
      </c>
      <c r="AD25" s="30">
        <f t="shared" si="13"/>
        <v>0</v>
      </c>
      <c r="AE25" s="31">
        <f t="shared" si="2"/>
        <v>0</v>
      </c>
      <c r="AF25" s="30">
        <f t="shared" si="14"/>
        <v>0</v>
      </c>
      <c r="AG25" s="30">
        <f t="shared" si="3"/>
        <v>0</v>
      </c>
      <c r="AH25" s="30">
        <f t="shared" si="15"/>
        <v>0</v>
      </c>
      <c r="AI25" s="31">
        <f t="shared" si="4"/>
        <v>0</v>
      </c>
      <c r="AJ25" s="30">
        <f t="shared" si="16"/>
        <v>0</v>
      </c>
      <c r="AK25" s="30">
        <f t="shared" si="43"/>
        <v>0</v>
      </c>
      <c r="AL25" s="35">
        <f t="shared" si="44"/>
        <v>0.03</v>
      </c>
      <c r="AM25" s="30">
        <f t="shared" si="17"/>
        <v>0.57106985266389443</v>
      </c>
      <c r="AN25" s="30">
        <f t="shared" si="18"/>
        <v>0</v>
      </c>
      <c r="AO25" s="30">
        <f t="shared" si="19"/>
        <v>0</v>
      </c>
      <c r="AP25" s="30">
        <f t="shared" si="20"/>
        <v>0</v>
      </c>
      <c r="AQ25" s="30">
        <f t="shared" si="21"/>
        <v>0</v>
      </c>
      <c r="AR25" s="31">
        <f t="shared" si="5"/>
        <v>0</v>
      </c>
      <c r="AS25" s="30">
        <f t="shared" si="56"/>
        <v>0</v>
      </c>
      <c r="AT25" s="30">
        <f t="shared" si="23"/>
        <v>0</v>
      </c>
      <c r="AU25" s="30">
        <f t="shared" si="45"/>
        <v>0</v>
      </c>
      <c r="AV25" s="36">
        <f t="shared" si="46"/>
        <v>1.4999999999999999E-2</v>
      </c>
      <c r="AW25" s="30">
        <f t="shared" si="24"/>
        <v>0.57106985266389443</v>
      </c>
      <c r="AX25" s="30">
        <f t="shared" si="25"/>
        <v>0</v>
      </c>
      <c r="AY25" s="30">
        <f t="shared" si="26"/>
        <v>0</v>
      </c>
      <c r="AZ25" s="30">
        <f t="shared" si="27"/>
        <v>0</v>
      </c>
      <c r="BA25" s="30">
        <f t="shared" si="28"/>
        <v>0</v>
      </c>
      <c r="BB25" s="31">
        <f t="shared" si="6"/>
        <v>0</v>
      </c>
      <c r="BC25" s="30">
        <f t="shared" si="29"/>
        <v>0</v>
      </c>
      <c r="BD25" s="30">
        <f t="shared" si="30"/>
        <v>0</v>
      </c>
      <c r="BE25" s="30">
        <f t="shared" si="54"/>
        <v>0</v>
      </c>
      <c r="BF25" s="36">
        <f t="shared" si="47"/>
        <v>0.01</v>
      </c>
      <c r="BG25" s="36">
        <f t="shared" si="48"/>
        <v>0.57106985266389443</v>
      </c>
      <c r="BH25" s="30">
        <f t="shared" si="49"/>
        <v>0</v>
      </c>
      <c r="BI25" s="30">
        <f t="shared" si="33"/>
        <v>0</v>
      </c>
      <c r="BJ25" s="30">
        <f t="shared" si="50"/>
        <v>0</v>
      </c>
      <c r="BK25" s="30">
        <f t="shared" si="51"/>
        <v>0</v>
      </c>
    </row>
    <row r="26" spans="1:63" x14ac:dyDescent="0.25">
      <c r="A26" s="29"/>
      <c r="B26" s="25">
        <f t="shared" si="52"/>
        <v>41201</v>
      </c>
      <c r="C26" s="26">
        <f>VLOOKUP(B26,Weather!$A$2:$F$9992,5,0)</f>
        <v>19.95</v>
      </c>
      <c r="D26" s="26">
        <f>VLOOKUP(B26,Weather!$A$2:$F$9992,6,0)</f>
        <v>15.4476</v>
      </c>
      <c r="E26" s="23"/>
      <c r="F26" s="28">
        <f>B26-Output!$C$3</f>
        <v>-7</v>
      </c>
      <c r="G26" s="26">
        <f t="shared" si="7"/>
        <v>0</v>
      </c>
      <c r="H26" s="26">
        <f t="shared" si="55"/>
        <v>-7</v>
      </c>
      <c r="I26" s="26" t="s">
        <v>17</v>
      </c>
      <c r="J26" s="26" t="s">
        <v>73</v>
      </c>
      <c r="K26" s="26" t="s">
        <v>18</v>
      </c>
      <c r="L26" s="30">
        <f t="shared" si="8"/>
        <v>0</v>
      </c>
      <c r="M26" s="30">
        <f t="shared" si="36"/>
        <v>0</v>
      </c>
      <c r="N26" s="31">
        <f t="shared" si="0"/>
        <v>0</v>
      </c>
      <c r="O26" s="30">
        <f t="shared" si="37"/>
        <v>0</v>
      </c>
      <c r="P26" s="30">
        <f t="shared" si="9"/>
        <v>0</v>
      </c>
      <c r="Q26" s="30">
        <f t="shared" si="10"/>
        <v>0</v>
      </c>
      <c r="R26" s="30">
        <f>VLOOKUP(B26,Weather!$A$2:$G$99998,7,0)</f>
        <v>18.881818181818186</v>
      </c>
      <c r="S26" s="76">
        <f t="shared" si="53"/>
        <v>-3</v>
      </c>
      <c r="T26" s="30">
        <f t="shared" si="38"/>
        <v>42</v>
      </c>
      <c r="U26" s="30">
        <f t="shared" si="39"/>
        <v>15</v>
      </c>
      <c r="V26" s="30">
        <f t="shared" si="40"/>
        <v>0.97107417825181286</v>
      </c>
      <c r="W26" s="30"/>
      <c r="X26" s="30"/>
      <c r="Y26" s="30">
        <f t="shared" si="41"/>
        <v>1</v>
      </c>
      <c r="Z26" s="30">
        <f t="shared" si="42"/>
        <v>1</v>
      </c>
      <c r="AA26" s="30">
        <f t="shared" si="11"/>
        <v>0.97107417825181286</v>
      </c>
      <c r="AB26" s="30">
        <f t="shared" si="12"/>
        <v>0</v>
      </c>
      <c r="AC26" s="31">
        <f t="shared" si="1"/>
        <v>0</v>
      </c>
      <c r="AD26" s="30">
        <f t="shared" si="13"/>
        <v>0</v>
      </c>
      <c r="AE26" s="31">
        <f t="shared" si="2"/>
        <v>0</v>
      </c>
      <c r="AF26" s="30">
        <f t="shared" si="14"/>
        <v>0</v>
      </c>
      <c r="AG26" s="30">
        <f t="shared" si="3"/>
        <v>0</v>
      </c>
      <c r="AH26" s="30">
        <f t="shared" si="15"/>
        <v>0</v>
      </c>
      <c r="AI26" s="31">
        <f t="shared" si="4"/>
        <v>0</v>
      </c>
      <c r="AJ26" s="30">
        <f t="shared" si="16"/>
        <v>0</v>
      </c>
      <c r="AK26" s="30">
        <f t="shared" si="43"/>
        <v>0</v>
      </c>
      <c r="AL26" s="35">
        <f t="shared" si="44"/>
        <v>0.03</v>
      </c>
      <c r="AM26" s="30">
        <f t="shared" si="17"/>
        <v>0.6543714988510192</v>
      </c>
      <c r="AN26" s="30">
        <f t="shared" si="18"/>
        <v>0</v>
      </c>
      <c r="AO26" s="30">
        <f t="shared" si="19"/>
        <v>0</v>
      </c>
      <c r="AP26" s="30">
        <f t="shared" si="20"/>
        <v>0</v>
      </c>
      <c r="AQ26" s="30">
        <f t="shared" si="21"/>
        <v>0</v>
      </c>
      <c r="AR26" s="31">
        <f t="shared" si="5"/>
        <v>0</v>
      </c>
      <c r="AS26" s="30">
        <f t="shared" si="56"/>
        <v>0</v>
      </c>
      <c r="AT26" s="30">
        <f t="shared" si="23"/>
        <v>0</v>
      </c>
      <c r="AU26" s="30">
        <f t="shared" si="45"/>
        <v>0</v>
      </c>
      <c r="AV26" s="36">
        <f t="shared" si="46"/>
        <v>1.4999999999999999E-2</v>
      </c>
      <c r="AW26" s="30">
        <f t="shared" si="24"/>
        <v>0.6543714988510192</v>
      </c>
      <c r="AX26" s="30">
        <f t="shared" si="25"/>
        <v>0</v>
      </c>
      <c r="AY26" s="30">
        <f t="shared" si="26"/>
        <v>0</v>
      </c>
      <c r="AZ26" s="30">
        <f t="shared" si="27"/>
        <v>0</v>
      </c>
      <c r="BA26" s="30">
        <f t="shared" si="28"/>
        <v>0</v>
      </c>
      <c r="BB26" s="31">
        <f t="shared" si="6"/>
        <v>0</v>
      </c>
      <c r="BC26" s="30">
        <f t="shared" si="29"/>
        <v>0</v>
      </c>
      <c r="BD26" s="30">
        <f t="shared" si="30"/>
        <v>0</v>
      </c>
      <c r="BE26" s="30">
        <f t="shared" si="54"/>
        <v>0</v>
      </c>
      <c r="BF26" s="36">
        <f t="shared" si="47"/>
        <v>0.01</v>
      </c>
      <c r="BG26" s="36">
        <f t="shared" si="48"/>
        <v>0.6543714988510192</v>
      </c>
      <c r="BH26" s="30">
        <f t="shared" si="49"/>
        <v>0</v>
      </c>
      <c r="BI26" s="30">
        <f t="shared" si="33"/>
        <v>0</v>
      </c>
      <c r="BJ26" s="30">
        <f t="shared" si="50"/>
        <v>0</v>
      </c>
      <c r="BK26" s="30">
        <f t="shared" si="51"/>
        <v>0</v>
      </c>
    </row>
    <row r="27" spans="1:63" x14ac:dyDescent="0.25">
      <c r="A27" s="29"/>
      <c r="B27" s="25">
        <f t="shared" si="52"/>
        <v>41202</v>
      </c>
      <c r="C27" s="26">
        <f>VLOOKUP(B27,Weather!$A$2:$F$9992,5,0)</f>
        <v>17.95</v>
      </c>
      <c r="D27" s="26">
        <f>VLOOKUP(B27,Weather!$A$2:$F$9992,6,0)</f>
        <v>7.6967999999999996</v>
      </c>
      <c r="E27" s="23"/>
      <c r="F27" s="28">
        <f>B27-Output!$C$3</f>
        <v>-6</v>
      </c>
      <c r="G27" s="26">
        <f t="shared" si="7"/>
        <v>0</v>
      </c>
      <c r="H27" s="26">
        <f t="shared" si="55"/>
        <v>-6</v>
      </c>
      <c r="I27" s="32">
        <f>VLOOKUP($A$1,'Cultivar-specific values'!$A$16:$G$23,5,FALSE)</f>
        <v>2.5000000000000001E-2</v>
      </c>
      <c r="J27" s="32">
        <f>VLOOKUP($A$1,'Cultivar-specific values'!$A$16:$G$23,6,FALSE)</f>
        <v>2.3300000000000001E-2</v>
      </c>
      <c r="K27" s="32">
        <f>VLOOKUP($A$1,'Cultivar-specific values'!$A$16:$G$23,7,FALSE)</f>
        <v>2.3800000000000002E-2</v>
      </c>
      <c r="L27" s="30">
        <f t="shared" si="8"/>
        <v>0</v>
      </c>
      <c r="M27" s="30">
        <f t="shared" si="36"/>
        <v>0</v>
      </c>
      <c r="N27" s="31">
        <f t="shared" si="0"/>
        <v>0</v>
      </c>
      <c r="O27" s="30">
        <f t="shared" si="37"/>
        <v>0</v>
      </c>
      <c r="P27" s="30">
        <f t="shared" si="9"/>
        <v>0</v>
      </c>
      <c r="Q27" s="30">
        <f t="shared" si="10"/>
        <v>0</v>
      </c>
      <c r="R27" s="30">
        <f>VLOOKUP(B27,Weather!$A$2:$G$99998,7,0)</f>
        <v>17.678260869565218</v>
      </c>
      <c r="S27" s="76">
        <f t="shared" si="53"/>
        <v>-3</v>
      </c>
      <c r="T27" s="30">
        <f t="shared" si="38"/>
        <v>42</v>
      </c>
      <c r="U27" s="30">
        <f t="shared" si="39"/>
        <v>15</v>
      </c>
      <c r="V27" s="30">
        <f t="shared" si="40"/>
        <v>0.98593801186754471</v>
      </c>
      <c r="W27" s="30"/>
      <c r="X27" s="30"/>
      <c r="Y27" s="30">
        <f t="shared" si="41"/>
        <v>1</v>
      </c>
      <c r="Z27" s="30">
        <f t="shared" si="42"/>
        <v>1</v>
      </c>
      <c r="AA27" s="30">
        <f t="shared" si="11"/>
        <v>0.98593801186754471</v>
      </c>
      <c r="AB27" s="30">
        <f t="shared" si="12"/>
        <v>0</v>
      </c>
      <c r="AC27" s="31">
        <f t="shared" si="1"/>
        <v>0</v>
      </c>
      <c r="AD27" s="30">
        <f t="shared" si="13"/>
        <v>0</v>
      </c>
      <c r="AE27" s="31">
        <f t="shared" si="2"/>
        <v>0</v>
      </c>
      <c r="AF27" s="30">
        <f t="shared" si="14"/>
        <v>0</v>
      </c>
      <c r="AG27" s="30">
        <f t="shared" si="3"/>
        <v>0</v>
      </c>
      <c r="AH27" s="30">
        <f t="shared" si="15"/>
        <v>0</v>
      </c>
      <c r="AI27" s="31">
        <f t="shared" si="4"/>
        <v>0</v>
      </c>
      <c r="AJ27" s="30">
        <f t="shared" si="16"/>
        <v>0</v>
      </c>
      <c r="AK27" s="30">
        <f t="shared" si="43"/>
        <v>0</v>
      </c>
      <c r="AL27" s="35">
        <f t="shared" si="44"/>
        <v>0.03</v>
      </c>
      <c r="AM27" s="30">
        <f t="shared" si="17"/>
        <v>0.60199611721346891</v>
      </c>
      <c r="AN27" s="30">
        <f t="shared" si="18"/>
        <v>0</v>
      </c>
      <c r="AO27" s="30">
        <f t="shared" si="19"/>
        <v>0</v>
      </c>
      <c r="AP27" s="30">
        <f t="shared" si="20"/>
        <v>0</v>
      </c>
      <c r="AQ27" s="30">
        <f t="shared" si="21"/>
        <v>0</v>
      </c>
      <c r="AR27" s="31">
        <f t="shared" si="5"/>
        <v>0</v>
      </c>
      <c r="AS27" s="30">
        <f t="shared" si="56"/>
        <v>0</v>
      </c>
      <c r="AT27" s="30">
        <f t="shared" si="23"/>
        <v>0</v>
      </c>
      <c r="AU27" s="30">
        <f t="shared" si="45"/>
        <v>0</v>
      </c>
      <c r="AV27" s="36">
        <f t="shared" si="46"/>
        <v>1.4999999999999999E-2</v>
      </c>
      <c r="AW27" s="30">
        <f t="shared" si="24"/>
        <v>0.60199611721346891</v>
      </c>
      <c r="AX27" s="30">
        <f t="shared" si="25"/>
        <v>0</v>
      </c>
      <c r="AY27" s="30">
        <f t="shared" si="26"/>
        <v>0</v>
      </c>
      <c r="AZ27" s="30">
        <f t="shared" si="27"/>
        <v>0</v>
      </c>
      <c r="BA27" s="30">
        <f t="shared" si="28"/>
        <v>0</v>
      </c>
      <c r="BB27" s="31">
        <f t="shared" si="6"/>
        <v>0</v>
      </c>
      <c r="BC27" s="30">
        <f t="shared" si="29"/>
        <v>0</v>
      </c>
      <c r="BD27" s="30">
        <f t="shared" si="30"/>
        <v>0</v>
      </c>
      <c r="BE27" s="30">
        <f t="shared" si="54"/>
        <v>0</v>
      </c>
      <c r="BF27" s="36">
        <f t="shared" si="47"/>
        <v>0.01</v>
      </c>
      <c r="BG27" s="36">
        <f t="shared" si="48"/>
        <v>0.60199611721346891</v>
      </c>
      <c r="BH27" s="30">
        <f t="shared" si="49"/>
        <v>0</v>
      </c>
      <c r="BI27" s="30">
        <f t="shared" si="33"/>
        <v>0</v>
      </c>
      <c r="BJ27" s="30">
        <f t="shared" si="50"/>
        <v>0</v>
      </c>
      <c r="BK27" s="30">
        <f t="shared" si="51"/>
        <v>0</v>
      </c>
    </row>
    <row r="28" spans="1:63" ht="17" x14ac:dyDescent="0.25">
      <c r="A28" s="29"/>
      <c r="B28" s="25">
        <f t="shared" si="52"/>
        <v>41203</v>
      </c>
      <c r="C28" s="26">
        <f>VLOOKUP(B28,Weather!$A$2:$F$9992,5,0)</f>
        <v>19.2</v>
      </c>
      <c r="D28" s="26">
        <f>VLOOKUP(B28,Weather!$A$2:$F$9992,6,0)</f>
        <v>4.8095999999999997</v>
      </c>
      <c r="E28" s="23"/>
      <c r="F28" s="28">
        <f>B28-Output!$C$3</f>
        <v>-5</v>
      </c>
      <c r="G28" s="26">
        <f t="shared" si="7"/>
        <v>0</v>
      </c>
      <c r="H28" s="26">
        <f t="shared" si="55"/>
        <v>-5</v>
      </c>
      <c r="I28" s="26" t="s">
        <v>74</v>
      </c>
      <c r="J28" s="26"/>
      <c r="K28" s="26"/>
      <c r="L28" s="30">
        <f t="shared" si="8"/>
        <v>0</v>
      </c>
      <c r="M28" s="30">
        <f t="shared" si="36"/>
        <v>0</v>
      </c>
      <c r="N28" s="31">
        <f t="shared" si="0"/>
        <v>0</v>
      </c>
      <c r="O28" s="30">
        <f t="shared" si="37"/>
        <v>0</v>
      </c>
      <c r="P28" s="30">
        <f t="shared" si="9"/>
        <v>0</v>
      </c>
      <c r="Q28" s="30">
        <f t="shared" si="10"/>
        <v>0</v>
      </c>
      <c r="R28" s="30">
        <f>VLOOKUP(B28,Weather!$A$2:$G$99998,7,0)</f>
        <v>18.7</v>
      </c>
      <c r="S28" s="76">
        <f t="shared" si="53"/>
        <v>-3</v>
      </c>
      <c r="T28" s="30">
        <f t="shared" si="38"/>
        <v>42</v>
      </c>
      <c r="U28" s="30">
        <f t="shared" si="39"/>
        <v>15</v>
      </c>
      <c r="V28" s="30">
        <f t="shared" si="40"/>
        <v>0.97363758906219922</v>
      </c>
      <c r="W28" s="30"/>
      <c r="X28" s="30"/>
      <c r="Y28" s="30">
        <f t="shared" si="41"/>
        <v>1</v>
      </c>
      <c r="Z28" s="30">
        <f t="shared" si="42"/>
        <v>1</v>
      </c>
      <c r="AA28" s="30">
        <f t="shared" si="11"/>
        <v>0.97363758906219922</v>
      </c>
      <c r="AB28" s="30">
        <f t="shared" si="12"/>
        <v>0</v>
      </c>
      <c r="AC28" s="31">
        <f t="shared" si="1"/>
        <v>0</v>
      </c>
      <c r="AD28" s="30">
        <f t="shared" si="13"/>
        <v>0</v>
      </c>
      <c r="AE28" s="31">
        <f t="shared" si="2"/>
        <v>0</v>
      </c>
      <c r="AF28" s="30">
        <f t="shared" si="14"/>
        <v>0</v>
      </c>
      <c r="AG28" s="30">
        <f t="shared" si="3"/>
        <v>0</v>
      </c>
      <c r="AH28" s="30">
        <f t="shared" si="15"/>
        <v>0</v>
      </c>
      <c r="AI28" s="31">
        <f t="shared" si="4"/>
        <v>0</v>
      </c>
      <c r="AJ28" s="30">
        <f t="shared" si="16"/>
        <v>0</v>
      </c>
      <c r="AK28" s="30">
        <f t="shared" si="43"/>
        <v>0</v>
      </c>
      <c r="AL28" s="35">
        <f t="shared" si="44"/>
        <v>0.03</v>
      </c>
      <c r="AM28" s="30">
        <f t="shared" si="17"/>
        <v>0.64617641531874603</v>
      </c>
      <c r="AN28" s="30">
        <f t="shared" si="18"/>
        <v>0</v>
      </c>
      <c r="AO28" s="30">
        <f t="shared" si="19"/>
        <v>0</v>
      </c>
      <c r="AP28" s="30">
        <f t="shared" si="20"/>
        <v>0</v>
      </c>
      <c r="AQ28" s="30">
        <f t="shared" si="21"/>
        <v>0</v>
      </c>
      <c r="AR28" s="31">
        <f t="shared" si="5"/>
        <v>0</v>
      </c>
      <c r="AS28" s="30">
        <f t="shared" si="56"/>
        <v>0</v>
      </c>
      <c r="AT28" s="30">
        <f t="shared" si="23"/>
        <v>0</v>
      </c>
      <c r="AU28" s="30">
        <f t="shared" si="45"/>
        <v>0</v>
      </c>
      <c r="AV28" s="36">
        <f t="shared" si="46"/>
        <v>1.4999999999999999E-2</v>
      </c>
      <c r="AW28" s="30">
        <f t="shared" si="24"/>
        <v>0.64617641531874603</v>
      </c>
      <c r="AX28" s="30">
        <f t="shared" si="25"/>
        <v>0</v>
      </c>
      <c r="AY28" s="30">
        <f t="shared" si="26"/>
        <v>0</v>
      </c>
      <c r="AZ28" s="30">
        <f t="shared" si="27"/>
        <v>0</v>
      </c>
      <c r="BA28" s="30">
        <f t="shared" si="28"/>
        <v>0</v>
      </c>
      <c r="BB28" s="31">
        <f t="shared" si="6"/>
        <v>0</v>
      </c>
      <c r="BC28" s="30">
        <f t="shared" si="29"/>
        <v>0</v>
      </c>
      <c r="BD28" s="30">
        <f t="shared" si="30"/>
        <v>0</v>
      </c>
      <c r="BE28" s="30">
        <f t="shared" si="54"/>
        <v>0</v>
      </c>
      <c r="BF28" s="36">
        <f t="shared" si="47"/>
        <v>0.01</v>
      </c>
      <c r="BG28" s="36">
        <f t="shared" si="48"/>
        <v>0.64617641531874603</v>
      </c>
      <c r="BH28" s="30">
        <f t="shared" si="49"/>
        <v>0</v>
      </c>
      <c r="BI28" s="30">
        <f t="shared" si="33"/>
        <v>0</v>
      </c>
      <c r="BJ28" s="30">
        <f t="shared" si="50"/>
        <v>0</v>
      </c>
      <c r="BK28" s="30">
        <f t="shared" si="51"/>
        <v>0</v>
      </c>
    </row>
    <row r="29" spans="1:63" x14ac:dyDescent="0.25">
      <c r="A29" s="29"/>
      <c r="B29" s="25">
        <f t="shared" si="52"/>
        <v>41204</v>
      </c>
      <c r="C29" s="26">
        <f>VLOOKUP(B29,Weather!$A$2:$F$9992,5,0)</f>
        <v>17</v>
      </c>
      <c r="D29" s="26">
        <f>VLOOKUP(B29,Weather!$A$2:$F$9992,6,0)</f>
        <v>4.59</v>
      </c>
      <c r="E29" s="23"/>
      <c r="F29" s="28">
        <f>B29-Output!$C$3</f>
        <v>-4</v>
      </c>
      <c r="G29" s="26">
        <f t="shared" si="7"/>
        <v>0</v>
      </c>
      <c r="H29" s="26">
        <f t="shared" si="55"/>
        <v>-4</v>
      </c>
      <c r="I29" s="26" t="s">
        <v>75</v>
      </c>
      <c r="J29" s="26" t="s">
        <v>76</v>
      </c>
      <c r="K29" s="26" t="s">
        <v>77</v>
      </c>
      <c r="L29" s="30">
        <f t="shared" si="8"/>
        <v>0</v>
      </c>
      <c r="M29" s="30">
        <f t="shared" si="36"/>
        <v>0</v>
      </c>
      <c r="N29" s="31">
        <f t="shared" si="0"/>
        <v>0</v>
      </c>
      <c r="O29" s="30">
        <f t="shared" si="37"/>
        <v>0</v>
      </c>
      <c r="P29" s="30">
        <f t="shared" si="9"/>
        <v>0</v>
      </c>
      <c r="Q29" s="30">
        <f t="shared" si="10"/>
        <v>0</v>
      </c>
      <c r="R29" s="30">
        <f>VLOOKUP(B29,Weather!$A$2:$G$99998,7,0)</f>
        <v>16.727272727272723</v>
      </c>
      <c r="S29" s="76">
        <f t="shared" si="53"/>
        <v>-3</v>
      </c>
      <c r="T29" s="30">
        <f t="shared" si="38"/>
        <v>42</v>
      </c>
      <c r="U29" s="30">
        <f t="shared" si="39"/>
        <v>15</v>
      </c>
      <c r="V29" s="30">
        <f t="shared" si="40"/>
        <v>0.99405144429614256</v>
      </c>
      <c r="W29" s="30"/>
      <c r="X29" s="30"/>
      <c r="Y29" s="30">
        <f t="shared" si="41"/>
        <v>1</v>
      </c>
      <c r="Z29" s="30">
        <f t="shared" si="42"/>
        <v>1</v>
      </c>
      <c r="AA29" s="30">
        <f t="shared" si="11"/>
        <v>0.99405144429614256</v>
      </c>
      <c r="AB29" s="30">
        <f t="shared" si="12"/>
        <v>0</v>
      </c>
      <c r="AC29" s="31">
        <f t="shared" si="1"/>
        <v>0</v>
      </c>
      <c r="AD29" s="30">
        <f t="shared" si="13"/>
        <v>0</v>
      </c>
      <c r="AE29" s="31">
        <f t="shared" si="2"/>
        <v>0</v>
      </c>
      <c r="AF29" s="30">
        <f t="shared" si="14"/>
        <v>0</v>
      </c>
      <c r="AG29" s="30">
        <f t="shared" si="3"/>
        <v>0</v>
      </c>
      <c r="AH29" s="30">
        <f t="shared" si="15"/>
        <v>0</v>
      </c>
      <c r="AI29" s="31">
        <f t="shared" si="4"/>
        <v>0</v>
      </c>
      <c r="AJ29" s="30">
        <f t="shared" si="16"/>
        <v>0</v>
      </c>
      <c r="AK29" s="30">
        <f t="shared" si="43"/>
        <v>0</v>
      </c>
      <c r="AL29" s="35">
        <f t="shared" si="44"/>
        <v>0.03</v>
      </c>
      <c r="AM29" s="30">
        <f t="shared" si="17"/>
        <v>0.56359365417836038</v>
      </c>
      <c r="AN29" s="30">
        <f t="shared" si="18"/>
        <v>0</v>
      </c>
      <c r="AO29" s="30">
        <f t="shared" si="19"/>
        <v>0</v>
      </c>
      <c r="AP29" s="30">
        <f t="shared" si="20"/>
        <v>0</v>
      </c>
      <c r="AQ29" s="30">
        <f t="shared" si="21"/>
        <v>0</v>
      </c>
      <c r="AR29" s="31">
        <f t="shared" si="5"/>
        <v>0</v>
      </c>
      <c r="AS29" s="30">
        <f t="shared" si="56"/>
        <v>0</v>
      </c>
      <c r="AT29" s="30">
        <f t="shared" si="23"/>
        <v>0</v>
      </c>
      <c r="AU29" s="30">
        <f t="shared" si="45"/>
        <v>0</v>
      </c>
      <c r="AV29" s="36">
        <f t="shared" si="46"/>
        <v>1.4999999999999999E-2</v>
      </c>
      <c r="AW29" s="30">
        <f t="shared" si="24"/>
        <v>0.56359365417836038</v>
      </c>
      <c r="AX29" s="30">
        <f t="shared" si="25"/>
        <v>0</v>
      </c>
      <c r="AY29" s="30">
        <f t="shared" si="26"/>
        <v>0</v>
      </c>
      <c r="AZ29" s="30">
        <f t="shared" si="27"/>
        <v>0</v>
      </c>
      <c r="BA29" s="30">
        <f t="shared" si="28"/>
        <v>0</v>
      </c>
      <c r="BB29" s="31">
        <f t="shared" si="6"/>
        <v>0</v>
      </c>
      <c r="BC29" s="30">
        <f t="shared" si="29"/>
        <v>0</v>
      </c>
      <c r="BD29" s="30">
        <f t="shared" si="30"/>
        <v>0</v>
      </c>
      <c r="BE29" s="30">
        <f t="shared" si="54"/>
        <v>0</v>
      </c>
      <c r="BF29" s="36">
        <f t="shared" si="47"/>
        <v>0.01</v>
      </c>
      <c r="BG29" s="36">
        <f t="shared" si="48"/>
        <v>0.56359365417836038</v>
      </c>
      <c r="BH29" s="30">
        <f t="shared" si="49"/>
        <v>0</v>
      </c>
      <c r="BI29" s="30">
        <f t="shared" si="33"/>
        <v>0</v>
      </c>
      <c r="BJ29" s="30">
        <f t="shared" si="50"/>
        <v>0</v>
      </c>
      <c r="BK29" s="30">
        <f t="shared" si="51"/>
        <v>0</v>
      </c>
    </row>
    <row r="30" spans="1:63" x14ac:dyDescent="0.25">
      <c r="A30" s="29"/>
      <c r="B30" s="25">
        <f t="shared" si="52"/>
        <v>41205</v>
      </c>
      <c r="C30" s="26">
        <f>VLOOKUP(B30,Weather!$A$2:$F$9992,5,0)</f>
        <v>16.5</v>
      </c>
      <c r="D30" s="26">
        <f>VLOOKUP(B30,Weather!$A$2:$F$9992,6,0)</f>
        <v>8.0532000000000004</v>
      </c>
      <c r="E30" s="23"/>
      <c r="F30" s="28">
        <f>B30-Output!$C$3</f>
        <v>-3</v>
      </c>
      <c r="G30" s="26">
        <f t="shared" si="7"/>
        <v>0</v>
      </c>
      <c r="H30" s="26">
        <f t="shared" si="55"/>
        <v>-3</v>
      </c>
      <c r="I30" s="32">
        <f>VLOOKUP($A$1,'Cultivar-specific values'!$A$41:$G$48,2,FALSE)</f>
        <v>0.26400000000000001</v>
      </c>
      <c r="J30" s="32">
        <f>VLOOKUP($A$1,'Cultivar-specific values'!$A$41:$G$48,3,FALSE)</f>
        <v>0.248</v>
      </c>
      <c r="K30" s="32">
        <f>VLOOKUP($A$1,'Cultivar-specific values'!$A$41:$G$48,4,FALSE)</f>
        <v>0.20300000000000001</v>
      </c>
      <c r="L30" s="30">
        <f t="shared" si="8"/>
        <v>0</v>
      </c>
      <c r="M30" s="30">
        <f t="shared" si="36"/>
        <v>0</v>
      </c>
      <c r="N30" s="31">
        <f t="shared" si="0"/>
        <v>0</v>
      </c>
      <c r="O30" s="30">
        <f t="shared" si="37"/>
        <v>0</v>
      </c>
      <c r="P30" s="30">
        <f t="shared" si="9"/>
        <v>0</v>
      </c>
      <c r="Q30" s="30">
        <f t="shared" si="10"/>
        <v>0</v>
      </c>
      <c r="R30" s="30">
        <f>VLOOKUP(B30,Weather!$A$2:$G$99998,7,0)</f>
        <v>15.256521739130436</v>
      </c>
      <c r="S30" s="76">
        <f t="shared" si="53"/>
        <v>-3</v>
      </c>
      <c r="T30" s="30">
        <f t="shared" si="38"/>
        <v>42</v>
      </c>
      <c r="U30" s="30">
        <f t="shared" si="39"/>
        <v>15</v>
      </c>
      <c r="V30" s="30">
        <f t="shared" si="40"/>
        <v>0.99986524220593975</v>
      </c>
      <c r="W30" s="30"/>
      <c r="X30" s="30"/>
      <c r="Y30" s="30">
        <f t="shared" si="41"/>
        <v>1</v>
      </c>
      <c r="Z30" s="30">
        <f t="shared" si="42"/>
        <v>1</v>
      </c>
      <c r="AA30" s="30">
        <f t="shared" si="11"/>
        <v>0.99986524220593975</v>
      </c>
      <c r="AB30" s="30">
        <f t="shared" si="12"/>
        <v>0</v>
      </c>
      <c r="AC30" s="31">
        <f t="shared" si="1"/>
        <v>0</v>
      </c>
      <c r="AD30" s="30">
        <f t="shared" si="13"/>
        <v>0</v>
      </c>
      <c r="AE30" s="31">
        <f t="shared" si="2"/>
        <v>0</v>
      </c>
      <c r="AF30" s="30">
        <f t="shared" si="14"/>
        <v>0</v>
      </c>
      <c r="AG30" s="30">
        <f t="shared" si="3"/>
        <v>0</v>
      </c>
      <c r="AH30" s="30">
        <f t="shared" si="15"/>
        <v>0</v>
      </c>
      <c r="AI30" s="31">
        <f t="shared" si="4"/>
        <v>0</v>
      </c>
      <c r="AJ30" s="30">
        <f t="shared" si="16"/>
        <v>0</v>
      </c>
      <c r="AK30" s="30">
        <f t="shared" si="43"/>
        <v>0</v>
      </c>
      <c r="AL30" s="35">
        <f t="shared" si="44"/>
        <v>0.03</v>
      </c>
      <c r="AM30" s="30">
        <f t="shared" si="17"/>
        <v>0.50896987516391157</v>
      </c>
      <c r="AN30" s="30">
        <f t="shared" si="18"/>
        <v>0</v>
      </c>
      <c r="AO30" s="30">
        <f t="shared" si="19"/>
        <v>0</v>
      </c>
      <c r="AP30" s="30">
        <f t="shared" si="20"/>
        <v>0</v>
      </c>
      <c r="AQ30" s="30">
        <f t="shared" si="21"/>
        <v>0</v>
      </c>
      <c r="AR30" s="31">
        <f t="shared" si="5"/>
        <v>0</v>
      </c>
      <c r="AS30" s="30">
        <f t="shared" si="56"/>
        <v>0</v>
      </c>
      <c r="AT30" s="30">
        <f t="shared" si="23"/>
        <v>0</v>
      </c>
      <c r="AU30" s="30">
        <f t="shared" si="45"/>
        <v>0</v>
      </c>
      <c r="AV30" s="36">
        <f t="shared" si="46"/>
        <v>1.4999999999999999E-2</v>
      </c>
      <c r="AW30" s="30">
        <f t="shared" si="24"/>
        <v>0.50896987516391157</v>
      </c>
      <c r="AX30" s="30">
        <f t="shared" si="25"/>
        <v>0</v>
      </c>
      <c r="AY30" s="30">
        <f t="shared" si="26"/>
        <v>0</v>
      </c>
      <c r="AZ30" s="30">
        <f t="shared" si="27"/>
        <v>0</v>
      </c>
      <c r="BA30" s="30">
        <f t="shared" si="28"/>
        <v>0</v>
      </c>
      <c r="BB30" s="31">
        <f t="shared" si="6"/>
        <v>0</v>
      </c>
      <c r="BC30" s="30">
        <f t="shared" si="29"/>
        <v>0</v>
      </c>
      <c r="BD30" s="30">
        <f t="shared" si="30"/>
        <v>0</v>
      </c>
      <c r="BE30" s="30">
        <f t="shared" si="54"/>
        <v>0</v>
      </c>
      <c r="BF30" s="36">
        <f t="shared" si="47"/>
        <v>0.01</v>
      </c>
      <c r="BG30" s="36">
        <f t="shared" si="48"/>
        <v>0.50896987516391157</v>
      </c>
      <c r="BH30" s="30">
        <f t="shared" si="49"/>
        <v>0</v>
      </c>
      <c r="BI30" s="30">
        <f t="shared" si="33"/>
        <v>0</v>
      </c>
      <c r="BJ30" s="30">
        <f t="shared" si="50"/>
        <v>0</v>
      </c>
      <c r="BK30" s="30">
        <f t="shared" si="51"/>
        <v>0</v>
      </c>
    </row>
    <row r="31" spans="1:63" ht="28" x14ac:dyDescent="0.25">
      <c r="A31" s="29"/>
      <c r="B31" s="25">
        <f t="shared" si="52"/>
        <v>41206</v>
      </c>
      <c r="C31" s="26">
        <f>VLOOKUP(B31,Weather!$A$2:$F$9992,5,0)</f>
        <v>17.5</v>
      </c>
      <c r="D31" s="26">
        <f>VLOOKUP(B31,Weather!$A$2:$F$9992,6,0)</f>
        <v>15.587999999999999</v>
      </c>
      <c r="E31" s="23"/>
      <c r="F31" s="28">
        <f>B31-Output!$C$3</f>
        <v>-2</v>
      </c>
      <c r="G31" s="26">
        <f t="shared" si="7"/>
        <v>0</v>
      </c>
      <c r="H31" s="26">
        <f t="shared" si="55"/>
        <v>-2</v>
      </c>
      <c r="I31" s="26" t="s">
        <v>78</v>
      </c>
      <c r="J31" s="26" t="s">
        <v>79</v>
      </c>
      <c r="K31" s="26" t="s">
        <v>80</v>
      </c>
      <c r="L31" s="30">
        <f t="shared" si="8"/>
        <v>0</v>
      </c>
      <c r="M31" s="30">
        <f t="shared" si="36"/>
        <v>0</v>
      </c>
      <c r="N31" s="31">
        <f t="shared" si="0"/>
        <v>0</v>
      </c>
      <c r="O31" s="30">
        <f t="shared" si="37"/>
        <v>0</v>
      </c>
      <c r="P31" s="30">
        <f t="shared" si="9"/>
        <v>0</v>
      </c>
      <c r="Q31" s="30">
        <f t="shared" si="10"/>
        <v>0</v>
      </c>
      <c r="R31" s="30">
        <f>VLOOKUP(B31,Weather!$A$2:$G$99998,7,0)</f>
        <v>16.324999999999996</v>
      </c>
      <c r="S31" s="76">
        <f t="shared" si="53"/>
        <v>-3</v>
      </c>
      <c r="T31" s="30">
        <f t="shared" si="38"/>
        <v>42</v>
      </c>
      <c r="U31" s="30">
        <f t="shared" si="39"/>
        <v>15</v>
      </c>
      <c r="V31" s="30">
        <f t="shared" si="40"/>
        <v>0.99647411758799009</v>
      </c>
      <c r="W31" s="30"/>
      <c r="X31" s="30"/>
      <c r="Y31" s="30">
        <f t="shared" si="41"/>
        <v>1</v>
      </c>
      <c r="Z31" s="30">
        <f t="shared" si="42"/>
        <v>1</v>
      </c>
      <c r="AA31" s="30">
        <f t="shared" si="11"/>
        <v>0.99647411758799009</v>
      </c>
      <c r="AB31" s="30">
        <f t="shared" si="12"/>
        <v>0</v>
      </c>
      <c r="AC31" s="31">
        <f t="shared" si="1"/>
        <v>0</v>
      </c>
      <c r="AD31" s="30">
        <f t="shared" si="13"/>
        <v>0</v>
      </c>
      <c r="AE31" s="31">
        <f t="shared" si="2"/>
        <v>0</v>
      </c>
      <c r="AF31" s="30">
        <f t="shared" si="14"/>
        <v>0</v>
      </c>
      <c r="AG31" s="30">
        <f t="shared" si="3"/>
        <v>0</v>
      </c>
      <c r="AH31" s="30">
        <f t="shared" si="15"/>
        <v>0</v>
      </c>
      <c r="AI31" s="31">
        <f t="shared" si="4"/>
        <v>0</v>
      </c>
      <c r="AJ31" s="30">
        <f t="shared" si="16"/>
        <v>0</v>
      </c>
      <c r="AK31" s="30">
        <f t="shared" si="43"/>
        <v>0</v>
      </c>
      <c r="AL31" s="35">
        <f t="shared" si="44"/>
        <v>0.03</v>
      </c>
      <c r="AM31" s="30">
        <f t="shared" si="17"/>
        <v>0.54809580584211059</v>
      </c>
      <c r="AN31" s="30">
        <f t="shared" si="18"/>
        <v>0</v>
      </c>
      <c r="AO31" s="30">
        <f t="shared" si="19"/>
        <v>0</v>
      </c>
      <c r="AP31" s="30">
        <f t="shared" si="20"/>
        <v>0</v>
      </c>
      <c r="AQ31" s="30">
        <f t="shared" si="21"/>
        <v>0</v>
      </c>
      <c r="AR31" s="31">
        <f t="shared" si="5"/>
        <v>0</v>
      </c>
      <c r="AS31" s="30">
        <f t="shared" si="56"/>
        <v>0</v>
      </c>
      <c r="AT31" s="30">
        <f t="shared" si="23"/>
        <v>0</v>
      </c>
      <c r="AU31" s="30">
        <f t="shared" si="45"/>
        <v>0</v>
      </c>
      <c r="AV31" s="36">
        <f t="shared" si="46"/>
        <v>1.4999999999999999E-2</v>
      </c>
      <c r="AW31" s="30">
        <f t="shared" si="24"/>
        <v>0.54809580584211059</v>
      </c>
      <c r="AX31" s="30">
        <f t="shared" si="25"/>
        <v>0</v>
      </c>
      <c r="AY31" s="30">
        <f t="shared" si="26"/>
        <v>0</v>
      </c>
      <c r="AZ31" s="30">
        <f t="shared" si="27"/>
        <v>0</v>
      </c>
      <c r="BA31" s="30">
        <f t="shared" si="28"/>
        <v>0</v>
      </c>
      <c r="BB31" s="31">
        <f t="shared" si="6"/>
        <v>0</v>
      </c>
      <c r="BC31" s="30">
        <f t="shared" si="29"/>
        <v>0</v>
      </c>
      <c r="BD31" s="30">
        <f t="shared" si="30"/>
        <v>0</v>
      </c>
      <c r="BE31" s="30">
        <f t="shared" si="54"/>
        <v>0</v>
      </c>
      <c r="BF31" s="36">
        <f t="shared" si="47"/>
        <v>0.01</v>
      </c>
      <c r="BG31" s="36">
        <f t="shared" si="48"/>
        <v>0.54809580584211059</v>
      </c>
      <c r="BH31" s="30">
        <f t="shared" si="49"/>
        <v>0</v>
      </c>
      <c r="BI31" s="30">
        <f t="shared" si="33"/>
        <v>0</v>
      </c>
      <c r="BJ31" s="30">
        <f t="shared" si="50"/>
        <v>0</v>
      </c>
      <c r="BK31" s="30">
        <f t="shared" si="51"/>
        <v>0</v>
      </c>
    </row>
    <row r="32" spans="1:63" x14ac:dyDescent="0.25">
      <c r="A32" s="29"/>
      <c r="B32" s="25">
        <f t="shared" si="52"/>
        <v>41207</v>
      </c>
      <c r="C32" s="26">
        <f>VLOOKUP(B32,Weather!$A$2:$F$9992,5,0)</f>
        <v>17</v>
      </c>
      <c r="D32" s="26">
        <f>VLOOKUP(B32,Weather!$A$2:$F$9992,6,0)</f>
        <v>16.732800000000001</v>
      </c>
      <c r="E32" s="23"/>
      <c r="F32" s="28">
        <f>B32-Output!$C$3</f>
        <v>-1</v>
      </c>
      <c r="G32" s="26">
        <f t="shared" si="7"/>
        <v>0</v>
      </c>
      <c r="H32" s="26">
        <f t="shared" si="55"/>
        <v>-1</v>
      </c>
      <c r="I32" s="33">
        <f>VLOOKUP($A$1,'Cultivar-specific values'!$A$41:$G$48,5,FALSE)</f>
        <v>0.2</v>
      </c>
      <c r="J32" s="33">
        <f>VLOOKUP($A$1,'Cultivar-specific values'!$A$41:$G$48,6,FALSE)</f>
        <v>0.2</v>
      </c>
      <c r="K32" s="33">
        <f>VLOOKUP($A$1,'Cultivar-specific values'!$A$41:$G$48,7,FALSE)</f>
        <v>0.09</v>
      </c>
      <c r="L32" s="30">
        <f t="shared" si="8"/>
        <v>0</v>
      </c>
      <c r="M32" s="30">
        <f t="shared" si="36"/>
        <v>0</v>
      </c>
      <c r="N32" s="31">
        <f t="shared" si="0"/>
        <v>0</v>
      </c>
      <c r="O32" s="30">
        <f t="shared" si="37"/>
        <v>0</v>
      </c>
      <c r="P32" s="30">
        <f t="shared" si="9"/>
        <v>0</v>
      </c>
      <c r="Q32" s="30">
        <f t="shared" si="10"/>
        <v>0</v>
      </c>
      <c r="R32" s="30">
        <f>VLOOKUP(B32,Weather!$A$2:$G$99998,7,0)</f>
        <v>16.781818181818185</v>
      </c>
      <c r="S32" s="76">
        <f t="shared" si="53"/>
        <v>-3</v>
      </c>
      <c r="T32" s="30">
        <f t="shared" si="38"/>
        <v>42</v>
      </c>
      <c r="U32" s="30">
        <f t="shared" si="39"/>
        <v>15</v>
      </c>
      <c r="V32" s="30">
        <f t="shared" si="40"/>
        <v>0.99367600384549537</v>
      </c>
      <c r="W32" s="30"/>
      <c r="X32" s="30"/>
      <c r="Y32" s="30">
        <f t="shared" si="41"/>
        <v>1</v>
      </c>
      <c r="Z32" s="30">
        <f t="shared" si="42"/>
        <v>1</v>
      </c>
      <c r="AA32" s="30">
        <f t="shared" si="11"/>
        <v>0.99367600384549537</v>
      </c>
      <c r="AB32" s="30">
        <f t="shared" si="12"/>
        <v>0</v>
      </c>
      <c r="AC32" s="31">
        <f t="shared" si="1"/>
        <v>0</v>
      </c>
      <c r="AD32" s="30">
        <f t="shared" si="13"/>
        <v>0</v>
      </c>
      <c r="AE32" s="31">
        <f t="shared" si="2"/>
        <v>0</v>
      </c>
      <c r="AF32" s="30">
        <f t="shared" si="14"/>
        <v>0</v>
      </c>
      <c r="AG32" s="30">
        <f t="shared" si="3"/>
        <v>0</v>
      </c>
      <c r="AH32" s="30">
        <f t="shared" si="15"/>
        <v>0</v>
      </c>
      <c r="AI32" s="31">
        <f t="shared" si="4"/>
        <v>0</v>
      </c>
      <c r="AJ32" s="30">
        <f t="shared" si="16"/>
        <v>0</v>
      </c>
      <c r="AK32" s="30">
        <f t="shared" si="43"/>
        <v>0</v>
      </c>
      <c r="AL32" s="35">
        <f t="shared" si="44"/>
        <v>0.03</v>
      </c>
      <c r="AM32" s="30">
        <f t="shared" si="17"/>
        <v>0.56572852386343786</v>
      </c>
      <c r="AN32" s="30">
        <f t="shared" si="18"/>
        <v>0</v>
      </c>
      <c r="AO32" s="30">
        <f t="shared" si="19"/>
        <v>0</v>
      </c>
      <c r="AP32" s="30">
        <f t="shared" si="20"/>
        <v>0</v>
      </c>
      <c r="AQ32" s="30">
        <f t="shared" si="21"/>
        <v>0</v>
      </c>
      <c r="AR32" s="31">
        <f t="shared" si="5"/>
        <v>0</v>
      </c>
      <c r="AS32" s="30">
        <f t="shared" si="56"/>
        <v>0</v>
      </c>
      <c r="AT32" s="30">
        <f t="shared" si="23"/>
        <v>0</v>
      </c>
      <c r="AU32" s="30">
        <f t="shared" si="45"/>
        <v>0</v>
      </c>
      <c r="AV32" s="36">
        <f t="shared" si="46"/>
        <v>1.4999999999999999E-2</v>
      </c>
      <c r="AW32" s="30">
        <f t="shared" si="24"/>
        <v>0.56572852386343786</v>
      </c>
      <c r="AX32" s="30">
        <f t="shared" si="25"/>
        <v>0</v>
      </c>
      <c r="AY32" s="30">
        <f t="shared" si="26"/>
        <v>0</v>
      </c>
      <c r="AZ32" s="30">
        <f t="shared" si="27"/>
        <v>0</v>
      </c>
      <c r="BA32" s="30">
        <f t="shared" si="28"/>
        <v>0</v>
      </c>
      <c r="BB32" s="31">
        <f t="shared" si="6"/>
        <v>0</v>
      </c>
      <c r="BC32" s="30">
        <f t="shared" si="29"/>
        <v>0</v>
      </c>
      <c r="BD32" s="30">
        <f t="shared" si="30"/>
        <v>0</v>
      </c>
      <c r="BE32" s="30">
        <f t="shared" si="54"/>
        <v>0</v>
      </c>
      <c r="BF32" s="36">
        <f t="shared" si="47"/>
        <v>0.01</v>
      </c>
      <c r="BG32" s="36">
        <f t="shared" si="48"/>
        <v>0.56572852386343786</v>
      </c>
      <c r="BH32" s="30">
        <f t="shared" si="49"/>
        <v>0</v>
      </c>
      <c r="BI32" s="30">
        <f t="shared" si="33"/>
        <v>0</v>
      </c>
      <c r="BJ32" s="30">
        <f t="shared" si="50"/>
        <v>0</v>
      </c>
      <c r="BK32" s="30">
        <f t="shared" si="51"/>
        <v>0</v>
      </c>
    </row>
    <row r="33" spans="1:63" x14ac:dyDescent="0.25">
      <c r="A33" s="29"/>
      <c r="B33" s="25">
        <f t="shared" si="52"/>
        <v>41208</v>
      </c>
      <c r="C33" s="26">
        <f>VLOOKUP(B33,Weather!$A$2:$F$9992,5,0)</f>
        <v>18.2</v>
      </c>
      <c r="D33" s="26">
        <f>VLOOKUP(B33,Weather!$A$2:$F$9992,6,0)</f>
        <v>17.524799999999999</v>
      </c>
      <c r="E33" s="23"/>
      <c r="F33" s="28">
        <f>B33-Output!$C$3</f>
        <v>0</v>
      </c>
      <c r="G33" s="26">
        <f t="shared" si="7"/>
        <v>0</v>
      </c>
      <c r="H33" s="26">
        <f t="shared" si="55"/>
        <v>0</v>
      </c>
      <c r="I33" s="26"/>
      <c r="J33" s="26"/>
      <c r="K33" s="26"/>
      <c r="L33" s="30">
        <f t="shared" si="8"/>
        <v>0</v>
      </c>
      <c r="M33" s="30">
        <f t="shared" si="36"/>
        <v>0</v>
      </c>
      <c r="N33" s="31">
        <f t="shared" si="0"/>
        <v>0</v>
      </c>
      <c r="O33" s="30">
        <f t="shared" si="37"/>
        <v>0</v>
      </c>
      <c r="P33" s="30">
        <f t="shared" si="9"/>
        <v>0</v>
      </c>
      <c r="Q33" s="30">
        <f t="shared" si="10"/>
        <v>0</v>
      </c>
      <c r="R33" s="30">
        <f>VLOOKUP(B33,Weather!$A$2:$G$99998,7,0)</f>
        <v>17.391304347826093</v>
      </c>
      <c r="S33" s="76">
        <f t="shared" si="53"/>
        <v>-3</v>
      </c>
      <c r="T33" s="30">
        <f t="shared" si="38"/>
        <v>42</v>
      </c>
      <c r="U33" s="30">
        <f t="shared" si="39"/>
        <v>15</v>
      </c>
      <c r="V33" s="30">
        <f t="shared" si="40"/>
        <v>0.9887328245412117</v>
      </c>
      <c r="W33" s="30"/>
      <c r="X33" s="30"/>
      <c r="Y33" s="30">
        <f t="shared" si="41"/>
        <v>1</v>
      </c>
      <c r="Z33" s="30">
        <f t="shared" si="42"/>
        <v>1</v>
      </c>
      <c r="AA33" s="30">
        <f t="shared" si="11"/>
        <v>0.9887328245412117</v>
      </c>
      <c r="AB33" s="30">
        <f t="shared" si="12"/>
        <v>0</v>
      </c>
      <c r="AC33" s="31">
        <f t="shared" si="1"/>
        <v>0</v>
      </c>
      <c r="AD33" s="30">
        <f t="shared" si="13"/>
        <v>0</v>
      </c>
      <c r="AE33" s="31">
        <f t="shared" si="2"/>
        <v>0</v>
      </c>
      <c r="AF33" s="30">
        <f t="shared" si="14"/>
        <v>0</v>
      </c>
      <c r="AG33" s="30">
        <f t="shared" si="3"/>
        <v>0</v>
      </c>
      <c r="AH33" s="30">
        <f t="shared" si="15"/>
        <v>0</v>
      </c>
      <c r="AI33" s="31">
        <f t="shared" si="4"/>
        <v>0</v>
      </c>
      <c r="AJ33" s="30">
        <f t="shared" si="16"/>
        <v>0</v>
      </c>
      <c r="AK33" s="30">
        <f t="shared" si="43"/>
        <v>0</v>
      </c>
      <c r="AL33" s="35">
        <f t="shared" si="44"/>
        <v>0.03</v>
      </c>
      <c r="AM33" s="30">
        <f t="shared" si="17"/>
        <v>0.59014052415718088</v>
      </c>
      <c r="AN33" s="30">
        <f t="shared" si="18"/>
        <v>0</v>
      </c>
      <c r="AO33" s="30">
        <f t="shared" si="19"/>
        <v>0</v>
      </c>
      <c r="AP33" s="30">
        <f t="shared" si="20"/>
        <v>0</v>
      </c>
      <c r="AQ33" s="30">
        <f t="shared" si="21"/>
        <v>0</v>
      </c>
      <c r="AR33" s="31">
        <f t="shared" si="5"/>
        <v>0</v>
      </c>
      <c r="AS33" s="30">
        <f t="shared" si="56"/>
        <v>0</v>
      </c>
      <c r="AT33" s="30">
        <f t="shared" si="23"/>
        <v>0</v>
      </c>
      <c r="AU33" s="30">
        <f t="shared" si="45"/>
        <v>0</v>
      </c>
      <c r="AV33" s="36">
        <f t="shared" si="46"/>
        <v>1.4999999999999999E-2</v>
      </c>
      <c r="AW33" s="30">
        <f t="shared" si="24"/>
        <v>0.59014052415718088</v>
      </c>
      <c r="AX33" s="30">
        <f t="shared" si="25"/>
        <v>0</v>
      </c>
      <c r="AY33" s="30">
        <f t="shared" si="26"/>
        <v>0</v>
      </c>
      <c r="AZ33" s="30">
        <f t="shared" si="27"/>
        <v>0</v>
      </c>
      <c r="BA33" s="30">
        <f t="shared" si="28"/>
        <v>0</v>
      </c>
      <c r="BB33" s="31">
        <f t="shared" si="6"/>
        <v>0</v>
      </c>
      <c r="BC33" s="30">
        <f t="shared" si="29"/>
        <v>0</v>
      </c>
      <c r="BD33" s="30">
        <f t="shared" si="30"/>
        <v>0</v>
      </c>
      <c r="BE33" s="30">
        <f t="shared" si="54"/>
        <v>0</v>
      </c>
      <c r="BF33" s="36">
        <f t="shared" si="47"/>
        <v>0.01</v>
      </c>
      <c r="BG33" s="36">
        <f t="shared" si="48"/>
        <v>0.59014052415718088</v>
      </c>
      <c r="BH33" s="30">
        <f t="shared" si="49"/>
        <v>0</v>
      </c>
      <c r="BI33" s="30">
        <f t="shared" si="33"/>
        <v>0</v>
      </c>
      <c r="BJ33" s="30">
        <f t="shared" si="50"/>
        <v>0</v>
      </c>
      <c r="BK33" s="30">
        <f t="shared" si="51"/>
        <v>0</v>
      </c>
    </row>
    <row r="34" spans="1:63" ht="17" x14ac:dyDescent="0.25">
      <c r="A34" s="29"/>
      <c r="B34" s="25">
        <f t="shared" si="52"/>
        <v>41209</v>
      </c>
      <c r="C34" s="26">
        <f>VLOOKUP(B34,Weather!$A$2:$F$9992,5,0)</f>
        <v>19.850000000000001</v>
      </c>
      <c r="D34" s="26">
        <f>VLOOKUP(B34,Weather!$A$2:$F$9992,6,0)</f>
        <v>15.0228</v>
      </c>
      <c r="E34" s="23"/>
      <c r="F34" s="28">
        <f>B34-Output!$C$3</f>
        <v>1</v>
      </c>
      <c r="G34" s="26">
        <f t="shared" si="7"/>
        <v>19.850000000000001</v>
      </c>
      <c r="H34" s="26">
        <f t="shared" si="55"/>
        <v>1</v>
      </c>
      <c r="I34" s="26" t="s">
        <v>81</v>
      </c>
      <c r="J34" s="26"/>
      <c r="K34" s="26"/>
      <c r="L34" s="30">
        <f t="shared" si="8"/>
        <v>0.74186999999999992</v>
      </c>
      <c r="M34" s="30">
        <f t="shared" si="36"/>
        <v>0</v>
      </c>
      <c r="N34" s="31">
        <f t="shared" si="0"/>
        <v>2.7099999999999999E-2</v>
      </c>
      <c r="O34" s="30">
        <f t="shared" si="37"/>
        <v>0</v>
      </c>
      <c r="P34" s="30">
        <f t="shared" si="9"/>
        <v>0</v>
      </c>
      <c r="Q34" s="30">
        <f t="shared" si="10"/>
        <v>1.6</v>
      </c>
      <c r="R34" s="30">
        <f>VLOOKUP(B34,Weather!$A$2:$G$99998,7,0)</f>
        <v>18.759090909090908</v>
      </c>
      <c r="S34" s="76">
        <f t="shared" si="53"/>
        <v>-3</v>
      </c>
      <c r="T34" s="30">
        <f t="shared" si="38"/>
        <v>42</v>
      </c>
      <c r="U34" s="30">
        <f t="shared" si="39"/>
        <v>15</v>
      </c>
      <c r="V34" s="30">
        <f t="shared" si="40"/>
        <v>0.9728166611419935</v>
      </c>
      <c r="W34" s="30"/>
      <c r="X34" s="30"/>
      <c r="Y34" s="30">
        <f t="shared" si="41"/>
        <v>1</v>
      </c>
      <c r="Z34" s="30">
        <f t="shared" si="42"/>
        <v>1</v>
      </c>
      <c r="AA34" s="30">
        <f t="shared" si="11"/>
        <v>0.9728166611419935</v>
      </c>
      <c r="AB34" s="30">
        <f t="shared" si="12"/>
        <v>0</v>
      </c>
      <c r="AC34" s="31">
        <f t="shared" si="1"/>
        <v>0.26400000000000001</v>
      </c>
      <c r="AD34" s="30">
        <f t="shared" si="13"/>
        <v>0</v>
      </c>
      <c r="AE34" s="31">
        <f t="shared" si="2"/>
        <v>0.13600000000000001</v>
      </c>
      <c r="AF34" s="30">
        <f t="shared" si="14"/>
        <v>0</v>
      </c>
      <c r="AG34" s="30">
        <f t="shared" si="3"/>
        <v>0.6</v>
      </c>
      <c r="AH34" s="30">
        <f t="shared" si="15"/>
        <v>0</v>
      </c>
      <c r="AI34" s="31">
        <f t="shared" si="4"/>
        <v>0</v>
      </c>
      <c r="AJ34" s="30">
        <f t="shared" si="16"/>
        <v>0</v>
      </c>
      <c r="AK34" s="30">
        <f t="shared" si="43"/>
        <v>0</v>
      </c>
      <c r="AL34" s="35">
        <f t="shared" si="44"/>
        <v>0.03</v>
      </c>
      <c r="AM34" s="30">
        <f t="shared" si="17"/>
        <v>0.64882849730472891</v>
      </c>
      <c r="AN34" s="30">
        <f t="shared" si="18"/>
        <v>0</v>
      </c>
      <c r="AO34" s="30">
        <f t="shared" si="19"/>
        <v>0</v>
      </c>
      <c r="AP34" s="30">
        <f t="shared" si="20"/>
        <v>0</v>
      </c>
      <c r="AQ34" s="30">
        <f t="shared" si="21"/>
        <v>0</v>
      </c>
      <c r="AR34" s="31">
        <f t="shared" si="5"/>
        <v>0</v>
      </c>
      <c r="AS34" s="30">
        <f t="shared" si="56"/>
        <v>0</v>
      </c>
      <c r="AT34" s="30">
        <f t="shared" si="23"/>
        <v>0</v>
      </c>
      <c r="AU34" s="30">
        <f t="shared" si="45"/>
        <v>0</v>
      </c>
      <c r="AV34" s="36">
        <f t="shared" si="46"/>
        <v>1.4999999999999999E-2</v>
      </c>
      <c r="AW34" s="30">
        <f t="shared" si="24"/>
        <v>0.64882849730472891</v>
      </c>
      <c r="AX34" s="30">
        <f t="shared" si="25"/>
        <v>0</v>
      </c>
      <c r="AY34" s="30">
        <f t="shared" si="26"/>
        <v>0</v>
      </c>
      <c r="AZ34" s="30">
        <f t="shared" si="27"/>
        <v>0</v>
      </c>
      <c r="BA34" s="30">
        <f t="shared" si="28"/>
        <v>0</v>
      </c>
      <c r="BB34" s="31">
        <f t="shared" si="6"/>
        <v>0</v>
      </c>
      <c r="BC34" s="30">
        <f t="shared" si="29"/>
        <v>0</v>
      </c>
      <c r="BD34" s="30">
        <f t="shared" si="30"/>
        <v>0</v>
      </c>
      <c r="BE34" s="30">
        <f t="shared" si="54"/>
        <v>0</v>
      </c>
      <c r="BF34" s="36">
        <f t="shared" si="47"/>
        <v>0.01</v>
      </c>
      <c r="BG34" s="36">
        <f t="shared" si="48"/>
        <v>0.64882849730472891</v>
      </c>
      <c r="BH34" s="30">
        <f t="shared" si="49"/>
        <v>0</v>
      </c>
      <c r="BI34" s="30">
        <f t="shared" si="33"/>
        <v>0</v>
      </c>
      <c r="BJ34" s="30">
        <f t="shared" si="50"/>
        <v>0</v>
      </c>
      <c r="BK34" s="30">
        <f t="shared" si="51"/>
        <v>0</v>
      </c>
    </row>
    <row r="35" spans="1:63" x14ac:dyDescent="0.25">
      <c r="A35" s="23"/>
      <c r="B35" s="25">
        <f t="shared" si="52"/>
        <v>41210</v>
      </c>
      <c r="C35" s="26">
        <f>VLOOKUP(B35,Weather!$A$2:$F$9992,5,0)</f>
        <v>19.2</v>
      </c>
      <c r="D35" s="26">
        <f>VLOOKUP(B35,Weather!$A$2:$F$9992,6,0)</f>
        <v>10.746</v>
      </c>
      <c r="E35" s="23"/>
      <c r="F35" s="28">
        <f>B35-Output!$C$3</f>
        <v>2</v>
      </c>
      <c r="G35" s="26">
        <f t="shared" si="7"/>
        <v>39.049999999999997</v>
      </c>
      <c r="H35" s="26">
        <f t="shared" si="55"/>
        <v>2</v>
      </c>
      <c r="I35" s="26" t="s">
        <v>75</v>
      </c>
      <c r="J35" s="26" t="s">
        <v>76</v>
      </c>
      <c r="K35" s="26" t="s">
        <v>77</v>
      </c>
      <c r="L35" s="30">
        <f t="shared" si="8"/>
        <v>0.74647999999999992</v>
      </c>
      <c r="M35" s="30">
        <f t="shared" si="36"/>
        <v>0</v>
      </c>
      <c r="N35" s="31">
        <f t="shared" si="0"/>
        <v>2.7099999999999999E-2</v>
      </c>
      <c r="O35" s="30">
        <f t="shared" si="37"/>
        <v>0</v>
      </c>
      <c r="P35" s="30">
        <f t="shared" si="9"/>
        <v>0</v>
      </c>
      <c r="Q35" s="30">
        <f t="shared" si="10"/>
        <v>1.6</v>
      </c>
      <c r="R35" s="30">
        <f>VLOOKUP(B35,Weather!$A$2:$G$99998,7,0)</f>
        <v>18.395454545454545</v>
      </c>
      <c r="S35" s="76">
        <f t="shared" si="53"/>
        <v>-3</v>
      </c>
      <c r="T35" s="30">
        <f t="shared" si="38"/>
        <v>42</v>
      </c>
      <c r="U35" s="30">
        <f t="shared" si="39"/>
        <v>15</v>
      </c>
      <c r="V35" s="30">
        <f t="shared" si="40"/>
        <v>0.97768094343290357</v>
      </c>
      <c r="W35" s="30"/>
      <c r="X35" s="30"/>
      <c r="Y35" s="30">
        <f t="shared" si="41"/>
        <v>1</v>
      </c>
      <c r="Z35" s="30">
        <f t="shared" si="42"/>
        <v>1</v>
      </c>
      <c r="AA35" s="30">
        <f t="shared" si="11"/>
        <v>0.97768094343290357</v>
      </c>
      <c r="AB35" s="30">
        <f t="shared" si="12"/>
        <v>0</v>
      </c>
      <c r="AC35" s="31">
        <f t="shared" si="1"/>
        <v>0.26400000000000001</v>
      </c>
      <c r="AD35" s="30">
        <f t="shared" si="13"/>
        <v>0</v>
      </c>
      <c r="AE35" s="31">
        <f t="shared" si="2"/>
        <v>0.13600000000000001</v>
      </c>
      <c r="AF35" s="30">
        <f t="shared" si="14"/>
        <v>0</v>
      </c>
      <c r="AG35" s="30">
        <f t="shared" si="3"/>
        <v>0.6</v>
      </c>
      <c r="AH35" s="30">
        <f t="shared" si="15"/>
        <v>0</v>
      </c>
      <c r="AI35" s="31">
        <f t="shared" si="4"/>
        <v>0</v>
      </c>
      <c r="AJ35" s="30">
        <f t="shared" si="16"/>
        <v>0</v>
      </c>
      <c r="AK35" s="30">
        <f t="shared" si="43"/>
        <v>0</v>
      </c>
      <c r="AL35" s="35">
        <f t="shared" si="44"/>
        <v>0.03</v>
      </c>
      <c r="AM35" s="30">
        <f t="shared" si="17"/>
        <v>0.63267892939058468</v>
      </c>
      <c r="AN35" s="30">
        <f t="shared" si="18"/>
        <v>0</v>
      </c>
      <c r="AO35" s="30">
        <f t="shared" si="19"/>
        <v>0</v>
      </c>
      <c r="AP35" s="30">
        <f t="shared" si="20"/>
        <v>0</v>
      </c>
      <c r="AQ35" s="30">
        <f t="shared" si="21"/>
        <v>0</v>
      </c>
      <c r="AR35" s="31">
        <f t="shared" si="5"/>
        <v>0</v>
      </c>
      <c r="AS35" s="30">
        <f t="shared" si="56"/>
        <v>0</v>
      </c>
      <c r="AT35" s="30">
        <f t="shared" si="23"/>
        <v>0</v>
      </c>
      <c r="AU35" s="30">
        <f t="shared" si="45"/>
        <v>0</v>
      </c>
      <c r="AV35" s="36">
        <f t="shared" si="46"/>
        <v>1.4999999999999999E-2</v>
      </c>
      <c r="AW35" s="30">
        <f t="shared" si="24"/>
        <v>0.63267892939058468</v>
      </c>
      <c r="AX35" s="30">
        <f t="shared" si="25"/>
        <v>0</v>
      </c>
      <c r="AY35" s="30">
        <f t="shared" si="26"/>
        <v>0</v>
      </c>
      <c r="AZ35" s="30">
        <f t="shared" si="27"/>
        <v>0</v>
      </c>
      <c r="BA35" s="30">
        <f t="shared" si="28"/>
        <v>0</v>
      </c>
      <c r="BB35" s="31">
        <f t="shared" si="6"/>
        <v>0</v>
      </c>
      <c r="BC35" s="30">
        <f t="shared" si="29"/>
        <v>0</v>
      </c>
      <c r="BD35" s="30">
        <f t="shared" si="30"/>
        <v>0</v>
      </c>
      <c r="BE35" s="30">
        <f t="shared" si="54"/>
        <v>0</v>
      </c>
      <c r="BF35" s="36">
        <f t="shared" si="47"/>
        <v>0.01</v>
      </c>
      <c r="BG35" s="36">
        <f t="shared" si="48"/>
        <v>0.63267892939058468</v>
      </c>
      <c r="BH35" s="30">
        <f t="shared" si="49"/>
        <v>0</v>
      </c>
      <c r="BI35" s="30">
        <f t="shared" si="33"/>
        <v>0</v>
      </c>
      <c r="BJ35" s="30">
        <f t="shared" si="50"/>
        <v>0</v>
      </c>
      <c r="BK35" s="30">
        <f t="shared" si="51"/>
        <v>0</v>
      </c>
    </row>
    <row r="36" spans="1:63" x14ac:dyDescent="0.25">
      <c r="A36" s="29"/>
      <c r="B36" s="25">
        <f t="shared" si="52"/>
        <v>41211</v>
      </c>
      <c r="C36" s="26">
        <f>VLOOKUP(B36,Weather!$A$2:$F$9992,5,0)</f>
        <v>21</v>
      </c>
      <c r="D36" s="26">
        <f>VLOOKUP(B36,Weather!$A$2:$F$9992,6,0)</f>
        <v>15.5124</v>
      </c>
      <c r="E36" s="23"/>
      <c r="F36" s="28">
        <f>B36-Output!$C$3</f>
        <v>3</v>
      </c>
      <c r="G36" s="26">
        <f t="shared" si="7"/>
        <v>60.05</v>
      </c>
      <c r="H36" s="26">
        <f t="shared" si="55"/>
        <v>3</v>
      </c>
      <c r="I36" s="32">
        <f>VLOOKUP($A$1,'Cultivar-specific values'!$A$53:$G$60,2,FALSE)</f>
        <v>0.13600000000000001</v>
      </c>
      <c r="J36" s="32">
        <f>VLOOKUP($A$1,'Cultivar-specific values'!$A$53:$G$60,3,FALSE)</f>
        <v>0.15200000000000002</v>
      </c>
      <c r="K36" s="32">
        <f>VLOOKUP($A$1,'Cultivar-specific values'!$A$53:$G$60,4,FALSE)</f>
        <v>0.49699999999999994</v>
      </c>
      <c r="L36" s="30">
        <f t="shared" si="8"/>
        <v>0.75102999999999998</v>
      </c>
      <c r="M36" s="30">
        <f t="shared" si="36"/>
        <v>0</v>
      </c>
      <c r="N36" s="31">
        <f t="shared" si="0"/>
        <v>2.7099999999999999E-2</v>
      </c>
      <c r="O36" s="30">
        <f t="shared" si="37"/>
        <v>0</v>
      </c>
      <c r="P36" s="30">
        <f t="shared" si="9"/>
        <v>0</v>
      </c>
      <c r="Q36" s="30">
        <f t="shared" si="10"/>
        <v>1.6</v>
      </c>
      <c r="R36" s="30">
        <f>VLOOKUP(B36,Weather!$A$2:$G$99998,7,0)</f>
        <v>19.539130434782614</v>
      </c>
      <c r="S36" s="76">
        <f t="shared" si="53"/>
        <v>-3</v>
      </c>
      <c r="T36" s="30">
        <f t="shared" si="38"/>
        <v>42</v>
      </c>
      <c r="U36" s="30">
        <f t="shared" si="39"/>
        <v>15</v>
      </c>
      <c r="V36" s="30">
        <f t="shared" si="40"/>
        <v>0.96089281562427331</v>
      </c>
      <c r="W36" s="30"/>
      <c r="X36" s="30"/>
      <c r="Y36" s="30">
        <f t="shared" si="41"/>
        <v>1</v>
      </c>
      <c r="Z36" s="30">
        <f t="shared" si="42"/>
        <v>1</v>
      </c>
      <c r="AA36" s="30">
        <f t="shared" si="11"/>
        <v>0.96089281562427331</v>
      </c>
      <c r="AB36" s="30">
        <f t="shared" si="12"/>
        <v>0</v>
      </c>
      <c r="AC36" s="31">
        <f t="shared" si="1"/>
        <v>0.26400000000000001</v>
      </c>
      <c r="AD36" s="30">
        <f t="shared" si="13"/>
        <v>0</v>
      </c>
      <c r="AE36" s="31">
        <f t="shared" si="2"/>
        <v>0.13600000000000001</v>
      </c>
      <c r="AF36" s="30">
        <f t="shared" si="14"/>
        <v>0</v>
      </c>
      <c r="AG36" s="30">
        <f t="shared" si="3"/>
        <v>0.6</v>
      </c>
      <c r="AH36" s="30">
        <f t="shared" si="15"/>
        <v>0</v>
      </c>
      <c r="AI36" s="31">
        <f t="shared" si="4"/>
        <v>0</v>
      </c>
      <c r="AJ36" s="30">
        <f t="shared" si="16"/>
        <v>0</v>
      </c>
      <c r="AK36" s="30">
        <f t="shared" si="43"/>
        <v>0</v>
      </c>
      <c r="AL36" s="35">
        <f t="shared" si="44"/>
        <v>0.03</v>
      </c>
      <c r="AM36" s="30">
        <f t="shared" si="17"/>
        <v>0.68487520879784058</v>
      </c>
      <c r="AN36" s="30">
        <f t="shared" si="18"/>
        <v>0</v>
      </c>
      <c r="AO36" s="30">
        <f t="shared" si="19"/>
        <v>0</v>
      </c>
      <c r="AP36" s="30">
        <f t="shared" si="20"/>
        <v>0</v>
      </c>
      <c r="AQ36" s="30">
        <f t="shared" si="21"/>
        <v>0</v>
      </c>
      <c r="AR36" s="31">
        <f t="shared" si="5"/>
        <v>0</v>
      </c>
      <c r="AS36" s="30">
        <f t="shared" si="56"/>
        <v>0</v>
      </c>
      <c r="AT36" s="30">
        <f t="shared" si="23"/>
        <v>0</v>
      </c>
      <c r="AU36" s="30">
        <f t="shared" si="45"/>
        <v>0</v>
      </c>
      <c r="AV36" s="36">
        <f t="shared" si="46"/>
        <v>1.4999999999999999E-2</v>
      </c>
      <c r="AW36" s="30">
        <f t="shared" si="24"/>
        <v>0.68487520879784058</v>
      </c>
      <c r="AX36" s="30">
        <f t="shared" si="25"/>
        <v>0</v>
      </c>
      <c r="AY36" s="30">
        <f t="shared" si="26"/>
        <v>0</v>
      </c>
      <c r="AZ36" s="30">
        <f t="shared" si="27"/>
        <v>0</v>
      </c>
      <c r="BA36" s="30">
        <f t="shared" si="28"/>
        <v>0</v>
      </c>
      <c r="BB36" s="31">
        <f t="shared" si="6"/>
        <v>0</v>
      </c>
      <c r="BC36" s="30">
        <f t="shared" si="29"/>
        <v>0</v>
      </c>
      <c r="BD36" s="30">
        <f t="shared" si="30"/>
        <v>0</v>
      </c>
      <c r="BE36" s="30">
        <f t="shared" si="54"/>
        <v>0</v>
      </c>
      <c r="BF36" s="36">
        <f t="shared" si="47"/>
        <v>0.01</v>
      </c>
      <c r="BG36" s="36">
        <f t="shared" si="48"/>
        <v>0.68487520879784058</v>
      </c>
      <c r="BH36" s="30">
        <f t="shared" si="49"/>
        <v>0</v>
      </c>
      <c r="BI36" s="30">
        <f t="shared" si="33"/>
        <v>0</v>
      </c>
      <c r="BJ36" s="30">
        <f t="shared" si="50"/>
        <v>0</v>
      </c>
      <c r="BK36" s="30">
        <f t="shared" si="51"/>
        <v>0</v>
      </c>
    </row>
    <row r="37" spans="1:63" ht="28" x14ac:dyDescent="0.25">
      <c r="A37" s="29"/>
      <c r="B37" s="25">
        <f t="shared" si="52"/>
        <v>41212</v>
      </c>
      <c r="C37" s="26">
        <f>VLOOKUP(B37,Weather!$A$2:$F$9992,5,0)</f>
        <v>20.3</v>
      </c>
      <c r="D37" s="26">
        <f>VLOOKUP(B37,Weather!$A$2:$F$9992,6,0)</f>
        <v>16.4772</v>
      </c>
      <c r="E37" s="23"/>
      <c r="F37" s="28">
        <f>B37-Output!$C$3</f>
        <v>4</v>
      </c>
      <c r="G37" s="26">
        <f t="shared" si="7"/>
        <v>80.349999999999994</v>
      </c>
      <c r="H37" s="26">
        <f t="shared" si="55"/>
        <v>4</v>
      </c>
      <c r="I37" s="26" t="s">
        <v>78</v>
      </c>
      <c r="J37" s="26" t="s">
        <v>79</v>
      </c>
      <c r="K37" s="26" t="s">
        <v>80</v>
      </c>
      <c r="L37" s="30">
        <f t="shared" si="8"/>
        <v>0.75551999999999997</v>
      </c>
      <c r="M37" s="30">
        <f t="shared" si="36"/>
        <v>0</v>
      </c>
      <c r="N37" s="31">
        <f t="shared" si="0"/>
        <v>2.7099999999999999E-2</v>
      </c>
      <c r="O37" s="30">
        <f t="shared" si="37"/>
        <v>0</v>
      </c>
      <c r="P37" s="30">
        <f t="shared" si="9"/>
        <v>0</v>
      </c>
      <c r="Q37" s="30">
        <f t="shared" si="10"/>
        <v>1.6</v>
      </c>
      <c r="R37" s="30">
        <f>VLOOKUP(B37,Weather!$A$2:$G$99998,7,0)</f>
        <v>18.791304347826088</v>
      </c>
      <c r="S37" s="76">
        <f t="shared" si="53"/>
        <v>-3</v>
      </c>
      <c r="T37" s="30">
        <f t="shared" si="38"/>
        <v>42</v>
      </c>
      <c r="U37" s="30">
        <f t="shared" si="39"/>
        <v>15</v>
      </c>
      <c r="V37" s="30">
        <f t="shared" si="40"/>
        <v>0.97236418404299707</v>
      </c>
      <c r="W37" s="30"/>
      <c r="X37" s="30"/>
      <c r="Y37" s="30">
        <f t="shared" si="41"/>
        <v>1</v>
      </c>
      <c r="Z37" s="30">
        <f t="shared" si="42"/>
        <v>1</v>
      </c>
      <c r="AA37" s="30">
        <f t="shared" si="11"/>
        <v>0.97236418404299707</v>
      </c>
      <c r="AB37" s="30">
        <f t="shared" si="12"/>
        <v>0</v>
      </c>
      <c r="AC37" s="31">
        <f t="shared" si="1"/>
        <v>0.26400000000000001</v>
      </c>
      <c r="AD37" s="30">
        <f t="shared" si="13"/>
        <v>0</v>
      </c>
      <c r="AE37" s="31">
        <f t="shared" si="2"/>
        <v>0.13600000000000001</v>
      </c>
      <c r="AF37" s="30">
        <f t="shared" si="14"/>
        <v>0</v>
      </c>
      <c r="AG37" s="30">
        <f t="shared" si="3"/>
        <v>0.6</v>
      </c>
      <c r="AH37" s="30">
        <f t="shared" si="15"/>
        <v>0</v>
      </c>
      <c r="AI37" s="31">
        <f t="shared" si="4"/>
        <v>0</v>
      </c>
      <c r="AJ37" s="30">
        <f t="shared" si="16"/>
        <v>0</v>
      </c>
      <c r="AK37" s="30">
        <f t="shared" si="43"/>
        <v>0</v>
      </c>
      <c r="AL37" s="35">
        <f t="shared" si="44"/>
        <v>0.03</v>
      </c>
      <c r="AM37" s="30">
        <f t="shared" si="17"/>
        <v>0.65027886265490187</v>
      </c>
      <c r="AN37" s="30">
        <f t="shared" si="18"/>
        <v>0</v>
      </c>
      <c r="AO37" s="30">
        <f t="shared" si="19"/>
        <v>0</v>
      </c>
      <c r="AP37" s="30">
        <f t="shared" si="20"/>
        <v>0</v>
      </c>
      <c r="AQ37" s="30">
        <f t="shared" si="21"/>
        <v>0</v>
      </c>
      <c r="AR37" s="31">
        <f t="shared" si="5"/>
        <v>0</v>
      </c>
      <c r="AS37" s="30">
        <f t="shared" si="56"/>
        <v>0</v>
      </c>
      <c r="AT37" s="30">
        <f t="shared" si="23"/>
        <v>0</v>
      </c>
      <c r="AU37" s="30">
        <f t="shared" si="45"/>
        <v>0</v>
      </c>
      <c r="AV37" s="36">
        <f t="shared" si="46"/>
        <v>1.4999999999999999E-2</v>
      </c>
      <c r="AW37" s="30">
        <f t="shared" si="24"/>
        <v>0.65027886265490187</v>
      </c>
      <c r="AX37" s="30">
        <f t="shared" si="25"/>
        <v>0</v>
      </c>
      <c r="AY37" s="30">
        <f t="shared" si="26"/>
        <v>0</v>
      </c>
      <c r="AZ37" s="30">
        <f t="shared" si="27"/>
        <v>0</v>
      </c>
      <c r="BA37" s="30">
        <f t="shared" si="28"/>
        <v>0</v>
      </c>
      <c r="BB37" s="31">
        <f t="shared" si="6"/>
        <v>0</v>
      </c>
      <c r="BC37" s="30">
        <f t="shared" si="29"/>
        <v>0</v>
      </c>
      <c r="BD37" s="30">
        <f t="shared" si="30"/>
        <v>0</v>
      </c>
      <c r="BE37" s="30">
        <f t="shared" si="54"/>
        <v>0</v>
      </c>
      <c r="BF37" s="36">
        <f t="shared" si="47"/>
        <v>0.01</v>
      </c>
      <c r="BG37" s="36">
        <f t="shared" si="48"/>
        <v>0.65027886265490187</v>
      </c>
      <c r="BH37" s="30">
        <f t="shared" si="49"/>
        <v>0</v>
      </c>
      <c r="BI37" s="30">
        <f t="shared" si="33"/>
        <v>0</v>
      </c>
      <c r="BJ37" s="30">
        <f t="shared" si="50"/>
        <v>0</v>
      </c>
      <c r="BK37" s="30">
        <f t="shared" si="51"/>
        <v>0</v>
      </c>
    </row>
    <row r="38" spans="1:63" x14ac:dyDescent="0.25">
      <c r="A38" s="29"/>
      <c r="B38" s="25">
        <f t="shared" si="52"/>
        <v>41213</v>
      </c>
      <c r="C38" s="26">
        <f>VLOOKUP(B38,Weather!$A$2:$F$9992,5,0)</f>
        <v>17.399999999999999</v>
      </c>
      <c r="D38" s="26">
        <f>VLOOKUP(B38,Weather!$A$2:$F$9992,6,0)</f>
        <v>18.403199999999998</v>
      </c>
      <c r="E38" s="23"/>
      <c r="F38" s="28">
        <f>B38-Output!$C$3</f>
        <v>5</v>
      </c>
      <c r="G38" s="26">
        <f t="shared" si="7"/>
        <v>97.75</v>
      </c>
      <c r="H38" s="26">
        <f t="shared" si="55"/>
        <v>5</v>
      </c>
      <c r="I38" s="32">
        <f>VLOOKUP($A$1,'Cultivar-specific values'!$A$53:$G$60,5,FALSE)</f>
        <v>0.53</v>
      </c>
      <c r="J38" s="32">
        <f>VLOOKUP($A$1,'Cultivar-specific values'!$A$53:$G$60,6,FALSE)</f>
        <v>0.41</v>
      </c>
      <c r="K38" s="32">
        <f>VLOOKUP($A$1,'Cultivar-specific values'!$A$53:$G$60,7,FALSE)</f>
        <v>0.32</v>
      </c>
      <c r="L38" s="30">
        <f t="shared" si="8"/>
        <v>0.75995000000000001</v>
      </c>
      <c r="M38" s="30">
        <f t="shared" si="36"/>
        <v>0</v>
      </c>
      <c r="N38" s="31">
        <f t="shared" si="0"/>
        <v>2.7099999999999999E-2</v>
      </c>
      <c r="O38" s="30">
        <f t="shared" si="37"/>
        <v>0</v>
      </c>
      <c r="P38" s="30">
        <f t="shared" si="9"/>
        <v>0</v>
      </c>
      <c r="Q38" s="30">
        <f t="shared" si="10"/>
        <v>1.6</v>
      </c>
      <c r="R38" s="30">
        <f>VLOOKUP(B38,Weather!$A$2:$G$99998,7,0)</f>
        <v>16.777272727272727</v>
      </c>
      <c r="S38" s="76">
        <f t="shared" si="53"/>
        <v>-3</v>
      </c>
      <c r="T38" s="30">
        <f t="shared" si="38"/>
        <v>42</v>
      </c>
      <c r="U38" s="30">
        <f t="shared" si="39"/>
        <v>15</v>
      </c>
      <c r="V38" s="30">
        <f t="shared" si="40"/>
        <v>0.99370771524222756</v>
      </c>
      <c r="W38" s="30"/>
      <c r="X38" s="30"/>
      <c r="Y38" s="30">
        <f t="shared" si="41"/>
        <v>1</v>
      </c>
      <c r="Z38" s="30">
        <f t="shared" si="42"/>
        <v>1</v>
      </c>
      <c r="AA38" s="30">
        <f t="shared" si="11"/>
        <v>0.99370771524222756</v>
      </c>
      <c r="AB38" s="30">
        <f t="shared" si="12"/>
        <v>0</v>
      </c>
      <c r="AC38" s="31">
        <f t="shared" si="1"/>
        <v>0.26400000000000001</v>
      </c>
      <c r="AD38" s="30">
        <f t="shared" si="13"/>
        <v>0</v>
      </c>
      <c r="AE38" s="31">
        <f t="shared" si="2"/>
        <v>0.13600000000000001</v>
      </c>
      <c r="AF38" s="30">
        <f t="shared" si="14"/>
        <v>0</v>
      </c>
      <c r="AG38" s="30">
        <f t="shared" si="3"/>
        <v>0.6</v>
      </c>
      <c r="AH38" s="30">
        <f t="shared" si="15"/>
        <v>0</v>
      </c>
      <c r="AI38" s="31">
        <f t="shared" si="4"/>
        <v>0</v>
      </c>
      <c r="AJ38" s="30">
        <f t="shared" si="16"/>
        <v>0</v>
      </c>
      <c r="AK38" s="30">
        <f t="shared" si="43"/>
        <v>0</v>
      </c>
      <c r="AL38" s="35">
        <f t="shared" si="44"/>
        <v>0.03</v>
      </c>
      <c r="AM38" s="30">
        <f t="shared" si="17"/>
        <v>0.56555030960721941</v>
      </c>
      <c r="AN38" s="30">
        <f t="shared" si="18"/>
        <v>0</v>
      </c>
      <c r="AO38" s="30">
        <f t="shared" si="19"/>
        <v>0</v>
      </c>
      <c r="AP38" s="30">
        <f t="shared" si="20"/>
        <v>0</v>
      </c>
      <c r="AQ38" s="30">
        <f t="shared" si="21"/>
        <v>0</v>
      </c>
      <c r="AR38" s="31">
        <f t="shared" si="5"/>
        <v>0</v>
      </c>
      <c r="AS38" s="30">
        <f t="shared" si="56"/>
        <v>0</v>
      </c>
      <c r="AT38" s="30">
        <f t="shared" si="23"/>
        <v>0</v>
      </c>
      <c r="AU38" s="30">
        <f t="shared" si="45"/>
        <v>0</v>
      </c>
      <c r="AV38" s="36">
        <f t="shared" si="46"/>
        <v>1.4999999999999999E-2</v>
      </c>
      <c r="AW38" s="30">
        <f t="shared" si="24"/>
        <v>0.56555030960721941</v>
      </c>
      <c r="AX38" s="30">
        <f t="shared" si="25"/>
        <v>0</v>
      </c>
      <c r="AY38" s="30">
        <f t="shared" si="26"/>
        <v>0</v>
      </c>
      <c r="AZ38" s="30">
        <f t="shared" si="27"/>
        <v>0</v>
      </c>
      <c r="BA38" s="30">
        <f t="shared" si="28"/>
        <v>0</v>
      </c>
      <c r="BB38" s="31">
        <f t="shared" si="6"/>
        <v>0</v>
      </c>
      <c r="BC38" s="30">
        <f t="shared" si="29"/>
        <v>0</v>
      </c>
      <c r="BD38" s="30">
        <f t="shared" si="30"/>
        <v>0</v>
      </c>
      <c r="BE38" s="30">
        <f t="shared" si="54"/>
        <v>0</v>
      </c>
      <c r="BF38" s="36">
        <f t="shared" si="47"/>
        <v>0.01</v>
      </c>
      <c r="BG38" s="36">
        <f t="shared" si="48"/>
        <v>0.56555030960721941</v>
      </c>
      <c r="BH38" s="30">
        <f t="shared" si="49"/>
        <v>0</v>
      </c>
      <c r="BI38" s="30">
        <f t="shared" si="33"/>
        <v>0</v>
      </c>
      <c r="BJ38" s="30">
        <f t="shared" si="50"/>
        <v>0</v>
      </c>
      <c r="BK38" s="30">
        <f t="shared" si="51"/>
        <v>0</v>
      </c>
    </row>
    <row r="39" spans="1:63" x14ac:dyDescent="0.25">
      <c r="A39" s="29"/>
      <c r="B39" s="25">
        <f t="shared" si="52"/>
        <v>41214</v>
      </c>
      <c r="C39" s="26">
        <f>VLOOKUP(B39,Weather!$A$2:$F$9992,5,0)</f>
        <v>18.399999999999999</v>
      </c>
      <c r="D39" s="26">
        <f>VLOOKUP(B39,Weather!$A$2:$F$9992,6,0)</f>
        <v>14.338800000000001</v>
      </c>
      <c r="E39" s="23"/>
      <c r="F39" s="28">
        <f>B39-Output!$C$3</f>
        <v>6</v>
      </c>
      <c r="G39" s="26">
        <f t="shared" si="7"/>
        <v>116.15</v>
      </c>
      <c r="H39" s="26">
        <f t="shared" si="55"/>
        <v>6</v>
      </c>
      <c r="I39" s="26"/>
      <c r="J39" s="26"/>
      <c r="K39" s="26"/>
      <c r="L39" s="30">
        <f t="shared" si="8"/>
        <v>0.76432</v>
      </c>
      <c r="M39" s="30">
        <f t="shared" si="36"/>
        <v>0</v>
      </c>
      <c r="N39" s="31">
        <f t="shared" si="0"/>
        <v>2.7099999999999999E-2</v>
      </c>
      <c r="O39" s="30">
        <f t="shared" si="37"/>
        <v>0</v>
      </c>
      <c r="P39" s="30">
        <f t="shared" si="9"/>
        <v>0</v>
      </c>
      <c r="Q39" s="30">
        <f t="shared" si="10"/>
        <v>1.6</v>
      </c>
      <c r="R39" s="30">
        <f>VLOOKUP(B39,Weather!$A$2:$G$99998,7,0)</f>
        <v>17.060869565217391</v>
      </c>
      <c r="S39" s="76">
        <f t="shared" si="53"/>
        <v>-3</v>
      </c>
      <c r="T39" s="30">
        <f t="shared" si="38"/>
        <v>42</v>
      </c>
      <c r="U39" s="30">
        <f t="shared" si="39"/>
        <v>15</v>
      </c>
      <c r="V39" s="30">
        <f t="shared" si="40"/>
        <v>0.99158219866334862</v>
      </c>
      <c r="W39" s="30"/>
      <c r="X39" s="30"/>
      <c r="Y39" s="30">
        <f t="shared" si="41"/>
        <v>1</v>
      </c>
      <c r="Z39" s="30">
        <f t="shared" si="42"/>
        <v>1</v>
      </c>
      <c r="AA39" s="30">
        <f t="shared" si="11"/>
        <v>0.99158219866334862</v>
      </c>
      <c r="AB39" s="30">
        <f t="shared" si="12"/>
        <v>0</v>
      </c>
      <c r="AC39" s="31">
        <f t="shared" si="1"/>
        <v>0.26400000000000001</v>
      </c>
      <c r="AD39" s="30">
        <f t="shared" si="13"/>
        <v>0</v>
      </c>
      <c r="AE39" s="31">
        <f t="shared" si="2"/>
        <v>0.13600000000000001</v>
      </c>
      <c r="AF39" s="30">
        <f t="shared" si="14"/>
        <v>0</v>
      </c>
      <c r="AG39" s="30">
        <f t="shared" si="3"/>
        <v>0.6</v>
      </c>
      <c r="AH39" s="30">
        <f t="shared" si="15"/>
        <v>0</v>
      </c>
      <c r="AI39" s="31">
        <f t="shared" si="4"/>
        <v>0</v>
      </c>
      <c r="AJ39" s="30">
        <f t="shared" si="16"/>
        <v>0</v>
      </c>
      <c r="AK39" s="30">
        <f t="shared" si="43"/>
        <v>0</v>
      </c>
      <c r="AL39" s="35">
        <f t="shared" si="44"/>
        <v>0.03</v>
      </c>
      <c r="AM39" s="30">
        <f t="shared" si="17"/>
        <v>0.57677756598178997</v>
      </c>
      <c r="AN39" s="30">
        <f t="shared" si="18"/>
        <v>0</v>
      </c>
      <c r="AO39" s="30">
        <f t="shared" si="19"/>
        <v>0</v>
      </c>
      <c r="AP39" s="30">
        <f t="shared" si="20"/>
        <v>0</v>
      </c>
      <c r="AQ39" s="30">
        <f t="shared" si="21"/>
        <v>0</v>
      </c>
      <c r="AR39" s="31">
        <f t="shared" si="5"/>
        <v>0</v>
      </c>
      <c r="AS39" s="30">
        <f t="shared" si="56"/>
        <v>0</v>
      </c>
      <c r="AT39" s="30">
        <f t="shared" si="23"/>
        <v>0</v>
      </c>
      <c r="AU39" s="30">
        <f t="shared" si="45"/>
        <v>0</v>
      </c>
      <c r="AV39" s="36">
        <f t="shared" si="46"/>
        <v>1.4999999999999999E-2</v>
      </c>
      <c r="AW39" s="30">
        <f t="shared" si="24"/>
        <v>0.57677756598178997</v>
      </c>
      <c r="AX39" s="30">
        <f t="shared" si="25"/>
        <v>0</v>
      </c>
      <c r="AY39" s="30">
        <f t="shared" si="26"/>
        <v>0</v>
      </c>
      <c r="AZ39" s="30">
        <f t="shared" si="27"/>
        <v>0</v>
      </c>
      <c r="BA39" s="30">
        <f t="shared" si="28"/>
        <v>0</v>
      </c>
      <c r="BB39" s="31">
        <f t="shared" si="6"/>
        <v>0</v>
      </c>
      <c r="BC39" s="30">
        <f t="shared" si="29"/>
        <v>0</v>
      </c>
      <c r="BD39" s="30">
        <f t="shared" si="30"/>
        <v>0</v>
      </c>
      <c r="BE39" s="30">
        <f t="shared" si="54"/>
        <v>0</v>
      </c>
      <c r="BF39" s="36">
        <f t="shared" si="47"/>
        <v>0.01</v>
      </c>
      <c r="BG39" s="36">
        <f t="shared" si="48"/>
        <v>0.57677756598178997</v>
      </c>
      <c r="BH39" s="30">
        <f t="shared" si="49"/>
        <v>0</v>
      </c>
      <c r="BI39" s="30">
        <f t="shared" si="33"/>
        <v>0</v>
      </c>
      <c r="BJ39" s="30">
        <f t="shared" si="50"/>
        <v>0</v>
      </c>
      <c r="BK39" s="30">
        <f t="shared" si="51"/>
        <v>0</v>
      </c>
    </row>
    <row r="40" spans="1:63" x14ac:dyDescent="0.25">
      <c r="A40" s="29"/>
      <c r="B40" s="25">
        <f t="shared" si="52"/>
        <v>41215</v>
      </c>
      <c r="C40" s="26">
        <f>VLOOKUP(B40,Weather!$A$2:$F$9992,5,0)</f>
        <v>16.399999999999999</v>
      </c>
      <c r="D40" s="26">
        <f>VLOOKUP(B40,Weather!$A$2:$F$9992,6,0)</f>
        <v>10.551600000000001</v>
      </c>
      <c r="E40" s="23"/>
      <c r="F40" s="28">
        <f>B40-Output!$C$3</f>
        <v>7</v>
      </c>
      <c r="G40" s="26">
        <f t="shared" si="7"/>
        <v>132.55000000000001</v>
      </c>
      <c r="H40" s="26">
        <f t="shared" si="55"/>
        <v>7</v>
      </c>
      <c r="I40" s="26"/>
      <c r="J40" s="26"/>
      <c r="K40" s="26"/>
      <c r="L40" s="30">
        <f t="shared" si="8"/>
        <v>0.76862999999999992</v>
      </c>
      <c r="M40" s="30">
        <f t="shared" si="36"/>
        <v>0</v>
      </c>
      <c r="N40" s="31">
        <f t="shared" si="0"/>
        <v>2.7099999999999999E-2</v>
      </c>
      <c r="O40" s="30">
        <f t="shared" si="37"/>
        <v>0</v>
      </c>
      <c r="P40" s="30">
        <f t="shared" si="9"/>
        <v>0</v>
      </c>
      <c r="Q40" s="30">
        <f t="shared" si="10"/>
        <v>1.6</v>
      </c>
      <c r="R40" s="30">
        <f>VLOOKUP(B40,Weather!$A$2:$G$99998,7,0)</f>
        <v>15.827272727272726</v>
      </c>
      <c r="S40" s="76">
        <f t="shared" si="53"/>
        <v>-3</v>
      </c>
      <c r="T40" s="30">
        <f t="shared" si="38"/>
        <v>42</v>
      </c>
      <c r="U40" s="30">
        <f t="shared" si="39"/>
        <v>15</v>
      </c>
      <c r="V40" s="30">
        <f t="shared" si="40"/>
        <v>0.99861305812226053</v>
      </c>
      <c r="W40" s="30"/>
      <c r="X40" s="30"/>
      <c r="Y40" s="30">
        <f t="shared" si="41"/>
        <v>1</v>
      </c>
      <c r="Z40" s="30">
        <f t="shared" si="42"/>
        <v>1</v>
      </c>
      <c r="AA40" s="30">
        <f t="shared" si="11"/>
        <v>0.99861305812226053</v>
      </c>
      <c r="AB40" s="30">
        <f t="shared" si="12"/>
        <v>0</v>
      </c>
      <c r="AC40" s="31">
        <f t="shared" si="1"/>
        <v>0.26400000000000001</v>
      </c>
      <c r="AD40" s="30">
        <f t="shared" si="13"/>
        <v>0</v>
      </c>
      <c r="AE40" s="31">
        <f t="shared" si="2"/>
        <v>0.13600000000000001</v>
      </c>
      <c r="AF40" s="30">
        <f t="shared" si="14"/>
        <v>0</v>
      </c>
      <c r="AG40" s="30">
        <f t="shared" si="3"/>
        <v>0.6</v>
      </c>
      <c r="AH40" s="30">
        <f t="shared" si="15"/>
        <v>0</v>
      </c>
      <c r="AI40" s="31">
        <f t="shared" si="4"/>
        <v>0</v>
      </c>
      <c r="AJ40" s="30">
        <f t="shared" si="16"/>
        <v>0</v>
      </c>
      <c r="AK40" s="30">
        <f t="shared" si="43"/>
        <v>0</v>
      </c>
      <c r="AL40" s="35">
        <f t="shared" si="44"/>
        <v>0.03</v>
      </c>
      <c r="AM40" s="30">
        <f t="shared" si="17"/>
        <v>0.52950905941322424</v>
      </c>
      <c r="AN40" s="30">
        <f t="shared" si="18"/>
        <v>0</v>
      </c>
      <c r="AO40" s="30">
        <f t="shared" si="19"/>
        <v>0</v>
      </c>
      <c r="AP40" s="30">
        <f t="shared" si="20"/>
        <v>0</v>
      </c>
      <c r="AQ40" s="30">
        <f t="shared" si="21"/>
        <v>0</v>
      </c>
      <c r="AR40" s="31">
        <f t="shared" si="5"/>
        <v>0</v>
      </c>
      <c r="AS40" s="30">
        <f t="shared" si="56"/>
        <v>0</v>
      </c>
      <c r="AT40" s="30">
        <f t="shared" si="23"/>
        <v>0</v>
      </c>
      <c r="AU40" s="30">
        <f t="shared" si="45"/>
        <v>0</v>
      </c>
      <c r="AV40" s="36">
        <f t="shared" si="46"/>
        <v>1.4999999999999999E-2</v>
      </c>
      <c r="AW40" s="30">
        <f t="shared" si="24"/>
        <v>0.52950905941322424</v>
      </c>
      <c r="AX40" s="30">
        <f t="shared" si="25"/>
        <v>0</v>
      </c>
      <c r="AY40" s="30">
        <f t="shared" si="26"/>
        <v>0</v>
      </c>
      <c r="AZ40" s="30">
        <f t="shared" si="27"/>
        <v>0</v>
      </c>
      <c r="BA40" s="30">
        <f t="shared" si="28"/>
        <v>0</v>
      </c>
      <c r="BB40" s="31">
        <f t="shared" si="6"/>
        <v>0</v>
      </c>
      <c r="BC40" s="30">
        <f t="shared" si="29"/>
        <v>0</v>
      </c>
      <c r="BD40" s="30">
        <f t="shared" si="30"/>
        <v>0</v>
      </c>
      <c r="BE40" s="30">
        <f t="shared" si="54"/>
        <v>0</v>
      </c>
      <c r="BF40" s="36">
        <f t="shared" si="47"/>
        <v>0.01</v>
      </c>
      <c r="BG40" s="36">
        <f t="shared" si="48"/>
        <v>0.52950905941322424</v>
      </c>
      <c r="BH40" s="30">
        <f t="shared" si="49"/>
        <v>0</v>
      </c>
      <c r="BI40" s="30">
        <f t="shared" si="33"/>
        <v>0</v>
      </c>
      <c r="BJ40" s="30">
        <f t="shared" si="50"/>
        <v>0</v>
      </c>
      <c r="BK40" s="30">
        <f t="shared" si="51"/>
        <v>0</v>
      </c>
    </row>
    <row r="41" spans="1:63" ht="17" x14ac:dyDescent="0.25">
      <c r="A41" s="29"/>
      <c r="B41" s="25">
        <f t="shared" si="52"/>
        <v>41216</v>
      </c>
      <c r="C41" s="26">
        <f>VLOOKUP(B41,Weather!$A$2:$F$9992,5,0)</f>
        <v>14.8</v>
      </c>
      <c r="D41" s="26">
        <f>VLOOKUP(B41,Weather!$A$2:$F$9992,6,0)</f>
        <v>12.0456</v>
      </c>
      <c r="E41" s="23"/>
      <c r="F41" s="28">
        <f>B41-Output!$C$3</f>
        <v>8</v>
      </c>
      <c r="G41" s="26">
        <f t="shared" si="7"/>
        <v>147.35000000000002</v>
      </c>
      <c r="H41" s="26">
        <f t="shared" si="55"/>
        <v>8</v>
      </c>
      <c r="I41" s="26" t="s">
        <v>82</v>
      </c>
      <c r="J41" s="26"/>
      <c r="K41" s="26"/>
      <c r="L41" s="30">
        <f t="shared" si="8"/>
        <v>0.77288000000000001</v>
      </c>
      <c r="M41" s="30">
        <f t="shared" si="36"/>
        <v>0</v>
      </c>
      <c r="N41" s="31">
        <f t="shared" si="0"/>
        <v>2.7099999999999999E-2</v>
      </c>
      <c r="O41" s="30">
        <f t="shared" si="37"/>
        <v>0</v>
      </c>
      <c r="P41" s="30">
        <f t="shared" si="9"/>
        <v>0</v>
      </c>
      <c r="Q41" s="30">
        <f t="shared" si="10"/>
        <v>1.6</v>
      </c>
      <c r="R41" s="30">
        <f>VLOOKUP(B41,Weather!$A$2:$G$99998,7,0)</f>
        <v>14.334782608695651</v>
      </c>
      <c r="S41" s="76">
        <f t="shared" si="53"/>
        <v>-3</v>
      </c>
      <c r="T41" s="30">
        <f t="shared" si="38"/>
        <v>42</v>
      </c>
      <c r="U41" s="30">
        <f t="shared" si="39"/>
        <v>15</v>
      </c>
      <c r="V41" s="30">
        <f t="shared" si="40"/>
        <v>0.99907812051421108</v>
      </c>
      <c r="W41" s="30"/>
      <c r="X41" s="30"/>
      <c r="Y41" s="30">
        <f t="shared" si="41"/>
        <v>1</v>
      </c>
      <c r="Z41" s="30">
        <f t="shared" si="42"/>
        <v>1</v>
      </c>
      <c r="AA41" s="30">
        <f t="shared" si="11"/>
        <v>0.99907812051421108</v>
      </c>
      <c r="AB41" s="30">
        <f t="shared" si="12"/>
        <v>0</v>
      </c>
      <c r="AC41" s="31">
        <f t="shared" si="1"/>
        <v>0.26400000000000001</v>
      </c>
      <c r="AD41" s="30">
        <f t="shared" si="13"/>
        <v>0</v>
      </c>
      <c r="AE41" s="31">
        <f t="shared" si="2"/>
        <v>0.13600000000000001</v>
      </c>
      <c r="AF41" s="30">
        <f t="shared" si="14"/>
        <v>0</v>
      </c>
      <c r="AG41" s="30">
        <f t="shared" si="3"/>
        <v>0.6</v>
      </c>
      <c r="AH41" s="30">
        <f t="shared" si="15"/>
        <v>0</v>
      </c>
      <c r="AI41" s="31">
        <f t="shared" si="4"/>
        <v>0</v>
      </c>
      <c r="AJ41" s="30">
        <f t="shared" si="16"/>
        <v>0</v>
      </c>
      <c r="AK41" s="30">
        <f t="shared" si="43"/>
        <v>0</v>
      </c>
      <c r="AL41" s="35">
        <f t="shared" si="44"/>
        <v>0.03</v>
      </c>
      <c r="AM41" s="30">
        <f t="shared" si="17"/>
        <v>0.47746876420230761</v>
      </c>
      <c r="AN41" s="30">
        <f t="shared" si="18"/>
        <v>0</v>
      </c>
      <c r="AO41" s="30">
        <f t="shared" si="19"/>
        <v>0</v>
      </c>
      <c r="AP41" s="30">
        <f t="shared" si="20"/>
        <v>0</v>
      </c>
      <c r="AQ41" s="30">
        <f t="shared" si="21"/>
        <v>0</v>
      </c>
      <c r="AR41" s="31">
        <f t="shared" si="5"/>
        <v>0</v>
      </c>
      <c r="AS41" s="30">
        <f t="shared" si="56"/>
        <v>0</v>
      </c>
      <c r="AT41" s="30">
        <f t="shared" si="23"/>
        <v>0</v>
      </c>
      <c r="AU41" s="30">
        <f t="shared" si="45"/>
        <v>0</v>
      </c>
      <c r="AV41" s="36">
        <f t="shared" si="46"/>
        <v>1.4999999999999999E-2</v>
      </c>
      <c r="AW41" s="30">
        <f t="shared" si="24"/>
        <v>0.47746876420230761</v>
      </c>
      <c r="AX41" s="30">
        <f t="shared" si="25"/>
        <v>0</v>
      </c>
      <c r="AY41" s="30">
        <f t="shared" si="26"/>
        <v>0</v>
      </c>
      <c r="AZ41" s="30">
        <f t="shared" si="27"/>
        <v>0</v>
      </c>
      <c r="BA41" s="30">
        <f t="shared" si="28"/>
        <v>0</v>
      </c>
      <c r="BB41" s="31">
        <f t="shared" si="6"/>
        <v>0</v>
      </c>
      <c r="BC41" s="30">
        <f t="shared" si="29"/>
        <v>0</v>
      </c>
      <c r="BD41" s="30">
        <f t="shared" si="30"/>
        <v>0</v>
      </c>
      <c r="BE41" s="30">
        <f t="shared" si="54"/>
        <v>0</v>
      </c>
      <c r="BF41" s="36">
        <f t="shared" si="47"/>
        <v>0.01</v>
      </c>
      <c r="BG41" s="36">
        <f t="shared" si="48"/>
        <v>0.47746876420230761</v>
      </c>
      <c r="BH41" s="30">
        <f t="shared" si="49"/>
        <v>0</v>
      </c>
      <c r="BI41" s="30">
        <f t="shared" si="33"/>
        <v>0</v>
      </c>
      <c r="BJ41" s="30">
        <f t="shared" si="50"/>
        <v>0</v>
      </c>
      <c r="BK41" s="30">
        <f t="shared" si="51"/>
        <v>0</v>
      </c>
    </row>
    <row r="42" spans="1:63" ht="28" x14ac:dyDescent="0.25">
      <c r="A42" s="29"/>
      <c r="B42" s="25">
        <f t="shared" si="52"/>
        <v>41217</v>
      </c>
      <c r="C42" s="26">
        <f>VLOOKUP(B42,Weather!$A$2:$F$9992,5,0)</f>
        <v>13.45</v>
      </c>
      <c r="D42" s="26">
        <f>VLOOKUP(B42,Weather!$A$2:$F$9992,6,0)</f>
        <v>5.8319999999999999</v>
      </c>
      <c r="E42" s="23"/>
      <c r="F42" s="28">
        <f>B42-Output!$C$3</f>
        <v>9</v>
      </c>
      <c r="G42" s="26">
        <f t="shared" si="7"/>
        <v>160.80000000000001</v>
      </c>
      <c r="H42" s="26">
        <f t="shared" si="55"/>
        <v>9</v>
      </c>
      <c r="I42" s="26" t="s">
        <v>78</v>
      </c>
      <c r="J42" s="26" t="s">
        <v>79</v>
      </c>
      <c r="K42" s="26" t="s">
        <v>80</v>
      </c>
      <c r="L42" s="30">
        <f t="shared" si="8"/>
        <v>0.77706999999999993</v>
      </c>
      <c r="M42" s="30">
        <f t="shared" si="36"/>
        <v>14.07</v>
      </c>
      <c r="N42" s="31">
        <f t="shared" si="0"/>
        <v>2.7099999999999999E-2</v>
      </c>
      <c r="O42" s="30">
        <f t="shared" si="37"/>
        <v>0.381297</v>
      </c>
      <c r="P42" s="30">
        <f t="shared" si="9"/>
        <v>0.25643155522721339</v>
      </c>
      <c r="Q42" s="30">
        <f t="shared" si="10"/>
        <v>1.6</v>
      </c>
      <c r="R42" s="30">
        <f>VLOOKUP(B42,Weather!$A$2:$G$99998,7,0)</f>
        <v>13.026086956521739</v>
      </c>
      <c r="S42" s="76">
        <f t="shared" si="53"/>
        <v>-3</v>
      </c>
      <c r="T42" s="30">
        <f t="shared" si="38"/>
        <v>42</v>
      </c>
      <c r="U42" s="30">
        <f t="shared" si="39"/>
        <v>15</v>
      </c>
      <c r="V42" s="30">
        <f t="shared" si="40"/>
        <v>0.9916786773474926</v>
      </c>
      <c r="W42" s="30"/>
      <c r="X42" s="30"/>
      <c r="Y42" s="30">
        <f t="shared" si="41"/>
        <v>1</v>
      </c>
      <c r="Z42" s="30">
        <f t="shared" si="42"/>
        <v>1</v>
      </c>
      <c r="AA42" s="30">
        <f t="shared" si="11"/>
        <v>0.9916786773474926</v>
      </c>
      <c r="AB42" s="30">
        <f t="shared" si="12"/>
        <v>2.3729027497284743</v>
      </c>
      <c r="AC42" s="31">
        <f t="shared" si="1"/>
        <v>0.26400000000000001</v>
      </c>
      <c r="AD42" s="30">
        <f t="shared" si="13"/>
        <v>0.62644632592831728</v>
      </c>
      <c r="AE42" s="31">
        <f t="shared" si="2"/>
        <v>0.13600000000000001</v>
      </c>
      <c r="AF42" s="30">
        <f t="shared" si="14"/>
        <v>0.32271477396307252</v>
      </c>
      <c r="AG42" s="30">
        <f t="shared" si="3"/>
        <v>0.6</v>
      </c>
      <c r="AH42" s="30">
        <f t="shared" si="15"/>
        <v>1.4237416498370845</v>
      </c>
      <c r="AI42" s="31">
        <f t="shared" si="4"/>
        <v>0</v>
      </c>
      <c r="AJ42" s="30">
        <f t="shared" si="16"/>
        <v>0</v>
      </c>
      <c r="AK42" s="30">
        <f t="shared" si="43"/>
        <v>14.07</v>
      </c>
      <c r="AL42" s="35">
        <f t="shared" si="44"/>
        <v>0.03</v>
      </c>
      <c r="AM42" s="30">
        <f t="shared" si="17"/>
        <v>0.43606306280311657</v>
      </c>
      <c r="AN42" s="30">
        <f t="shared" si="18"/>
        <v>0.18406221880919549</v>
      </c>
      <c r="AO42" s="30">
        <f t="shared" si="19"/>
        <v>3.2701033198245487E-2</v>
      </c>
      <c r="AP42" s="30">
        <f t="shared" si="20"/>
        <v>0.21676325200744098</v>
      </c>
      <c r="AQ42" s="30">
        <f t="shared" si="21"/>
        <v>14.479683073920876</v>
      </c>
      <c r="AR42" s="31">
        <f t="shared" si="5"/>
        <v>0</v>
      </c>
      <c r="AS42" s="30">
        <f t="shared" si="56"/>
        <v>0</v>
      </c>
      <c r="AT42" s="30">
        <f t="shared" si="23"/>
        <v>14.479683073920876</v>
      </c>
      <c r="AU42" s="30">
        <f t="shared" si="45"/>
        <v>0.75040000000000007</v>
      </c>
      <c r="AV42" s="36">
        <f t="shared" si="46"/>
        <v>1.4999999999999999E-2</v>
      </c>
      <c r="AW42" s="30">
        <f t="shared" si="24"/>
        <v>0.43606306280311657</v>
      </c>
      <c r="AX42" s="30">
        <f t="shared" si="25"/>
        <v>4.9083258349118799E-3</v>
      </c>
      <c r="AY42" s="30">
        <f t="shared" si="26"/>
        <v>1.3398719853083255E-2</v>
      </c>
      <c r="AZ42" s="30">
        <f t="shared" si="27"/>
        <v>1.8307045687995134E-2</v>
      </c>
      <c r="BA42" s="30">
        <f t="shared" si="28"/>
        <v>1.0548077282750774</v>
      </c>
      <c r="BB42" s="31">
        <f t="shared" si="6"/>
        <v>0</v>
      </c>
      <c r="BC42" s="30">
        <f t="shared" si="29"/>
        <v>0</v>
      </c>
      <c r="BD42" s="30">
        <f t="shared" si="30"/>
        <v>1.0548077282750774</v>
      </c>
      <c r="BE42" s="30">
        <f t="shared" si="54"/>
        <v>0</v>
      </c>
      <c r="BF42" s="36">
        <f t="shared" si="47"/>
        <v>0.01</v>
      </c>
      <c r="BG42" s="36">
        <f t="shared" si="48"/>
        <v>0.43606306280311657</v>
      </c>
      <c r="BH42" s="30">
        <f t="shared" si="49"/>
        <v>0</v>
      </c>
      <c r="BI42" s="30">
        <f t="shared" si="33"/>
        <v>0</v>
      </c>
      <c r="BJ42" s="30">
        <f t="shared" si="50"/>
        <v>0</v>
      </c>
      <c r="BK42" s="30">
        <f t="shared" si="51"/>
        <v>0</v>
      </c>
    </row>
    <row r="43" spans="1:63" x14ac:dyDescent="0.25">
      <c r="A43" s="29"/>
      <c r="B43" s="25">
        <f t="shared" si="52"/>
        <v>41218</v>
      </c>
      <c r="C43" s="26">
        <f>VLOOKUP(B43,Weather!$A$2:$F$9992,5,0)</f>
        <v>11.4</v>
      </c>
      <c r="D43" s="26">
        <f>VLOOKUP(B43,Weather!$A$2:$F$9992,6,0)</f>
        <v>3.7151999999999998</v>
      </c>
      <c r="E43" s="23"/>
      <c r="F43" s="28">
        <f>B43-Output!$C$3</f>
        <v>10</v>
      </c>
      <c r="G43" s="26">
        <f t="shared" si="7"/>
        <v>172.20000000000002</v>
      </c>
      <c r="H43" s="26">
        <f t="shared" si="55"/>
        <v>10</v>
      </c>
      <c r="I43" s="48">
        <f>VLOOKUP($A$1,'Cultivar-specific values'!$A$65:$D$72,2,FALSE)</f>
        <v>0.2</v>
      </c>
      <c r="J43" s="48">
        <f>VLOOKUP($A$1,'Cultivar-specific values'!$A$65:$D$72,3,FALSE)</f>
        <v>0.35000000000000003</v>
      </c>
      <c r="K43" s="48">
        <f>VLOOKUP($A$1,'Cultivar-specific values'!$A$65:$D$72,4,FALSE)</f>
        <v>0.67999999999999994</v>
      </c>
      <c r="L43" s="30">
        <f t="shared" si="8"/>
        <v>0.78120000000000001</v>
      </c>
      <c r="M43" s="30">
        <f t="shared" si="36"/>
        <v>14.479683073920876</v>
      </c>
      <c r="N43" s="31">
        <f t="shared" si="0"/>
        <v>2.7099999999999999E-2</v>
      </c>
      <c r="O43" s="30">
        <f t="shared" si="37"/>
        <v>0.39239941130325573</v>
      </c>
      <c r="P43" s="30">
        <f t="shared" si="9"/>
        <v>0.2640127031450048</v>
      </c>
      <c r="Q43" s="30">
        <f t="shared" si="10"/>
        <v>1.6</v>
      </c>
      <c r="R43" s="30">
        <f>VLOOKUP(B43,Weather!$A$2:$G$99998,7,0)</f>
        <v>11.536363636363633</v>
      </c>
      <c r="S43" s="76">
        <f t="shared" si="53"/>
        <v>-3</v>
      </c>
      <c r="T43" s="30">
        <f t="shared" si="38"/>
        <v>42</v>
      </c>
      <c r="U43" s="30">
        <f t="shared" si="39"/>
        <v>15</v>
      </c>
      <c r="V43" s="30">
        <f t="shared" si="40"/>
        <v>0.97362344437357917</v>
      </c>
      <c r="W43" s="30"/>
      <c r="X43" s="30"/>
      <c r="Y43" s="30">
        <f t="shared" si="41"/>
        <v>1</v>
      </c>
      <c r="Z43" s="30">
        <f t="shared" si="42"/>
        <v>1</v>
      </c>
      <c r="AA43" s="30">
        <f t="shared" si="11"/>
        <v>0.97362344437357917</v>
      </c>
      <c r="AB43" s="30">
        <f t="shared" si="12"/>
        <v>1.527981258418792</v>
      </c>
      <c r="AC43" s="31">
        <f t="shared" si="1"/>
        <v>0.26400000000000001</v>
      </c>
      <c r="AD43" s="30">
        <f t="shared" si="13"/>
        <v>0.4033870522225611</v>
      </c>
      <c r="AE43" s="31">
        <f t="shared" si="2"/>
        <v>0.13600000000000001</v>
      </c>
      <c r="AF43" s="30">
        <f t="shared" si="14"/>
        <v>0.20780545114495572</v>
      </c>
      <c r="AG43" s="30">
        <f t="shared" si="3"/>
        <v>0.6</v>
      </c>
      <c r="AH43" s="30">
        <f t="shared" si="15"/>
        <v>0.91678875505127511</v>
      </c>
      <c r="AI43" s="31">
        <f t="shared" si="4"/>
        <v>0</v>
      </c>
      <c r="AJ43" s="30">
        <f t="shared" si="16"/>
        <v>0</v>
      </c>
      <c r="AK43" s="30">
        <f t="shared" si="43"/>
        <v>14.479683073920876</v>
      </c>
      <c r="AL43" s="35">
        <f t="shared" si="44"/>
        <v>0.03</v>
      </c>
      <c r="AM43" s="30">
        <f t="shared" si="17"/>
        <v>0.39328208204972215</v>
      </c>
      <c r="AN43" s="30">
        <f t="shared" si="18"/>
        <v>0.1708379972019517</v>
      </c>
      <c r="AO43" s="30">
        <f t="shared" si="19"/>
        <v>1.7190026147123449E-2</v>
      </c>
      <c r="AP43" s="30">
        <f t="shared" si="20"/>
        <v>0.18802802334907515</v>
      </c>
      <c r="AQ43" s="30">
        <f t="shared" si="21"/>
        <v>14.695042102794362</v>
      </c>
      <c r="AR43" s="31">
        <f t="shared" si="5"/>
        <v>0</v>
      </c>
      <c r="AS43" s="30">
        <f t="shared" si="56"/>
        <v>0</v>
      </c>
      <c r="AT43" s="30">
        <f t="shared" si="23"/>
        <v>14.695042102794362</v>
      </c>
      <c r="AU43" s="30">
        <f t="shared" si="45"/>
        <v>1.0548077282750774</v>
      </c>
      <c r="AV43" s="36">
        <f t="shared" si="46"/>
        <v>1.4999999999999999E-2</v>
      </c>
      <c r="AW43" s="30">
        <f t="shared" si="24"/>
        <v>0.39328208204972215</v>
      </c>
      <c r="AX43" s="30">
        <f t="shared" si="25"/>
        <v>6.2225546930724006E-3</v>
      </c>
      <c r="AY43" s="30">
        <f t="shared" si="26"/>
        <v>8.4987349144114016E-3</v>
      </c>
      <c r="AZ43" s="30">
        <f t="shared" si="27"/>
        <v>1.4721289607483801E-2</v>
      </c>
      <c r="BA43" s="30">
        <f t="shared" si="28"/>
        <v>1.2478918898125493</v>
      </c>
      <c r="BB43" s="31">
        <f t="shared" si="6"/>
        <v>0</v>
      </c>
      <c r="BC43" s="30">
        <f t="shared" si="29"/>
        <v>0</v>
      </c>
      <c r="BD43" s="30">
        <f t="shared" si="30"/>
        <v>1.2478918898125493</v>
      </c>
      <c r="BE43" s="30">
        <f t="shared" si="54"/>
        <v>0</v>
      </c>
      <c r="BF43" s="36">
        <f t="shared" si="47"/>
        <v>0.01</v>
      </c>
      <c r="BG43" s="36">
        <f t="shared" si="48"/>
        <v>0.39328208204972215</v>
      </c>
      <c r="BH43" s="30">
        <f t="shared" si="49"/>
        <v>0</v>
      </c>
      <c r="BI43" s="30">
        <f t="shared" si="33"/>
        <v>0</v>
      </c>
      <c r="BJ43" s="30">
        <f t="shared" si="50"/>
        <v>0</v>
      </c>
      <c r="BK43" s="30">
        <f t="shared" si="51"/>
        <v>0</v>
      </c>
    </row>
    <row r="44" spans="1:63" x14ac:dyDescent="0.25">
      <c r="A44" s="29"/>
      <c r="B44" s="25">
        <f t="shared" si="52"/>
        <v>41219</v>
      </c>
      <c r="C44" s="26">
        <f>VLOOKUP(B44,Weather!$A$2:$F$9992,5,0)</f>
        <v>11.9</v>
      </c>
      <c r="D44" s="26">
        <f>VLOOKUP(B44,Weather!$A$2:$F$9992,6,0)</f>
        <v>2.7576000000000001</v>
      </c>
      <c r="E44" s="23"/>
      <c r="F44" s="28">
        <f>B44-Output!$C$3</f>
        <v>11</v>
      </c>
      <c r="G44" s="26">
        <f t="shared" si="7"/>
        <v>184.10000000000002</v>
      </c>
      <c r="H44" s="26">
        <f t="shared" si="55"/>
        <v>11</v>
      </c>
      <c r="I44" s="26"/>
      <c r="J44" s="26"/>
      <c r="K44" s="26"/>
      <c r="L44" s="30">
        <f t="shared" si="8"/>
        <v>0.78526999999999991</v>
      </c>
      <c r="M44" s="30">
        <f t="shared" si="36"/>
        <v>14.695042102794362</v>
      </c>
      <c r="N44" s="31">
        <f t="shared" si="0"/>
        <v>2.7099999999999999E-2</v>
      </c>
      <c r="O44" s="30">
        <f t="shared" si="37"/>
        <v>0.39823564098572722</v>
      </c>
      <c r="P44" s="30">
        <f t="shared" si="9"/>
        <v>0.26854713873668479</v>
      </c>
      <c r="Q44" s="30">
        <f t="shared" si="10"/>
        <v>1.6</v>
      </c>
      <c r="R44" s="30">
        <f>VLOOKUP(B44,Weather!$A$2:$G$99998,7,0)</f>
        <v>11.521739130434783</v>
      </c>
      <c r="S44" s="76">
        <f t="shared" si="53"/>
        <v>-3</v>
      </c>
      <c r="T44" s="30">
        <f t="shared" si="38"/>
        <v>42</v>
      </c>
      <c r="U44" s="30">
        <f t="shared" si="39"/>
        <v>15</v>
      </c>
      <c r="V44" s="30">
        <f t="shared" si="40"/>
        <v>0.97339253494308497</v>
      </c>
      <c r="W44" s="30"/>
      <c r="X44" s="30"/>
      <c r="Y44" s="30">
        <f t="shared" si="41"/>
        <v>1</v>
      </c>
      <c r="Z44" s="30">
        <f t="shared" si="42"/>
        <v>1</v>
      </c>
      <c r="AA44" s="30">
        <f t="shared" si="11"/>
        <v>0.97339253494308497</v>
      </c>
      <c r="AB44" s="30">
        <f t="shared" si="12"/>
        <v>1.1533464782034408</v>
      </c>
      <c r="AC44" s="31">
        <f t="shared" si="1"/>
        <v>0.26400000000000001</v>
      </c>
      <c r="AD44" s="30">
        <f t="shared" si="13"/>
        <v>0.30448347024570838</v>
      </c>
      <c r="AE44" s="31">
        <f t="shared" si="2"/>
        <v>0.13600000000000001</v>
      </c>
      <c r="AF44" s="30">
        <f t="shared" si="14"/>
        <v>0.15685512103566795</v>
      </c>
      <c r="AG44" s="30">
        <f t="shared" si="3"/>
        <v>0.6</v>
      </c>
      <c r="AH44" s="30">
        <f t="shared" si="15"/>
        <v>0.6920078869220645</v>
      </c>
      <c r="AI44" s="31">
        <f t="shared" si="4"/>
        <v>0</v>
      </c>
      <c r="AJ44" s="30">
        <f t="shared" si="16"/>
        <v>0</v>
      </c>
      <c r="AK44" s="30">
        <f t="shared" si="43"/>
        <v>14.695042102794362</v>
      </c>
      <c r="AL44" s="35">
        <f t="shared" si="44"/>
        <v>0.03</v>
      </c>
      <c r="AM44" s="30">
        <f t="shared" si="17"/>
        <v>0.39288361655251436</v>
      </c>
      <c r="AN44" s="30">
        <f t="shared" si="18"/>
        <v>0.17320323860211945</v>
      </c>
      <c r="AO44" s="30">
        <f t="shared" si="19"/>
        <v>9.7042347230940958E-3</v>
      </c>
      <c r="AP44" s="30">
        <f t="shared" si="20"/>
        <v>0.18290747332521354</v>
      </c>
      <c r="AQ44" s="30">
        <f t="shared" si="21"/>
        <v>14.816618099714857</v>
      </c>
      <c r="AR44" s="31">
        <f t="shared" si="5"/>
        <v>0</v>
      </c>
      <c r="AS44" s="30">
        <f t="shared" si="56"/>
        <v>0</v>
      </c>
      <c r="AT44" s="30">
        <f t="shared" si="23"/>
        <v>14.816618099714857</v>
      </c>
      <c r="AU44" s="30">
        <f t="shared" si="45"/>
        <v>1.2478918898125493</v>
      </c>
      <c r="AV44" s="36">
        <f t="shared" si="46"/>
        <v>1.4999999999999999E-2</v>
      </c>
      <c r="AW44" s="30">
        <f t="shared" si="24"/>
        <v>0.39288361655251436</v>
      </c>
      <c r="AX44" s="30">
        <f t="shared" si="25"/>
        <v>7.3541441810415905E-3</v>
      </c>
      <c r="AY44" s="30">
        <f t="shared" si="26"/>
        <v>6.3029611841910471E-3</v>
      </c>
      <c r="AZ44" s="30">
        <f t="shared" si="27"/>
        <v>1.3657105365232639E-2</v>
      </c>
      <c r="BA44" s="30">
        <f t="shared" si="28"/>
        <v>1.3910899054829846</v>
      </c>
      <c r="BB44" s="31">
        <f t="shared" si="6"/>
        <v>0</v>
      </c>
      <c r="BC44" s="30">
        <f t="shared" si="29"/>
        <v>0</v>
      </c>
      <c r="BD44" s="30">
        <f t="shared" si="30"/>
        <v>1.3910899054829846</v>
      </c>
      <c r="BE44" s="30">
        <f t="shared" si="54"/>
        <v>0</v>
      </c>
      <c r="BF44" s="36">
        <f t="shared" si="47"/>
        <v>0.01</v>
      </c>
      <c r="BG44" s="36">
        <f t="shared" si="48"/>
        <v>0.39288361655251436</v>
      </c>
      <c r="BH44" s="30">
        <f t="shared" si="49"/>
        <v>0</v>
      </c>
      <c r="BI44" s="30">
        <f t="shared" si="33"/>
        <v>0</v>
      </c>
      <c r="BJ44" s="30">
        <f t="shared" si="50"/>
        <v>0</v>
      </c>
      <c r="BK44" s="30">
        <f t="shared" si="51"/>
        <v>0</v>
      </c>
    </row>
    <row r="45" spans="1:63" ht="17" x14ac:dyDescent="0.25">
      <c r="A45" s="29"/>
      <c r="B45" s="25">
        <f t="shared" si="52"/>
        <v>41220</v>
      </c>
      <c r="C45" s="26">
        <f>VLOOKUP(B45,Weather!$A$2:$F$9992,5,0)</f>
        <v>11.85</v>
      </c>
      <c r="D45" s="26">
        <f>VLOOKUP(B45,Weather!$A$2:$F$9992,6,0)</f>
        <v>2.7972000000000001</v>
      </c>
      <c r="E45" s="23"/>
      <c r="F45" s="28">
        <f>B45-Output!$C$3</f>
        <v>12</v>
      </c>
      <c r="G45" s="26">
        <f t="shared" si="7"/>
        <v>195.95000000000002</v>
      </c>
      <c r="H45" s="26">
        <f t="shared" si="55"/>
        <v>12</v>
      </c>
      <c r="I45" s="26" t="s">
        <v>83</v>
      </c>
      <c r="J45" s="26"/>
      <c r="K45" s="26" t="s">
        <v>67</v>
      </c>
      <c r="L45" s="30">
        <f t="shared" si="8"/>
        <v>0.78927999999999998</v>
      </c>
      <c r="M45" s="30">
        <f t="shared" si="36"/>
        <v>14.816618099714857</v>
      </c>
      <c r="N45" s="31">
        <f t="shared" si="0"/>
        <v>2.7099999999999999E-2</v>
      </c>
      <c r="O45" s="30">
        <f t="shared" si="37"/>
        <v>0.40153035050227259</v>
      </c>
      <c r="P45" s="30">
        <f t="shared" si="9"/>
        <v>0.27161088506689512</v>
      </c>
      <c r="Q45" s="30">
        <f t="shared" si="10"/>
        <v>1.6</v>
      </c>
      <c r="R45" s="30">
        <f>VLOOKUP(B45,Weather!$A$2:$G$99998,7,0)</f>
        <v>11.677272727272729</v>
      </c>
      <c r="S45" s="76">
        <f t="shared" si="53"/>
        <v>-3</v>
      </c>
      <c r="T45" s="30">
        <f t="shared" si="38"/>
        <v>42</v>
      </c>
      <c r="U45" s="30">
        <f t="shared" si="39"/>
        <v>15</v>
      </c>
      <c r="V45" s="30">
        <f t="shared" si="40"/>
        <v>0.97579340811469262</v>
      </c>
      <c r="W45" s="30"/>
      <c r="X45" s="30"/>
      <c r="Y45" s="30">
        <f t="shared" si="41"/>
        <v>1</v>
      </c>
      <c r="Z45" s="30">
        <f t="shared" si="42"/>
        <v>1</v>
      </c>
      <c r="AA45" s="30">
        <f t="shared" si="11"/>
        <v>0.97579340811469262</v>
      </c>
      <c r="AB45" s="30">
        <f t="shared" si="12"/>
        <v>1.1861744164894543</v>
      </c>
      <c r="AC45" s="31">
        <f t="shared" si="1"/>
        <v>0.26400000000000001</v>
      </c>
      <c r="AD45" s="30">
        <f t="shared" si="13"/>
        <v>0.31315004595321594</v>
      </c>
      <c r="AE45" s="31">
        <f t="shared" si="2"/>
        <v>0.13600000000000001</v>
      </c>
      <c r="AF45" s="30">
        <f t="shared" si="14"/>
        <v>0.16131972064256581</v>
      </c>
      <c r="AG45" s="30">
        <f t="shared" si="3"/>
        <v>0.6</v>
      </c>
      <c r="AH45" s="30">
        <f t="shared" si="15"/>
        <v>0.71170464989367255</v>
      </c>
      <c r="AI45" s="31">
        <f t="shared" si="4"/>
        <v>0</v>
      </c>
      <c r="AJ45" s="30">
        <f t="shared" si="16"/>
        <v>0</v>
      </c>
      <c r="AK45" s="30">
        <f t="shared" si="43"/>
        <v>14.816618099714857</v>
      </c>
      <c r="AL45" s="35">
        <f t="shared" si="44"/>
        <v>0.03</v>
      </c>
      <c r="AM45" s="30">
        <f t="shared" si="17"/>
        <v>0.39714211714994874</v>
      </c>
      <c r="AN45" s="30">
        <f t="shared" si="18"/>
        <v>0.17652909243369025</v>
      </c>
      <c r="AO45" s="30">
        <f t="shared" si="19"/>
        <v>1.009902088416334E-2</v>
      </c>
      <c r="AP45" s="30">
        <f t="shared" si="20"/>
        <v>0.18662811331785359</v>
      </c>
      <c r="AQ45" s="30">
        <f t="shared" si="21"/>
        <v>14.94314003235022</v>
      </c>
      <c r="AR45" s="31">
        <f t="shared" si="5"/>
        <v>0</v>
      </c>
      <c r="AS45" s="30">
        <f t="shared" si="56"/>
        <v>0</v>
      </c>
      <c r="AT45" s="30">
        <f t="shared" si="23"/>
        <v>14.94314003235022</v>
      </c>
      <c r="AU45" s="30">
        <f t="shared" si="45"/>
        <v>1.3910899054829846</v>
      </c>
      <c r="AV45" s="36">
        <f t="shared" si="46"/>
        <v>1.4999999999999999E-2</v>
      </c>
      <c r="AW45" s="30">
        <f t="shared" si="24"/>
        <v>0.39714211714994874</v>
      </c>
      <c r="AX45" s="30">
        <f t="shared" si="25"/>
        <v>8.2869058531415182E-3</v>
      </c>
      <c r="AY45" s="30">
        <f t="shared" si="26"/>
        <v>6.451863471522129E-3</v>
      </c>
      <c r="AZ45" s="30">
        <f t="shared" si="27"/>
        <v>1.4738769324663647E-2</v>
      </c>
      <c r="BA45" s="30">
        <f t="shared" si="28"/>
        <v>1.5376708568008868</v>
      </c>
      <c r="BB45" s="31">
        <f t="shared" si="6"/>
        <v>0</v>
      </c>
      <c r="BC45" s="30">
        <f t="shared" si="29"/>
        <v>0</v>
      </c>
      <c r="BD45" s="30">
        <f t="shared" si="30"/>
        <v>1.5376708568008868</v>
      </c>
      <c r="BE45" s="30">
        <f t="shared" si="54"/>
        <v>0</v>
      </c>
      <c r="BF45" s="36">
        <f t="shared" si="47"/>
        <v>0.01</v>
      </c>
      <c r="BG45" s="36">
        <f t="shared" si="48"/>
        <v>0.39714211714994874</v>
      </c>
      <c r="BH45" s="30">
        <f t="shared" si="49"/>
        <v>0</v>
      </c>
      <c r="BI45" s="30">
        <f t="shared" si="33"/>
        <v>0</v>
      </c>
      <c r="BJ45" s="30">
        <f t="shared" si="50"/>
        <v>0</v>
      </c>
      <c r="BK45" s="30">
        <f t="shared" si="51"/>
        <v>0</v>
      </c>
    </row>
    <row r="46" spans="1:63" x14ac:dyDescent="0.25">
      <c r="A46" s="29"/>
      <c r="B46" s="25">
        <f t="shared" si="52"/>
        <v>41221</v>
      </c>
      <c r="C46" s="26">
        <f>VLOOKUP(B46,Weather!$A$2:$F$9992,5,0)</f>
        <v>14.8</v>
      </c>
      <c r="D46" s="26">
        <f>VLOOKUP(B46,Weather!$A$2:$F$9992,6,0)</f>
        <v>14.868</v>
      </c>
      <c r="E46" s="23"/>
      <c r="F46" s="28">
        <f>B46-Output!$C$3</f>
        <v>13</v>
      </c>
      <c r="G46" s="26">
        <f t="shared" si="7"/>
        <v>210.75000000000003</v>
      </c>
      <c r="H46" s="26">
        <f t="shared" si="55"/>
        <v>13</v>
      </c>
      <c r="I46" s="26" t="s">
        <v>84</v>
      </c>
      <c r="J46" s="26"/>
      <c r="K46" s="26" t="s">
        <v>85</v>
      </c>
      <c r="L46" s="30">
        <f t="shared" si="8"/>
        <v>0.79322999999999999</v>
      </c>
      <c r="M46" s="30">
        <f t="shared" si="36"/>
        <v>14.94314003235022</v>
      </c>
      <c r="N46" s="31">
        <f t="shared" si="0"/>
        <v>2.7099999999999999E-2</v>
      </c>
      <c r="O46" s="30">
        <f t="shared" si="37"/>
        <v>0.40495909487669096</v>
      </c>
      <c r="P46" s="30">
        <f t="shared" si="9"/>
        <v>0.27474046061407187</v>
      </c>
      <c r="Q46" s="30">
        <f t="shared" si="10"/>
        <v>1.6</v>
      </c>
      <c r="R46" s="30">
        <f>VLOOKUP(B46,Weather!$A$2:$G$99998,7,0)</f>
        <v>13.586956521739131</v>
      </c>
      <c r="S46" s="76">
        <f t="shared" si="53"/>
        <v>-3</v>
      </c>
      <c r="T46" s="30">
        <f t="shared" si="38"/>
        <v>42</v>
      </c>
      <c r="U46" s="30">
        <f t="shared" si="39"/>
        <v>15</v>
      </c>
      <c r="V46" s="30">
        <f t="shared" si="40"/>
        <v>0.99578118478310795</v>
      </c>
      <c r="W46" s="30"/>
      <c r="X46" s="30"/>
      <c r="Y46" s="30">
        <f t="shared" si="41"/>
        <v>1</v>
      </c>
      <c r="Z46" s="30">
        <f t="shared" si="42"/>
        <v>1</v>
      </c>
      <c r="AA46" s="30">
        <f t="shared" si="11"/>
        <v>0.99578118478310795</v>
      </c>
      <c r="AB46" s="30">
        <f t="shared" si="12"/>
        <v>6.5081727653282329</v>
      </c>
      <c r="AC46" s="31">
        <f t="shared" si="1"/>
        <v>0.26400000000000001</v>
      </c>
      <c r="AD46" s="30">
        <f t="shared" si="13"/>
        <v>1.7181576100466536</v>
      </c>
      <c r="AE46" s="31">
        <f t="shared" si="2"/>
        <v>0.13600000000000001</v>
      </c>
      <c r="AF46" s="30">
        <f t="shared" si="14"/>
        <v>0.88511149608463968</v>
      </c>
      <c r="AG46" s="30">
        <f t="shared" si="3"/>
        <v>0.6</v>
      </c>
      <c r="AH46" s="30">
        <f t="shared" si="15"/>
        <v>3.9049036591969397</v>
      </c>
      <c r="AI46" s="31">
        <f t="shared" si="4"/>
        <v>0</v>
      </c>
      <c r="AJ46" s="30">
        <f t="shared" si="16"/>
        <v>0</v>
      </c>
      <c r="AK46" s="30">
        <f t="shared" si="43"/>
        <v>14.94314003235022</v>
      </c>
      <c r="AL46" s="35">
        <f t="shared" si="44"/>
        <v>0.03</v>
      </c>
      <c r="AM46" s="30">
        <f t="shared" si="17"/>
        <v>0.45334951674439589</v>
      </c>
      <c r="AN46" s="30">
        <f t="shared" si="18"/>
        <v>0.20323395936929425</v>
      </c>
      <c r="AO46" s="30">
        <f t="shared" si="19"/>
        <v>0.11198315625807043</v>
      </c>
      <c r="AP46" s="30">
        <f t="shared" si="20"/>
        <v>0.31521711562736465</v>
      </c>
      <c r="AQ46" s="30">
        <f t="shared" si="21"/>
        <v>16.346080526769509</v>
      </c>
      <c r="AR46" s="31">
        <f t="shared" si="5"/>
        <v>0</v>
      </c>
      <c r="AS46" s="30">
        <f t="shared" si="56"/>
        <v>0</v>
      </c>
      <c r="AT46" s="30">
        <f t="shared" si="23"/>
        <v>16.346080526769509</v>
      </c>
      <c r="AU46" s="30">
        <f t="shared" si="45"/>
        <v>1.5376708568008868</v>
      </c>
      <c r="AV46" s="36">
        <f t="shared" si="46"/>
        <v>1.4999999999999999E-2</v>
      </c>
      <c r="AW46" s="30">
        <f t="shared" si="24"/>
        <v>0.45334951674439589</v>
      </c>
      <c r="AX46" s="30">
        <f t="shared" si="25"/>
        <v>1.0456535097639347E-2</v>
      </c>
      <c r="AY46" s="30">
        <f t="shared" si="26"/>
        <v>3.6875453155211936E-2</v>
      </c>
      <c r="AZ46" s="30">
        <f t="shared" si="27"/>
        <v>4.7331988252851287E-2</v>
      </c>
      <c r="BA46" s="30">
        <f t="shared" si="28"/>
        <v>2.375450364632675</v>
      </c>
      <c r="BB46" s="31">
        <f t="shared" si="6"/>
        <v>0</v>
      </c>
      <c r="BC46" s="30">
        <f t="shared" si="29"/>
        <v>0</v>
      </c>
      <c r="BD46" s="30">
        <f t="shared" si="30"/>
        <v>2.375450364632675</v>
      </c>
      <c r="BE46" s="30">
        <f t="shared" si="54"/>
        <v>0</v>
      </c>
      <c r="BF46" s="36">
        <f t="shared" si="47"/>
        <v>0.01</v>
      </c>
      <c r="BG46" s="36">
        <f t="shared" si="48"/>
        <v>0.45334951674439589</v>
      </c>
      <c r="BH46" s="30">
        <f t="shared" si="49"/>
        <v>0</v>
      </c>
      <c r="BI46" s="30">
        <f t="shared" si="33"/>
        <v>0</v>
      </c>
      <c r="BJ46" s="30">
        <f t="shared" si="50"/>
        <v>0</v>
      </c>
      <c r="BK46" s="30">
        <f t="shared" si="51"/>
        <v>0</v>
      </c>
    </row>
    <row r="47" spans="1:63" x14ac:dyDescent="0.25">
      <c r="A47" s="29"/>
      <c r="B47" s="25">
        <f t="shared" si="52"/>
        <v>41222</v>
      </c>
      <c r="C47" s="26">
        <f>VLOOKUP(B47,Weather!$A$2:$F$9992,5,0)</f>
        <v>13.649999999999999</v>
      </c>
      <c r="D47" s="26">
        <f>VLOOKUP(B47,Weather!$A$2:$F$9992,6,0)</f>
        <v>6.3684000000000003</v>
      </c>
      <c r="E47" s="23"/>
      <c r="F47" s="28">
        <f>B47-Output!$C$3</f>
        <v>14</v>
      </c>
      <c r="G47" s="26">
        <f t="shared" si="7"/>
        <v>224.40000000000003</v>
      </c>
      <c r="H47" s="26">
        <f t="shared" si="55"/>
        <v>14</v>
      </c>
      <c r="I47" s="32">
        <f>VLOOKUP($A$1,'Cultivar-specific values'!A80:B87,2,FALSE)</f>
        <v>1.0999999999999999E-2</v>
      </c>
      <c r="J47" s="32"/>
      <c r="K47" s="32">
        <f>VLOOKUP($A$1,'Cultivar-specific values'!A92:B99,2,FALSE)</f>
        <v>1.0999999999999999E-2</v>
      </c>
      <c r="L47" s="30">
        <f t="shared" si="8"/>
        <v>0.79711999999999994</v>
      </c>
      <c r="M47" s="30">
        <f t="shared" si="36"/>
        <v>16.346080526769509</v>
      </c>
      <c r="N47" s="31">
        <f t="shared" si="0"/>
        <v>2.7099999999999999E-2</v>
      </c>
      <c r="O47" s="30">
        <f t="shared" si="37"/>
        <v>0.44297878227545368</v>
      </c>
      <c r="P47" s="30">
        <f t="shared" si="9"/>
        <v>0.29749815182766903</v>
      </c>
      <c r="Q47" s="30">
        <f t="shared" si="10"/>
        <v>1.6</v>
      </c>
      <c r="R47" s="30">
        <f>VLOOKUP(B47,Weather!$A$2:$G$99998,7,0)</f>
        <v>13.256521739130436</v>
      </c>
      <c r="S47" s="76">
        <f t="shared" si="53"/>
        <v>-3</v>
      </c>
      <c r="T47" s="30">
        <f t="shared" si="38"/>
        <v>42</v>
      </c>
      <c r="U47" s="30">
        <f t="shared" si="39"/>
        <v>15</v>
      </c>
      <c r="V47" s="30">
        <f t="shared" si="40"/>
        <v>0.99353676324884954</v>
      </c>
      <c r="W47" s="30"/>
      <c r="X47" s="30"/>
      <c r="Y47" s="30">
        <f t="shared" si="41"/>
        <v>1</v>
      </c>
      <c r="Z47" s="30">
        <f t="shared" si="42"/>
        <v>1</v>
      </c>
      <c r="AA47" s="30">
        <f t="shared" si="11"/>
        <v>0.99353676324884954</v>
      </c>
      <c r="AB47" s="30">
        <f t="shared" si="12"/>
        <v>3.0117473028567829</v>
      </c>
      <c r="AC47" s="31">
        <f t="shared" si="1"/>
        <v>0.26400000000000001</v>
      </c>
      <c r="AD47" s="30">
        <f t="shared" si="13"/>
        <v>0.79510128795419077</v>
      </c>
      <c r="AE47" s="31">
        <f t="shared" si="2"/>
        <v>0.13600000000000001</v>
      </c>
      <c r="AF47" s="30">
        <f t="shared" si="14"/>
        <v>0.40959763318852249</v>
      </c>
      <c r="AG47" s="30">
        <f t="shared" si="3"/>
        <v>0.6</v>
      </c>
      <c r="AH47" s="30">
        <f t="shared" si="15"/>
        <v>1.8070483817140697</v>
      </c>
      <c r="AI47" s="31">
        <f t="shared" si="4"/>
        <v>0</v>
      </c>
      <c r="AJ47" s="30">
        <f t="shared" si="16"/>
        <v>0</v>
      </c>
      <c r="AK47" s="30">
        <f t="shared" si="43"/>
        <v>16.346080526769509</v>
      </c>
      <c r="AL47" s="35">
        <f t="shared" si="44"/>
        <v>0.03</v>
      </c>
      <c r="AM47" s="30">
        <f t="shared" si="17"/>
        <v>0.44308401152470112</v>
      </c>
      <c r="AN47" s="30">
        <f t="shared" si="18"/>
        <v>0.21728060797520499</v>
      </c>
      <c r="AO47" s="30">
        <f t="shared" si="19"/>
        <v>4.2712504664046635E-2</v>
      </c>
      <c r="AP47" s="30">
        <f t="shared" si="20"/>
        <v>0.25999311263925162</v>
      </c>
      <c r="AQ47" s="30">
        <f t="shared" si="21"/>
        <v>16.881188702084447</v>
      </c>
      <c r="AR47" s="31">
        <f t="shared" si="5"/>
        <v>0</v>
      </c>
      <c r="AS47" s="30">
        <f t="shared" si="56"/>
        <v>0</v>
      </c>
      <c r="AT47" s="30">
        <f t="shared" si="23"/>
        <v>16.881188702084447</v>
      </c>
      <c r="AU47" s="30">
        <f t="shared" si="45"/>
        <v>2.375450364632675</v>
      </c>
      <c r="AV47" s="36">
        <f t="shared" si="46"/>
        <v>1.4999999999999999E-2</v>
      </c>
      <c r="AW47" s="30">
        <f t="shared" si="24"/>
        <v>0.44308401152470112</v>
      </c>
      <c r="AX47" s="30">
        <f t="shared" si="25"/>
        <v>1.5787861151088892E-2</v>
      </c>
      <c r="AY47" s="30">
        <f t="shared" si="26"/>
        <v>1.6603019989098203E-2</v>
      </c>
      <c r="AZ47" s="30">
        <f t="shared" si="27"/>
        <v>3.2390881140187094E-2</v>
      </c>
      <c r="BA47" s="30">
        <f t="shared" si="28"/>
        <v>2.7526571166810108</v>
      </c>
      <c r="BB47" s="31">
        <f t="shared" si="6"/>
        <v>0</v>
      </c>
      <c r="BC47" s="30">
        <f t="shared" si="29"/>
        <v>0</v>
      </c>
      <c r="BD47" s="30">
        <f t="shared" si="30"/>
        <v>2.7526571166810108</v>
      </c>
      <c r="BE47" s="30">
        <f t="shared" si="54"/>
        <v>0</v>
      </c>
      <c r="BF47" s="36">
        <f t="shared" si="47"/>
        <v>0.01</v>
      </c>
      <c r="BG47" s="36">
        <f t="shared" si="48"/>
        <v>0.44308401152470112</v>
      </c>
      <c r="BH47" s="30">
        <f t="shared" si="49"/>
        <v>0</v>
      </c>
      <c r="BI47" s="30">
        <f t="shared" si="33"/>
        <v>0</v>
      </c>
      <c r="BJ47" s="30">
        <f t="shared" si="50"/>
        <v>0</v>
      </c>
      <c r="BK47" s="30">
        <f t="shared" si="51"/>
        <v>0</v>
      </c>
    </row>
    <row r="48" spans="1:63" x14ac:dyDescent="0.25">
      <c r="A48" s="29"/>
      <c r="B48" s="25">
        <f t="shared" si="52"/>
        <v>41223</v>
      </c>
      <c r="C48" s="26">
        <f>VLOOKUP(B48,Weather!$A$2:$F$9992,5,0)</f>
        <v>14.25</v>
      </c>
      <c r="D48" s="26">
        <f>VLOOKUP(B48,Weather!$A$2:$F$9992,6,0)</f>
        <v>6.2351999999999999</v>
      </c>
      <c r="E48" s="23"/>
      <c r="F48" s="28">
        <f>B48-Output!$C$3</f>
        <v>15</v>
      </c>
      <c r="G48" s="26">
        <f t="shared" si="7"/>
        <v>238.65000000000003</v>
      </c>
      <c r="H48" s="26">
        <f t="shared" si="55"/>
        <v>15</v>
      </c>
      <c r="I48" s="26" t="s">
        <v>156</v>
      </c>
      <c r="J48" s="26"/>
      <c r="K48" s="26"/>
      <c r="L48" s="30">
        <f t="shared" si="8"/>
        <v>0.80094999999999994</v>
      </c>
      <c r="M48" s="30">
        <f t="shared" si="36"/>
        <v>16.881188702084447</v>
      </c>
      <c r="N48" s="31">
        <f t="shared" si="0"/>
        <v>2.7099999999999999E-2</v>
      </c>
      <c r="O48" s="30">
        <f>M48*N48</f>
        <v>0.45748021382648851</v>
      </c>
      <c r="P48" s="30">
        <f t="shared" si="9"/>
        <v>0.30678756119330297</v>
      </c>
      <c r="Q48" s="30">
        <f t="shared" si="10"/>
        <v>1.6</v>
      </c>
      <c r="R48" s="30">
        <f>VLOOKUP(B48,Weather!$A$2:$G$99998,7,0)</f>
        <v>13.745454545454542</v>
      </c>
      <c r="S48" s="76">
        <f t="shared" si="53"/>
        <v>-3</v>
      </c>
      <c r="T48" s="30">
        <f t="shared" si="38"/>
        <v>42</v>
      </c>
      <c r="U48" s="30">
        <f t="shared" si="39"/>
        <v>15</v>
      </c>
      <c r="V48" s="30">
        <f t="shared" si="40"/>
        <v>0.99668452884585246</v>
      </c>
      <c r="W48" s="30"/>
      <c r="X48" s="30"/>
      <c r="Y48" s="30">
        <f t="shared" si="41"/>
        <v>1</v>
      </c>
      <c r="Z48" s="30">
        <f t="shared" si="42"/>
        <v>1</v>
      </c>
      <c r="AA48" s="30">
        <f t="shared" si="11"/>
        <v>0.99668452884585246</v>
      </c>
      <c r="AB48" s="30">
        <f t="shared" si="12"/>
        <v>3.0504635153890272</v>
      </c>
      <c r="AC48" s="31">
        <f t="shared" si="1"/>
        <v>0.26400000000000001</v>
      </c>
      <c r="AD48" s="30">
        <f t="shared" si="13"/>
        <v>0.80532236806270319</v>
      </c>
      <c r="AE48" s="31">
        <f t="shared" si="2"/>
        <v>0.13600000000000001</v>
      </c>
      <c r="AF48" s="30">
        <f t="shared" si="14"/>
        <v>0.4148630380929077</v>
      </c>
      <c r="AG48" s="30">
        <f t="shared" si="3"/>
        <v>0.6</v>
      </c>
      <c r="AH48" s="30">
        <f t="shared" si="15"/>
        <v>1.8302781092334162</v>
      </c>
      <c r="AI48" s="31">
        <f t="shared" si="4"/>
        <v>0</v>
      </c>
      <c r="AJ48" s="30">
        <f t="shared" si="16"/>
        <v>0</v>
      </c>
      <c r="AK48" s="30">
        <f t="shared" si="43"/>
        <v>16.881188702084447</v>
      </c>
      <c r="AL48" s="35">
        <f t="shared" si="44"/>
        <v>0.03</v>
      </c>
      <c r="AM48" s="30">
        <f t="shared" si="17"/>
        <v>0.45835758554633393</v>
      </c>
      <c r="AN48" s="30">
        <f t="shared" si="18"/>
        <v>0.23212862683918431</v>
      </c>
      <c r="AO48" s="30">
        <f t="shared" si="19"/>
        <v>4.2370481351242516E-2</v>
      </c>
      <c r="AP48" s="30">
        <f t="shared" si="20"/>
        <v>0.27449910819042683</v>
      </c>
      <c r="AQ48" s="30">
        <f t="shared" si="21"/>
        <v>17.412011961956726</v>
      </c>
      <c r="AR48" s="31">
        <f t="shared" si="5"/>
        <v>0</v>
      </c>
      <c r="AS48" s="30">
        <f t="shared" si="56"/>
        <v>0</v>
      </c>
      <c r="AT48" s="30">
        <f t="shared" si="23"/>
        <v>17.412011961956726</v>
      </c>
      <c r="AU48" s="30">
        <f t="shared" si="45"/>
        <v>2.7526571166810108</v>
      </c>
      <c r="AV48" s="36">
        <f t="shared" si="46"/>
        <v>1.4999999999999999E-2</v>
      </c>
      <c r="AW48" s="30">
        <f t="shared" si="24"/>
        <v>0.45835758554633393</v>
      </c>
      <c r="AX48" s="30">
        <f t="shared" si="25"/>
        <v>1.892551904758262E-2</v>
      </c>
      <c r="AY48" s="30">
        <f t="shared" si="26"/>
        <v>1.6692725802950906E-2</v>
      </c>
      <c r="AZ48" s="30">
        <f t="shared" si="27"/>
        <v>3.5618244850533526E-2</v>
      </c>
      <c r="BA48" s="30">
        <f t="shared" si="28"/>
        <v>3.1319019099233847</v>
      </c>
      <c r="BB48" s="31">
        <f t="shared" si="6"/>
        <v>0</v>
      </c>
      <c r="BC48" s="30">
        <f t="shared" si="29"/>
        <v>0</v>
      </c>
      <c r="BD48" s="30">
        <f t="shared" si="30"/>
        <v>3.1319019099233847</v>
      </c>
      <c r="BE48" s="30">
        <f t="shared" si="54"/>
        <v>0</v>
      </c>
      <c r="BF48" s="36">
        <f t="shared" si="47"/>
        <v>0.01</v>
      </c>
      <c r="BG48" s="36">
        <f t="shared" si="48"/>
        <v>0.45835758554633393</v>
      </c>
      <c r="BH48" s="30">
        <f t="shared" si="49"/>
        <v>0</v>
      </c>
      <c r="BI48" s="30">
        <f t="shared" si="33"/>
        <v>0</v>
      </c>
      <c r="BJ48" s="30">
        <f t="shared" si="50"/>
        <v>0</v>
      </c>
      <c r="BK48" s="30">
        <f t="shared" si="51"/>
        <v>0</v>
      </c>
    </row>
    <row r="49" spans="1:63" x14ac:dyDescent="0.25">
      <c r="A49" s="29"/>
      <c r="B49" s="25">
        <f t="shared" si="52"/>
        <v>41224</v>
      </c>
      <c r="C49" s="26">
        <f>VLOOKUP(B49,Weather!$A$2:$F$9992,5,0)</f>
        <v>11.5</v>
      </c>
      <c r="D49" s="26">
        <f>VLOOKUP(B49,Weather!$A$2:$F$9992,6,0)</f>
        <v>2.7431999999999999</v>
      </c>
      <c r="E49" s="23"/>
      <c r="F49" s="28">
        <f>B49-Output!$C$3</f>
        <v>16</v>
      </c>
      <c r="G49" s="26">
        <f t="shared" si="7"/>
        <v>250.15000000000003</v>
      </c>
      <c r="H49" s="26">
        <f t="shared" si="55"/>
        <v>16</v>
      </c>
      <c r="I49" s="26" t="s">
        <v>75</v>
      </c>
      <c r="J49" s="26" t="s">
        <v>76</v>
      </c>
      <c r="K49" s="26" t="s">
        <v>77</v>
      </c>
      <c r="L49" s="30">
        <f t="shared" si="8"/>
        <v>0.80471999999999999</v>
      </c>
      <c r="M49" s="30">
        <f t="shared" si="36"/>
        <v>17.412011961956726</v>
      </c>
      <c r="N49" s="31">
        <f t="shared" si="0"/>
        <v>2.7099999999999999E-2</v>
      </c>
      <c r="O49" s="30">
        <f t="shared" si="37"/>
        <v>0.47186552416902727</v>
      </c>
      <c r="P49" s="30">
        <f t="shared" si="9"/>
        <v>0.31594682599603896</v>
      </c>
      <c r="Q49" s="30">
        <f t="shared" si="10"/>
        <v>1.6</v>
      </c>
      <c r="R49" s="30">
        <f>VLOOKUP(B49,Weather!$A$2:$G$99998,7,0)</f>
        <v>11.413043478260869</v>
      </c>
      <c r="S49" s="76">
        <f t="shared" si="53"/>
        <v>-3</v>
      </c>
      <c r="T49" s="30">
        <f t="shared" si="38"/>
        <v>42</v>
      </c>
      <c r="U49" s="30">
        <f t="shared" si="39"/>
        <v>15</v>
      </c>
      <c r="V49" s="30">
        <f t="shared" si="40"/>
        <v>0.97164257457299807</v>
      </c>
      <c r="W49" s="30"/>
      <c r="X49" s="30"/>
      <c r="Y49" s="30">
        <f t="shared" si="41"/>
        <v>1</v>
      </c>
      <c r="Z49" s="30">
        <f t="shared" si="42"/>
        <v>1</v>
      </c>
      <c r="AA49" s="30">
        <f t="shared" si="11"/>
        <v>0.97164257457299807</v>
      </c>
      <c r="AB49" s="30">
        <f t="shared" si="12"/>
        <v>1.3474044819560806</v>
      </c>
      <c r="AC49" s="31">
        <f t="shared" si="1"/>
        <v>0.26400000000000001</v>
      </c>
      <c r="AD49" s="30">
        <f t="shared" si="13"/>
        <v>0.35571478323640532</v>
      </c>
      <c r="AE49" s="31">
        <f t="shared" si="2"/>
        <v>0.13600000000000001</v>
      </c>
      <c r="AF49" s="30">
        <f t="shared" si="14"/>
        <v>0.18324700954602699</v>
      </c>
      <c r="AG49" s="30">
        <f t="shared" si="3"/>
        <v>0.6</v>
      </c>
      <c r="AH49" s="30">
        <f t="shared" si="15"/>
        <v>0.80844268917364837</v>
      </c>
      <c r="AI49" s="31">
        <f t="shared" si="4"/>
        <v>0</v>
      </c>
      <c r="AJ49" s="30">
        <f t="shared" si="16"/>
        <v>0</v>
      </c>
      <c r="AK49" s="30">
        <f t="shared" si="43"/>
        <v>17.412011961956726</v>
      </c>
      <c r="AL49" s="35">
        <f t="shared" si="44"/>
        <v>0.03</v>
      </c>
      <c r="AM49" s="30">
        <f t="shared" si="17"/>
        <v>0.3899346724048805</v>
      </c>
      <c r="AN49" s="30">
        <f t="shared" si="18"/>
        <v>0.2036864154088637</v>
      </c>
      <c r="AO49" s="30">
        <f t="shared" si="19"/>
        <v>1.1237936949811879E-2</v>
      </c>
      <c r="AP49" s="30">
        <f t="shared" si="20"/>
        <v>0.21492435235867557</v>
      </c>
      <c r="AQ49" s="30">
        <f t="shared" si="21"/>
        <v>17.552802392834455</v>
      </c>
      <c r="AR49" s="31">
        <f t="shared" si="5"/>
        <v>0</v>
      </c>
      <c r="AS49" s="30">
        <f t="shared" si="56"/>
        <v>0</v>
      </c>
      <c r="AT49" s="30">
        <f t="shared" si="23"/>
        <v>17.552802392834455</v>
      </c>
      <c r="AU49" s="30">
        <f t="shared" si="45"/>
        <v>3.1319019099233847</v>
      </c>
      <c r="AV49" s="36">
        <f t="shared" si="46"/>
        <v>1.4999999999999999E-2</v>
      </c>
      <c r="AW49" s="30">
        <f t="shared" si="24"/>
        <v>0.3899346724048805</v>
      </c>
      <c r="AX49" s="30">
        <f t="shared" si="25"/>
        <v>1.8318557178752918E-2</v>
      </c>
      <c r="AY49" s="30">
        <f t="shared" si="26"/>
        <v>6.9533835518042755E-3</v>
      </c>
      <c r="AZ49" s="30">
        <f t="shared" si="27"/>
        <v>2.5271940730557194E-2</v>
      </c>
      <c r="BA49" s="30">
        <f t="shared" si="28"/>
        <v>3.2898769787388544</v>
      </c>
      <c r="BB49" s="31">
        <f t="shared" si="6"/>
        <v>0</v>
      </c>
      <c r="BC49" s="30">
        <f t="shared" si="29"/>
        <v>0</v>
      </c>
      <c r="BD49" s="30">
        <f t="shared" si="30"/>
        <v>3.2898769787388544</v>
      </c>
      <c r="BE49" s="30">
        <f t="shared" si="54"/>
        <v>0</v>
      </c>
      <c r="BF49" s="36">
        <f t="shared" si="47"/>
        <v>0.01</v>
      </c>
      <c r="BG49" s="36">
        <f t="shared" si="48"/>
        <v>0.3899346724048805</v>
      </c>
      <c r="BH49" s="30">
        <f t="shared" si="49"/>
        <v>0</v>
      </c>
      <c r="BI49" s="30">
        <f t="shared" si="33"/>
        <v>0</v>
      </c>
      <c r="BJ49" s="30">
        <f t="shared" si="50"/>
        <v>0</v>
      </c>
      <c r="BK49" s="30">
        <f t="shared" si="51"/>
        <v>0</v>
      </c>
    </row>
    <row r="50" spans="1:63" x14ac:dyDescent="0.25">
      <c r="A50" s="29"/>
      <c r="B50" s="25">
        <f t="shared" si="52"/>
        <v>41225</v>
      </c>
      <c r="C50" s="26">
        <f>VLOOKUP(B50,Weather!$A$2:$F$9992,5,0)</f>
        <v>11.8</v>
      </c>
      <c r="D50" s="26">
        <f>VLOOKUP(B50,Weather!$A$2:$F$9992,6,0)</f>
        <v>6.444</v>
      </c>
      <c r="E50" s="23"/>
      <c r="F50" s="28">
        <f>B50-Output!$C$3</f>
        <v>17</v>
      </c>
      <c r="G50" s="26">
        <f t="shared" si="7"/>
        <v>261.95000000000005</v>
      </c>
      <c r="H50" s="26">
        <f t="shared" si="55"/>
        <v>17</v>
      </c>
      <c r="I50" s="48">
        <f>'Cultivar-specific values'!B76</f>
        <v>0.6</v>
      </c>
      <c r="J50" s="48">
        <f>'Cultivar-specific values'!C76</f>
        <v>0.6</v>
      </c>
      <c r="K50" s="48">
        <f>'Cultivar-specific values'!D76</f>
        <v>0.3</v>
      </c>
      <c r="L50" s="30">
        <f t="shared" si="8"/>
        <v>0.80842999999999998</v>
      </c>
      <c r="M50" s="30">
        <f t="shared" si="36"/>
        <v>17.552802392834455</v>
      </c>
      <c r="N50" s="31">
        <f t="shared" si="0"/>
        <v>2.7099999999999999E-2</v>
      </c>
      <c r="O50" s="30">
        <f t="shared" si="37"/>
        <v>0.47568094484581369</v>
      </c>
      <c r="P50" s="30">
        <f t="shared" si="9"/>
        <v>0.31924632313231049</v>
      </c>
      <c r="Q50" s="30">
        <f t="shared" si="10"/>
        <v>1.6</v>
      </c>
      <c r="R50" s="30">
        <f>VLOOKUP(B50,Weather!$A$2:$G$99998,7,0)</f>
        <v>11.463636363636363</v>
      </c>
      <c r="S50" s="76">
        <f t="shared" si="53"/>
        <v>-3</v>
      </c>
      <c r="T50" s="30">
        <f t="shared" si="38"/>
        <v>42</v>
      </c>
      <c r="U50" s="30">
        <f t="shared" si="39"/>
        <v>15</v>
      </c>
      <c r="V50" s="30">
        <f t="shared" si="40"/>
        <v>0.97246451180877402</v>
      </c>
      <c r="W50" s="30"/>
      <c r="X50" s="30"/>
      <c r="Y50" s="30">
        <f t="shared" si="41"/>
        <v>1</v>
      </c>
      <c r="Z50" s="30">
        <f t="shared" si="42"/>
        <v>1</v>
      </c>
      <c r="AA50" s="30">
        <f t="shared" si="11"/>
        <v>0.97246451180877402</v>
      </c>
      <c r="AB50" s="30">
        <f t="shared" si="12"/>
        <v>3.2009226531331918</v>
      </c>
      <c r="AC50" s="31">
        <f t="shared" si="1"/>
        <v>0.26400000000000001</v>
      </c>
      <c r="AD50" s="30">
        <f t="shared" si="13"/>
        <v>0.84504358042716265</v>
      </c>
      <c r="AE50" s="31">
        <f t="shared" si="2"/>
        <v>0.13600000000000001</v>
      </c>
      <c r="AF50" s="30">
        <f t="shared" si="14"/>
        <v>0.43532548082611411</v>
      </c>
      <c r="AG50" s="30">
        <f t="shared" si="3"/>
        <v>0.6</v>
      </c>
      <c r="AH50" s="30">
        <f t="shared" si="15"/>
        <v>1.920553591879915</v>
      </c>
      <c r="AI50" s="31">
        <f t="shared" si="4"/>
        <v>0</v>
      </c>
      <c r="AJ50" s="30">
        <f t="shared" si="16"/>
        <v>0</v>
      </c>
      <c r="AK50" s="30">
        <f t="shared" si="43"/>
        <v>17.552802392834455</v>
      </c>
      <c r="AL50" s="35">
        <f t="shared" si="44"/>
        <v>0.03</v>
      </c>
      <c r="AM50" s="30">
        <f t="shared" si="17"/>
        <v>0.39130450811806378</v>
      </c>
      <c r="AN50" s="30">
        <f t="shared" si="18"/>
        <v>0.20605472119264978</v>
      </c>
      <c r="AO50" s="30">
        <f t="shared" si="19"/>
        <v>4.7234056474615198E-2</v>
      </c>
      <c r="AP50" s="30">
        <f t="shared" si="20"/>
        <v>0.25328877766726499</v>
      </c>
      <c r="AQ50" s="30">
        <f t="shared" si="21"/>
        <v>18.144557195594352</v>
      </c>
      <c r="AR50" s="31">
        <f t="shared" si="5"/>
        <v>0</v>
      </c>
      <c r="AS50" s="30">
        <f t="shared" si="56"/>
        <v>0</v>
      </c>
      <c r="AT50" s="30">
        <f t="shared" si="23"/>
        <v>18.144557195594352</v>
      </c>
      <c r="AU50" s="30">
        <f t="shared" si="45"/>
        <v>3.2898769787388544</v>
      </c>
      <c r="AV50" s="36">
        <f t="shared" si="46"/>
        <v>1.4999999999999999E-2</v>
      </c>
      <c r="AW50" s="30">
        <f t="shared" si="24"/>
        <v>0.39130450811806378</v>
      </c>
      <c r="AX50" s="30">
        <f t="shared" si="25"/>
        <v>1.9310155394015236E-2</v>
      </c>
      <c r="AY50" s="30">
        <f t="shared" si="26"/>
        <v>1.7539206120217286E-2</v>
      </c>
      <c r="AZ50" s="30">
        <f t="shared" si="27"/>
        <v>3.6849361514232522E-2</v>
      </c>
      <c r="BA50" s="30">
        <f t="shared" si="28"/>
        <v>3.6883530980507362</v>
      </c>
      <c r="BB50" s="31">
        <f t="shared" si="6"/>
        <v>0</v>
      </c>
      <c r="BC50" s="30">
        <f t="shared" si="29"/>
        <v>0</v>
      </c>
      <c r="BD50" s="30">
        <f t="shared" si="30"/>
        <v>3.6883530980507362</v>
      </c>
      <c r="BE50" s="30">
        <f t="shared" si="54"/>
        <v>0</v>
      </c>
      <c r="BF50" s="36">
        <f t="shared" si="47"/>
        <v>0.01</v>
      </c>
      <c r="BG50" s="36">
        <f t="shared" si="48"/>
        <v>0.39130450811806378</v>
      </c>
      <c r="BH50" s="30">
        <f t="shared" si="49"/>
        <v>0</v>
      </c>
      <c r="BI50" s="30">
        <f t="shared" si="33"/>
        <v>0</v>
      </c>
      <c r="BJ50" s="30">
        <f t="shared" si="50"/>
        <v>0</v>
      </c>
      <c r="BK50" s="30">
        <f t="shared" si="51"/>
        <v>0</v>
      </c>
    </row>
    <row r="51" spans="1:63" ht="28" x14ac:dyDescent="0.25">
      <c r="A51" s="29"/>
      <c r="B51" s="25">
        <f t="shared" si="52"/>
        <v>41226</v>
      </c>
      <c r="C51" s="26">
        <f>VLOOKUP(B51,Weather!$A$2:$F$9992,5,0)</f>
        <v>10.4</v>
      </c>
      <c r="D51" s="26">
        <f>VLOOKUP(B51,Weather!$A$2:$F$9992,6,0)</f>
        <v>4.2300000000000004</v>
      </c>
      <c r="E51" s="23"/>
      <c r="F51" s="28">
        <f>B51-Output!$C$3</f>
        <v>18</v>
      </c>
      <c r="G51" s="26">
        <f t="shared" si="7"/>
        <v>272.35000000000002</v>
      </c>
      <c r="H51" s="26">
        <f t="shared" si="55"/>
        <v>18</v>
      </c>
      <c r="I51" s="26" t="s">
        <v>78</v>
      </c>
      <c r="J51" s="26" t="s">
        <v>79</v>
      </c>
      <c r="K51" s="26" t="s">
        <v>80</v>
      </c>
      <c r="L51" s="30">
        <f t="shared" si="8"/>
        <v>0.81207999999999991</v>
      </c>
      <c r="M51" s="30">
        <f>AK51</f>
        <v>18.144557195594352</v>
      </c>
      <c r="N51" s="31">
        <f t="shared" si="0"/>
        <v>2.7099999999999999E-2</v>
      </c>
      <c r="O51" s="30">
        <f t="shared" si="37"/>
        <v>0.49171750000060693</v>
      </c>
      <c r="P51" s="30">
        <f t="shared" si="9"/>
        <v>0.32921992136903633</v>
      </c>
      <c r="Q51" s="30">
        <f t="shared" si="10"/>
        <v>1.6</v>
      </c>
      <c r="R51" s="30">
        <f>VLOOKUP(B51,Weather!$A$2:$G$99998,7,0)</f>
        <v>10.6</v>
      </c>
      <c r="S51" s="76">
        <f t="shared" si="53"/>
        <v>-3</v>
      </c>
      <c r="T51" s="30">
        <f t="shared" si="38"/>
        <v>42</v>
      </c>
      <c r="U51" s="30">
        <f t="shared" si="39"/>
        <v>15</v>
      </c>
      <c r="V51" s="30">
        <f t="shared" si="40"/>
        <v>0.95663082437275981</v>
      </c>
      <c r="W51" s="30"/>
      <c r="X51" s="30"/>
      <c r="Y51" s="30">
        <f t="shared" si="41"/>
        <v>1</v>
      </c>
      <c r="Z51" s="30">
        <f t="shared" si="42"/>
        <v>1</v>
      </c>
      <c r="AA51" s="30">
        <f t="shared" si="11"/>
        <v>0.95663082437275981</v>
      </c>
      <c r="AB51" s="30">
        <f t="shared" si="12"/>
        <v>2.1315269469056015</v>
      </c>
      <c r="AC51" s="31">
        <f t="shared" si="1"/>
        <v>0.26400000000000001</v>
      </c>
      <c r="AD51" s="30">
        <f t="shared" si="13"/>
        <v>0.56272311398307884</v>
      </c>
      <c r="AE51" s="31">
        <f t="shared" si="2"/>
        <v>0.13600000000000001</v>
      </c>
      <c r="AF51" s="30">
        <f t="shared" si="14"/>
        <v>0.28988766477916184</v>
      </c>
      <c r="AG51" s="30">
        <f t="shared" si="3"/>
        <v>0.6</v>
      </c>
      <c r="AH51" s="30">
        <f t="shared" si="15"/>
        <v>1.278916168143361</v>
      </c>
      <c r="AI51" s="31">
        <f t="shared" si="4"/>
        <v>0</v>
      </c>
      <c r="AJ51" s="30">
        <f t="shared" si="16"/>
        <v>0</v>
      </c>
      <c r="AK51" s="30">
        <f t="shared" si="43"/>
        <v>18.144557195594352</v>
      </c>
      <c r="AL51" s="35">
        <f t="shared" si="44"/>
        <v>0.03</v>
      </c>
      <c r="AM51" s="30">
        <f t="shared" si="17"/>
        <v>0.36856730432277535</v>
      </c>
      <c r="AN51" s="30">
        <f t="shared" si="18"/>
        <v>0.20062471601131879</v>
      </c>
      <c r="AO51" s="30">
        <f t="shared" si="19"/>
        <v>2.6766313578072506E-2</v>
      </c>
      <c r="AP51" s="30">
        <f t="shared" si="20"/>
        <v>0.22739102958939128</v>
      </c>
      <c r="AQ51" s="30">
        <f t="shared" si="21"/>
        <v>18.47988927998804</v>
      </c>
      <c r="AR51" s="31">
        <f t="shared" si="5"/>
        <v>0</v>
      </c>
      <c r="AS51" s="30">
        <f t="shared" si="56"/>
        <v>0</v>
      </c>
      <c r="AT51" s="30">
        <f t="shared" si="23"/>
        <v>18.47988927998804</v>
      </c>
      <c r="AU51" s="30">
        <f t="shared" si="45"/>
        <v>3.6883530980507362</v>
      </c>
      <c r="AV51" s="36">
        <f t="shared" si="46"/>
        <v>1.4999999999999999E-2</v>
      </c>
      <c r="AW51" s="30">
        <f t="shared" si="24"/>
        <v>0.36856730432277535</v>
      </c>
      <c r="AX51" s="30">
        <f t="shared" si="25"/>
        <v>2.0391095381086754E-2</v>
      </c>
      <c r="AY51" s="30">
        <f t="shared" si="26"/>
        <v>1.1361975365822848E-2</v>
      </c>
      <c r="AZ51" s="30">
        <f t="shared" si="27"/>
        <v>3.1753070746909598E-2</v>
      </c>
      <c r="BA51" s="30">
        <f t="shared" si="28"/>
        <v>3.9464876920829881</v>
      </c>
      <c r="BB51" s="31">
        <f t="shared" si="6"/>
        <v>0</v>
      </c>
      <c r="BC51" s="30">
        <f t="shared" si="29"/>
        <v>0</v>
      </c>
      <c r="BD51" s="30">
        <f t="shared" si="30"/>
        <v>3.9464876920829881</v>
      </c>
      <c r="BE51" s="30">
        <f t="shared" si="54"/>
        <v>0</v>
      </c>
      <c r="BF51" s="36">
        <f t="shared" si="47"/>
        <v>0.01</v>
      </c>
      <c r="BG51" s="36">
        <f t="shared" si="48"/>
        <v>0.36856730432277535</v>
      </c>
      <c r="BH51" s="30">
        <f t="shared" si="49"/>
        <v>0</v>
      </c>
      <c r="BI51" s="30">
        <f t="shared" si="33"/>
        <v>0</v>
      </c>
      <c r="BJ51" s="30">
        <f t="shared" si="50"/>
        <v>0</v>
      </c>
      <c r="BK51" s="30">
        <f t="shared" si="51"/>
        <v>0</v>
      </c>
    </row>
    <row r="52" spans="1:63" x14ac:dyDescent="0.25">
      <c r="A52" s="29"/>
      <c r="B52" s="25">
        <f t="shared" si="52"/>
        <v>41227</v>
      </c>
      <c r="C52" s="26">
        <f>VLOOKUP(B52,Weather!$A$2:$F$9992,5,0)</f>
        <v>12.649999999999999</v>
      </c>
      <c r="D52" s="26">
        <f>VLOOKUP(B52,Weather!$A$2:$F$9992,6,0)</f>
        <v>2.6316000000000002</v>
      </c>
      <c r="E52" s="23"/>
      <c r="F52" s="28">
        <f>B52-Output!$C$3</f>
        <v>19</v>
      </c>
      <c r="G52" s="26">
        <f t="shared" si="7"/>
        <v>285</v>
      </c>
      <c r="H52" s="26">
        <f t="shared" si="55"/>
        <v>19</v>
      </c>
      <c r="I52" s="26">
        <f>'Cultivar-specific values'!E76</f>
        <v>0</v>
      </c>
      <c r="J52" s="26">
        <f>'Cultivar-specific values'!F76</f>
        <v>0</v>
      </c>
      <c r="K52" s="26">
        <f>'Cultivar-specific values'!G76</f>
        <v>0</v>
      </c>
      <c r="L52" s="30">
        <f t="shared" si="8"/>
        <v>0.81567000000000001</v>
      </c>
      <c r="M52" s="30">
        <f t="shared" si="36"/>
        <v>18.47988927998804</v>
      </c>
      <c r="N52" s="31">
        <f t="shared" si="0"/>
        <v>2.7099999999999999E-2</v>
      </c>
      <c r="O52" s="30">
        <f t="shared" si="37"/>
        <v>0.50080499948767587</v>
      </c>
      <c r="P52" s="30">
        <f t="shared" si="9"/>
        <v>0.3353479537146864</v>
      </c>
      <c r="Q52" s="30">
        <f t="shared" si="10"/>
        <v>1.6</v>
      </c>
      <c r="R52" s="30">
        <f>VLOOKUP(B52,Weather!$A$2:$G$99998,7,0)</f>
        <v>12.336363636363636</v>
      </c>
      <c r="S52" s="76">
        <f t="shared" si="53"/>
        <v>-3</v>
      </c>
      <c r="T52" s="30">
        <f t="shared" si="38"/>
        <v>42</v>
      </c>
      <c r="U52" s="30">
        <f t="shared" si="39"/>
        <v>15</v>
      </c>
      <c r="V52" s="30">
        <f t="shared" si="40"/>
        <v>0.98464385308727442</v>
      </c>
      <c r="W52" s="30"/>
      <c r="X52" s="30"/>
      <c r="Y52" s="30">
        <f t="shared" si="41"/>
        <v>1</v>
      </c>
      <c r="Z52" s="30">
        <f t="shared" si="42"/>
        <v>1</v>
      </c>
      <c r="AA52" s="30">
        <f t="shared" si="11"/>
        <v>0.98464385308727442</v>
      </c>
      <c r="AB52" s="30">
        <f t="shared" si="12"/>
        <v>1.3903197593977767</v>
      </c>
      <c r="AC52" s="31">
        <f t="shared" si="1"/>
        <v>0.26400000000000001</v>
      </c>
      <c r="AD52" s="30">
        <f t="shared" si="13"/>
        <v>0.3670444164810131</v>
      </c>
      <c r="AE52" s="31">
        <f t="shared" si="2"/>
        <v>0.13600000000000001</v>
      </c>
      <c r="AF52" s="30">
        <f t="shared" si="14"/>
        <v>0.18908348727809765</v>
      </c>
      <c r="AG52" s="30">
        <f t="shared" si="3"/>
        <v>0.6</v>
      </c>
      <c r="AH52" s="30">
        <f t="shared" si="15"/>
        <v>0.83419185563866605</v>
      </c>
      <c r="AI52" s="31">
        <f t="shared" si="4"/>
        <v>0</v>
      </c>
      <c r="AJ52" s="30">
        <f t="shared" si="16"/>
        <v>0</v>
      </c>
      <c r="AK52" s="30">
        <f t="shared" si="43"/>
        <v>18.47988927998804</v>
      </c>
      <c r="AL52" s="35">
        <f t="shared" si="44"/>
        <v>0.03</v>
      </c>
      <c r="AM52" s="30">
        <f t="shared" si="17"/>
        <v>0.41570625575609743</v>
      </c>
      <c r="AN52" s="30">
        <f t="shared" si="18"/>
        <v>0.23046616738113213</v>
      </c>
      <c r="AO52" s="30">
        <f t="shared" si="19"/>
        <v>1.0095864173463203E-2</v>
      </c>
      <c r="AP52" s="30">
        <f t="shared" si="20"/>
        <v>0.24056203155459532</v>
      </c>
      <c r="AQ52" s="30">
        <f t="shared" si="21"/>
        <v>18.606371664914455</v>
      </c>
      <c r="AR52" s="31">
        <f t="shared" si="5"/>
        <v>0</v>
      </c>
      <c r="AS52" s="30">
        <f t="shared" si="56"/>
        <v>0</v>
      </c>
      <c r="AT52" s="30">
        <f t="shared" si="23"/>
        <v>18.606371664914455</v>
      </c>
      <c r="AU52" s="30">
        <f t="shared" si="45"/>
        <v>3.9464876920829881</v>
      </c>
      <c r="AV52" s="36">
        <f t="shared" si="46"/>
        <v>1.4999999999999999E-2</v>
      </c>
      <c r="AW52" s="30">
        <f t="shared" si="24"/>
        <v>0.41570625575609743</v>
      </c>
      <c r="AX52" s="30">
        <f t="shared" si="25"/>
        <v>2.4608694327950119E-2</v>
      </c>
      <c r="AY52" s="30">
        <f t="shared" si="26"/>
        <v>6.9342572707782203E-3</v>
      </c>
      <c r="AZ52" s="30">
        <f t="shared" si="27"/>
        <v>3.1542951598728337E-2</v>
      </c>
      <c r="BA52" s="30">
        <f t="shared" si="28"/>
        <v>4.1040282277623579</v>
      </c>
      <c r="BB52" s="31">
        <f t="shared" si="6"/>
        <v>0</v>
      </c>
      <c r="BC52" s="30">
        <f t="shared" si="29"/>
        <v>0</v>
      </c>
      <c r="BD52" s="30">
        <f t="shared" si="30"/>
        <v>4.1040282277623579</v>
      </c>
      <c r="BE52" s="30">
        <f t="shared" si="54"/>
        <v>0</v>
      </c>
      <c r="BF52" s="36">
        <f t="shared" si="47"/>
        <v>0.01</v>
      </c>
      <c r="BG52" s="36">
        <f t="shared" si="48"/>
        <v>0.41570625575609743</v>
      </c>
      <c r="BH52" s="30">
        <f t="shared" si="49"/>
        <v>0</v>
      </c>
      <c r="BI52" s="30">
        <f t="shared" si="33"/>
        <v>0</v>
      </c>
      <c r="BJ52" s="30">
        <f t="shared" si="50"/>
        <v>0</v>
      </c>
      <c r="BK52" s="30">
        <f t="shared" si="51"/>
        <v>0</v>
      </c>
    </row>
    <row r="53" spans="1:63" x14ac:dyDescent="0.25">
      <c r="A53" s="29"/>
      <c r="B53" s="25">
        <f t="shared" si="52"/>
        <v>41228</v>
      </c>
      <c r="C53" s="26">
        <f>VLOOKUP(B53,Weather!$A$2:$F$9992,5,0)</f>
        <v>13.9</v>
      </c>
      <c r="D53" s="26">
        <f>VLOOKUP(B53,Weather!$A$2:$F$9992,6,0)</f>
        <v>4.7556000000000003</v>
      </c>
      <c r="E53" s="23"/>
      <c r="F53" s="28">
        <f>B53-Output!$C$3</f>
        <v>20</v>
      </c>
      <c r="G53" s="26">
        <f t="shared" si="7"/>
        <v>298.89999999999998</v>
      </c>
      <c r="H53" s="26">
        <f t="shared" si="55"/>
        <v>20</v>
      </c>
      <c r="I53" s="26"/>
      <c r="J53" s="26"/>
      <c r="K53" s="26"/>
      <c r="L53" s="30">
        <f t="shared" si="8"/>
        <v>0.81919999999999993</v>
      </c>
      <c r="M53" s="30">
        <f t="shared" si="36"/>
        <v>18.606371664914455</v>
      </c>
      <c r="N53" s="31">
        <f t="shared" si="0"/>
        <v>2.7099999999999999E-2</v>
      </c>
      <c r="O53" s="30">
        <f t="shared" si="37"/>
        <v>0.50423267211918177</v>
      </c>
      <c r="P53" s="30">
        <f t="shared" si="9"/>
        <v>0.33838231501526772</v>
      </c>
      <c r="Q53" s="30">
        <f t="shared" si="10"/>
        <v>1.6</v>
      </c>
      <c r="R53" s="30">
        <f>VLOOKUP(B53,Weather!$A$2:$G$99998,7,0)</f>
        <v>13.465217391304348</v>
      </c>
      <c r="S53" s="76">
        <f t="shared" si="53"/>
        <v>-3</v>
      </c>
      <c r="T53" s="30">
        <f t="shared" si="38"/>
        <v>42</v>
      </c>
      <c r="U53" s="30">
        <f t="shared" si="39"/>
        <v>15</v>
      </c>
      <c r="V53" s="30">
        <f t="shared" si="40"/>
        <v>0.99501138770688136</v>
      </c>
      <c r="W53" s="30"/>
      <c r="X53" s="30"/>
      <c r="Y53" s="30">
        <f t="shared" si="41"/>
        <v>1</v>
      </c>
      <c r="Z53" s="30">
        <f t="shared" si="42"/>
        <v>1</v>
      </c>
      <c r="AA53" s="30">
        <f t="shared" si="11"/>
        <v>0.99501138770688136</v>
      </c>
      <c r="AB53" s="30">
        <f t="shared" si="12"/>
        <v>2.5618931325162215</v>
      </c>
      <c r="AC53" s="31">
        <f t="shared" si="1"/>
        <v>0.26400000000000001</v>
      </c>
      <c r="AD53" s="30">
        <f t="shared" si="13"/>
        <v>0.67633978698428254</v>
      </c>
      <c r="AE53" s="31">
        <f t="shared" si="2"/>
        <v>0.13600000000000001</v>
      </c>
      <c r="AF53" s="30">
        <f t="shared" si="14"/>
        <v>0.34841746602220613</v>
      </c>
      <c r="AG53" s="30">
        <f t="shared" si="3"/>
        <v>0.6</v>
      </c>
      <c r="AH53" s="30">
        <f t="shared" si="15"/>
        <v>1.537135879509733</v>
      </c>
      <c r="AI53" s="31">
        <f t="shared" si="4"/>
        <v>0</v>
      </c>
      <c r="AJ53" s="30">
        <f t="shared" si="16"/>
        <v>0</v>
      </c>
      <c r="AK53" s="30">
        <f t="shared" si="43"/>
        <v>18.606371664914455</v>
      </c>
      <c r="AL53" s="35">
        <f t="shared" si="44"/>
        <v>0.03</v>
      </c>
      <c r="AM53" s="30">
        <f t="shared" si="17"/>
        <v>0.44954010649897308</v>
      </c>
      <c r="AN53" s="30">
        <f t="shared" si="18"/>
        <v>0.25092930899415361</v>
      </c>
      <c r="AO53" s="30">
        <f t="shared" si="19"/>
        <v>3.1446342533030337E-2</v>
      </c>
      <c r="AP53" s="30">
        <f t="shared" si="20"/>
        <v>0.28237565152718397</v>
      </c>
      <c r="AQ53" s="30">
        <f t="shared" si="21"/>
        <v>19.000335800371555</v>
      </c>
      <c r="AR53" s="31">
        <f t="shared" si="5"/>
        <v>0</v>
      </c>
      <c r="AS53" s="30">
        <f t="shared" si="56"/>
        <v>0</v>
      </c>
      <c r="AT53" s="30">
        <f t="shared" si="23"/>
        <v>19.000335800371555</v>
      </c>
      <c r="AU53" s="30">
        <f t="shared" si="45"/>
        <v>4.1040282277623579</v>
      </c>
      <c r="AV53" s="36">
        <f t="shared" si="46"/>
        <v>1.4999999999999999E-2</v>
      </c>
      <c r="AW53" s="30">
        <f t="shared" si="24"/>
        <v>0.44954010649897308</v>
      </c>
      <c r="AX53" s="30">
        <f t="shared" si="25"/>
        <v>2.7673879298746231E-2</v>
      </c>
      <c r="AY53" s="30">
        <f t="shared" si="26"/>
        <v>1.3522549616261072E-2</v>
      </c>
      <c r="AZ53" s="30">
        <f t="shared" si="27"/>
        <v>4.1196428915007299E-2</v>
      </c>
      <c r="BA53" s="30">
        <f t="shared" si="28"/>
        <v>4.4112492648695563</v>
      </c>
      <c r="BB53" s="31">
        <f t="shared" si="6"/>
        <v>0</v>
      </c>
      <c r="BC53" s="30">
        <f t="shared" si="29"/>
        <v>0</v>
      </c>
      <c r="BD53" s="30">
        <f t="shared" si="30"/>
        <v>4.4112492648695563</v>
      </c>
      <c r="BE53" s="30">
        <f t="shared" si="54"/>
        <v>0</v>
      </c>
      <c r="BF53" s="36">
        <f t="shared" si="47"/>
        <v>0.01</v>
      </c>
      <c r="BG53" s="36">
        <f t="shared" si="48"/>
        <v>0.44954010649897308</v>
      </c>
      <c r="BH53" s="30">
        <f t="shared" si="49"/>
        <v>0</v>
      </c>
      <c r="BI53" s="30">
        <f t="shared" si="33"/>
        <v>0</v>
      </c>
      <c r="BJ53" s="30">
        <f t="shared" si="50"/>
        <v>0</v>
      </c>
      <c r="BK53" s="30">
        <f t="shared" si="51"/>
        <v>0</v>
      </c>
    </row>
    <row r="54" spans="1:63" x14ac:dyDescent="0.25">
      <c r="A54" s="29"/>
      <c r="B54" s="25">
        <f t="shared" si="52"/>
        <v>41229</v>
      </c>
      <c r="C54" s="26">
        <f>VLOOKUP(B54,Weather!$A$2:$F$9992,5,0)</f>
        <v>14.5</v>
      </c>
      <c r="D54" s="26">
        <f>VLOOKUP(B54,Weather!$A$2:$F$9992,6,0)</f>
        <v>15.4656</v>
      </c>
      <c r="E54" s="23"/>
      <c r="F54" s="28">
        <f>B54-Output!$C$3</f>
        <v>21</v>
      </c>
      <c r="G54" s="26">
        <f t="shared" si="7"/>
        <v>313.39999999999998</v>
      </c>
      <c r="H54" s="26">
        <f t="shared" si="55"/>
        <v>21</v>
      </c>
      <c r="I54" s="26"/>
      <c r="J54" s="26"/>
      <c r="K54" s="26"/>
      <c r="L54" s="30">
        <f t="shared" si="8"/>
        <v>0.82267000000000001</v>
      </c>
      <c r="M54" s="30">
        <f t="shared" si="36"/>
        <v>19.000335800371555</v>
      </c>
      <c r="N54" s="31">
        <f t="shared" si="0"/>
        <v>2.7099999999999999E-2</v>
      </c>
      <c r="O54" s="30">
        <f t="shared" si="37"/>
        <v>0.51490910019006908</v>
      </c>
      <c r="P54" s="30">
        <f t="shared" si="9"/>
        <v>0.34531447258472314</v>
      </c>
      <c r="Q54" s="30">
        <f t="shared" si="10"/>
        <v>1.6</v>
      </c>
      <c r="R54" s="30">
        <f>VLOOKUP(B54,Weather!$A$2:$G$99998,7,0)</f>
        <v>13.754545454545452</v>
      </c>
      <c r="S54" s="76">
        <f t="shared" si="53"/>
        <v>-3</v>
      </c>
      <c r="T54" s="30">
        <f t="shared" si="38"/>
        <v>42</v>
      </c>
      <c r="U54" s="30">
        <f t="shared" si="39"/>
        <v>15</v>
      </c>
      <c r="V54" s="30">
        <f t="shared" si="40"/>
        <v>0.99673296814430712</v>
      </c>
      <c r="W54" s="30"/>
      <c r="X54" s="30"/>
      <c r="Y54" s="30">
        <f t="shared" si="41"/>
        <v>1</v>
      </c>
      <c r="Z54" s="30">
        <f t="shared" si="42"/>
        <v>1</v>
      </c>
      <c r="AA54" s="30">
        <f t="shared" si="11"/>
        <v>0.99673296814430712</v>
      </c>
      <c r="AB54" s="30">
        <f t="shared" si="12"/>
        <v>8.5168767012145068</v>
      </c>
      <c r="AC54" s="31">
        <f t="shared" si="1"/>
        <v>0.26400000000000001</v>
      </c>
      <c r="AD54" s="30">
        <f t="shared" si="13"/>
        <v>2.2484554491206299</v>
      </c>
      <c r="AE54" s="31">
        <f t="shared" si="2"/>
        <v>0.13600000000000001</v>
      </c>
      <c r="AF54" s="30">
        <f t="shared" si="14"/>
        <v>1.1582952313651731</v>
      </c>
      <c r="AG54" s="30">
        <f t="shared" si="3"/>
        <v>0.6</v>
      </c>
      <c r="AH54" s="30">
        <f t="shared" si="15"/>
        <v>5.1101260207287043</v>
      </c>
      <c r="AI54" s="31">
        <f t="shared" si="4"/>
        <v>0</v>
      </c>
      <c r="AJ54" s="30">
        <f t="shared" si="16"/>
        <v>0</v>
      </c>
      <c r="AK54" s="30">
        <f t="shared" si="43"/>
        <v>19.000335800371555</v>
      </c>
      <c r="AL54" s="35">
        <f t="shared" si="44"/>
        <v>0.03</v>
      </c>
      <c r="AM54" s="30">
        <f t="shared" si="17"/>
        <v>0.45864650317252731</v>
      </c>
      <c r="AN54" s="30">
        <f t="shared" si="18"/>
        <v>0.2614331272183259</v>
      </c>
      <c r="AO54" s="30">
        <f t="shared" si="19"/>
        <v>0.1468806900350183</v>
      </c>
      <c r="AP54" s="30">
        <f t="shared" si="20"/>
        <v>0.4083138172533442</v>
      </c>
      <c r="AQ54" s="30">
        <f t="shared" si="21"/>
        <v>20.840477432238842</v>
      </c>
      <c r="AR54" s="31">
        <f t="shared" si="5"/>
        <v>0</v>
      </c>
      <c r="AS54" s="30">
        <f t="shared" si="56"/>
        <v>0</v>
      </c>
      <c r="AT54" s="30">
        <f t="shared" si="23"/>
        <v>20.840477432238842</v>
      </c>
      <c r="AU54" s="30">
        <f t="shared" si="45"/>
        <v>4.4112492648695563</v>
      </c>
      <c r="AV54" s="36">
        <f t="shared" si="46"/>
        <v>1.4999999999999999E-2</v>
      </c>
      <c r="AW54" s="30">
        <f t="shared" si="24"/>
        <v>0.45864650317252731</v>
      </c>
      <c r="AX54" s="30">
        <f t="shared" si="25"/>
        <v>3.0348060749322055E-2</v>
      </c>
      <c r="AY54" s="30">
        <f t="shared" si="26"/>
        <v>4.755425271316429E-2</v>
      </c>
      <c r="AZ54" s="30">
        <f t="shared" si="27"/>
        <v>7.7902313462486342E-2</v>
      </c>
      <c r="BA54" s="30">
        <f t="shared" si="28"/>
        <v>5.4916421827722433</v>
      </c>
      <c r="BB54" s="31">
        <f t="shared" si="6"/>
        <v>0</v>
      </c>
      <c r="BC54" s="30">
        <f t="shared" si="29"/>
        <v>0</v>
      </c>
      <c r="BD54" s="30">
        <f t="shared" si="30"/>
        <v>5.4916421827722433</v>
      </c>
      <c r="BE54" s="30">
        <f t="shared" si="54"/>
        <v>0</v>
      </c>
      <c r="BF54" s="36">
        <f t="shared" si="47"/>
        <v>0.01</v>
      </c>
      <c r="BG54" s="36">
        <f t="shared" si="48"/>
        <v>0.45864650317252731</v>
      </c>
      <c r="BH54" s="30">
        <f t="shared" si="49"/>
        <v>0</v>
      </c>
      <c r="BI54" s="30">
        <f t="shared" si="33"/>
        <v>0</v>
      </c>
      <c r="BJ54" s="30">
        <f t="shared" si="50"/>
        <v>0</v>
      </c>
      <c r="BK54" s="30">
        <f t="shared" si="51"/>
        <v>0</v>
      </c>
    </row>
    <row r="55" spans="1:63" x14ac:dyDescent="0.25">
      <c r="A55" s="29"/>
      <c r="B55" s="25">
        <f t="shared" si="52"/>
        <v>41230</v>
      </c>
      <c r="C55" s="26">
        <f>VLOOKUP(B55,Weather!$A$2:$F$9992,5,0)</f>
        <v>13</v>
      </c>
      <c r="D55" s="26">
        <f>VLOOKUP(B55,Weather!$A$2:$F$9992,6,0)</f>
        <v>16.394400000000001</v>
      </c>
      <c r="E55" s="23"/>
      <c r="F55" s="28">
        <f>B55-Output!$C$3</f>
        <v>22</v>
      </c>
      <c r="G55" s="26">
        <f t="shared" si="7"/>
        <v>326.39999999999998</v>
      </c>
      <c r="H55" s="26">
        <f t="shared" si="55"/>
        <v>22</v>
      </c>
      <c r="I55" s="26"/>
      <c r="J55" s="26"/>
      <c r="K55" s="26"/>
      <c r="L55" s="30">
        <f t="shared" si="8"/>
        <v>0.82607999999999993</v>
      </c>
      <c r="M55" s="30">
        <f t="shared" si="36"/>
        <v>20.840477432238842</v>
      </c>
      <c r="N55" s="31">
        <f t="shared" si="0"/>
        <v>2.7099999999999999E-2</v>
      </c>
      <c r="O55" s="30">
        <f t="shared" si="37"/>
        <v>0.5647769384136726</v>
      </c>
      <c r="P55" s="30">
        <f t="shared" si="9"/>
        <v>0.37283833538650246</v>
      </c>
      <c r="Q55" s="30">
        <f t="shared" si="10"/>
        <v>1.6</v>
      </c>
      <c r="R55" s="30">
        <f>VLOOKUP(B55,Weather!$A$2:$G$99998,7,0)</f>
        <v>12.139130434782611</v>
      </c>
      <c r="S55" s="76">
        <f t="shared" si="53"/>
        <v>-3</v>
      </c>
      <c r="T55" s="30">
        <f t="shared" si="38"/>
        <v>42</v>
      </c>
      <c r="U55" s="30">
        <f t="shared" si="39"/>
        <v>15</v>
      </c>
      <c r="V55" s="30">
        <f t="shared" si="40"/>
        <v>0.98221719497899973</v>
      </c>
      <c r="W55" s="30"/>
      <c r="X55" s="30"/>
      <c r="Y55" s="30">
        <f t="shared" si="41"/>
        <v>1</v>
      </c>
      <c r="Z55" s="30">
        <f t="shared" si="42"/>
        <v>1</v>
      </c>
      <c r="AA55" s="30">
        <f t="shared" si="11"/>
        <v>0.98221719497899973</v>
      </c>
      <c r="AB55" s="30">
        <f t="shared" si="12"/>
        <v>9.6060225711278573</v>
      </c>
      <c r="AC55" s="31">
        <f t="shared" si="1"/>
        <v>0.26400000000000001</v>
      </c>
      <c r="AD55" s="30">
        <f t="shared" si="13"/>
        <v>2.5359899587777543</v>
      </c>
      <c r="AE55" s="31">
        <f t="shared" si="2"/>
        <v>0.13600000000000001</v>
      </c>
      <c r="AF55" s="30">
        <f t="shared" si="14"/>
        <v>1.3064190696733886</v>
      </c>
      <c r="AG55" s="30">
        <f t="shared" si="3"/>
        <v>0.6</v>
      </c>
      <c r="AH55" s="30">
        <f t="shared" si="15"/>
        <v>5.7636135426767146</v>
      </c>
      <c r="AI55" s="31">
        <f t="shared" si="4"/>
        <v>0</v>
      </c>
      <c r="AJ55" s="30">
        <f t="shared" si="16"/>
        <v>0</v>
      </c>
      <c r="AK55" s="30">
        <f t="shared" si="43"/>
        <v>20.840477432238842</v>
      </c>
      <c r="AL55" s="35">
        <f t="shared" si="44"/>
        <v>0.03</v>
      </c>
      <c r="AM55" s="30">
        <f t="shared" si="17"/>
        <v>0.41006173892842823</v>
      </c>
      <c r="AN55" s="30">
        <f t="shared" si="18"/>
        <v>0.25637647247887574</v>
      </c>
      <c r="AO55" s="30">
        <f t="shared" si="19"/>
        <v>0.16850902890721312</v>
      </c>
      <c r="AP55" s="30">
        <f t="shared" si="20"/>
        <v>0.42488550138608883</v>
      </c>
      <c r="AQ55" s="30">
        <f t="shared" si="21"/>
        <v>22.951581889630507</v>
      </c>
      <c r="AR55" s="31">
        <f t="shared" si="5"/>
        <v>0</v>
      </c>
      <c r="AS55" s="30">
        <f t="shared" si="56"/>
        <v>0</v>
      </c>
      <c r="AT55" s="30">
        <f t="shared" si="23"/>
        <v>22.951581889630507</v>
      </c>
      <c r="AU55" s="30">
        <f t="shared" si="45"/>
        <v>5.4916421827722433</v>
      </c>
      <c r="AV55" s="36">
        <f t="shared" si="46"/>
        <v>1.4999999999999999E-2</v>
      </c>
      <c r="AW55" s="30">
        <f t="shared" si="24"/>
        <v>0.41006173892842823</v>
      </c>
      <c r="AX55" s="30">
        <f t="shared" si="25"/>
        <v>3.3778685145604427E-2</v>
      </c>
      <c r="AY55" s="30">
        <f t="shared" si="26"/>
        <v>5.365451861169139E-2</v>
      </c>
      <c r="AZ55" s="30">
        <f t="shared" si="27"/>
        <v>8.7433203757295824E-2</v>
      </c>
      <c r="BA55" s="30">
        <f t="shared" si="28"/>
        <v>6.7106280486883358</v>
      </c>
      <c r="BB55" s="31">
        <f t="shared" si="6"/>
        <v>0</v>
      </c>
      <c r="BC55" s="30">
        <f t="shared" si="29"/>
        <v>0</v>
      </c>
      <c r="BD55" s="30">
        <f t="shared" si="30"/>
        <v>6.7106280486883358</v>
      </c>
      <c r="BE55" s="30">
        <f t="shared" si="54"/>
        <v>0</v>
      </c>
      <c r="BF55" s="36">
        <f t="shared" si="47"/>
        <v>0.01</v>
      </c>
      <c r="BG55" s="36">
        <f t="shared" si="48"/>
        <v>0.41006173892842823</v>
      </c>
      <c r="BH55" s="30">
        <f t="shared" si="49"/>
        <v>0</v>
      </c>
      <c r="BI55" s="30">
        <f t="shared" si="33"/>
        <v>0</v>
      </c>
      <c r="BJ55" s="30">
        <f t="shared" si="50"/>
        <v>0</v>
      </c>
      <c r="BK55" s="30">
        <f t="shared" si="51"/>
        <v>0</v>
      </c>
    </row>
    <row r="56" spans="1:63" x14ac:dyDescent="0.25">
      <c r="A56" s="29"/>
      <c r="B56" s="25">
        <f t="shared" si="52"/>
        <v>41231</v>
      </c>
      <c r="C56" s="26">
        <f>VLOOKUP(B56,Weather!$A$2:$F$9992,5,0)</f>
        <v>14.65</v>
      </c>
      <c r="D56" s="26">
        <f>VLOOKUP(B56,Weather!$A$2:$F$9992,6,0)</f>
        <v>11.451599999999999</v>
      </c>
      <c r="E56" s="23"/>
      <c r="F56" s="28">
        <f>B56-Output!$C$3</f>
        <v>23</v>
      </c>
      <c r="G56" s="26">
        <f t="shared" si="7"/>
        <v>341.04999999999995</v>
      </c>
      <c r="H56" s="26">
        <f t="shared" si="55"/>
        <v>23</v>
      </c>
      <c r="I56" s="26"/>
      <c r="J56" s="26"/>
      <c r="K56" s="26"/>
      <c r="L56" s="30">
        <f t="shared" si="8"/>
        <v>0.82943</v>
      </c>
      <c r="M56" s="30">
        <f t="shared" si="36"/>
        <v>22.951581889630507</v>
      </c>
      <c r="N56" s="31">
        <f t="shared" si="0"/>
        <v>2.7099999999999999E-2</v>
      </c>
      <c r="O56" s="30">
        <f t="shared" si="37"/>
        <v>0.62198786920898674</v>
      </c>
      <c r="P56" s="30">
        <f t="shared" si="9"/>
        <v>0.40303416698502947</v>
      </c>
      <c r="Q56" s="30">
        <f t="shared" si="10"/>
        <v>1.6</v>
      </c>
      <c r="R56" s="30">
        <f>VLOOKUP(B56,Weather!$A$2:$G$99998,7,0)</f>
        <v>13.44090909090909</v>
      </c>
      <c r="S56" s="76">
        <f t="shared" si="53"/>
        <v>-3</v>
      </c>
      <c r="T56" s="30">
        <f t="shared" si="38"/>
        <v>42</v>
      </c>
      <c r="U56" s="30">
        <f t="shared" si="39"/>
        <v>15</v>
      </c>
      <c r="V56" s="30">
        <f t="shared" si="40"/>
        <v>0.99484972810360695</v>
      </c>
      <c r="W56" s="30"/>
      <c r="X56" s="30"/>
      <c r="Y56" s="30">
        <f t="shared" si="41"/>
        <v>1</v>
      </c>
      <c r="Z56" s="30">
        <f t="shared" si="42"/>
        <v>1</v>
      </c>
      <c r="AA56" s="30">
        <f t="shared" si="11"/>
        <v>0.99484972810360695</v>
      </c>
      <c r="AB56" s="30">
        <f t="shared" si="12"/>
        <v>7.3465849175931419</v>
      </c>
      <c r="AC56" s="31">
        <f t="shared" si="1"/>
        <v>0.26400000000000001</v>
      </c>
      <c r="AD56" s="30">
        <f t="shared" si="13"/>
        <v>1.9394984182445896</v>
      </c>
      <c r="AE56" s="31">
        <f t="shared" si="2"/>
        <v>0.13600000000000001</v>
      </c>
      <c r="AF56" s="30">
        <f t="shared" si="14"/>
        <v>0.99913554879266742</v>
      </c>
      <c r="AG56" s="30">
        <f t="shared" si="3"/>
        <v>0.6</v>
      </c>
      <c r="AH56" s="30">
        <f t="shared" si="15"/>
        <v>4.4079509505558852</v>
      </c>
      <c r="AI56" s="31">
        <f t="shared" si="4"/>
        <v>0</v>
      </c>
      <c r="AJ56" s="30">
        <f t="shared" si="16"/>
        <v>0</v>
      </c>
      <c r="AK56" s="30">
        <f t="shared" si="43"/>
        <v>22.951581889630507</v>
      </c>
      <c r="AL56" s="35">
        <f t="shared" si="44"/>
        <v>0.03</v>
      </c>
      <c r="AM56" s="30">
        <f t="shared" si="17"/>
        <v>0.44878330379554321</v>
      </c>
      <c r="AN56" s="30">
        <f t="shared" si="18"/>
        <v>0.30900860243287004</v>
      </c>
      <c r="AO56" s="30">
        <f t="shared" si="19"/>
        <v>0.12052580718480231</v>
      </c>
      <c r="AP56" s="30">
        <f t="shared" si="20"/>
        <v>0.42953440961767236</v>
      </c>
      <c r="AQ56" s="30">
        <f t="shared" si="21"/>
        <v>24.461545898257423</v>
      </c>
      <c r="AR56" s="31">
        <f t="shared" si="5"/>
        <v>0</v>
      </c>
      <c r="AS56" s="30">
        <f t="shared" si="56"/>
        <v>0</v>
      </c>
      <c r="AT56" s="30">
        <f t="shared" si="23"/>
        <v>24.461545898257423</v>
      </c>
      <c r="AU56" s="30">
        <f t="shared" si="45"/>
        <v>6.7106280486883358</v>
      </c>
      <c r="AV56" s="36">
        <f t="shared" si="46"/>
        <v>1.4999999999999999E-2</v>
      </c>
      <c r="AW56" s="30">
        <f t="shared" si="24"/>
        <v>0.44878330379554321</v>
      </c>
      <c r="AX56" s="30">
        <f t="shared" si="25"/>
        <v>4.5174267393500861E-2</v>
      </c>
      <c r="AY56" s="30">
        <f t="shared" si="26"/>
        <v>4.0219007623788869E-2</v>
      </c>
      <c r="AZ56" s="30">
        <f t="shared" si="27"/>
        <v>8.539327501728973E-2</v>
      </c>
      <c r="BA56" s="30">
        <f t="shared" si="28"/>
        <v>7.6243703224637134</v>
      </c>
      <c r="BB56" s="31">
        <f t="shared" si="6"/>
        <v>0</v>
      </c>
      <c r="BC56" s="30">
        <f t="shared" si="29"/>
        <v>0</v>
      </c>
      <c r="BD56" s="30">
        <f t="shared" si="30"/>
        <v>7.6243703224637134</v>
      </c>
      <c r="BE56" s="30">
        <f t="shared" si="54"/>
        <v>0</v>
      </c>
      <c r="BF56" s="36">
        <f t="shared" si="47"/>
        <v>0.01</v>
      </c>
      <c r="BG56" s="36">
        <f t="shared" si="48"/>
        <v>0.44878330379554321</v>
      </c>
      <c r="BH56" s="30">
        <f t="shared" si="49"/>
        <v>0</v>
      </c>
      <c r="BI56" s="30">
        <f t="shared" si="33"/>
        <v>0</v>
      </c>
      <c r="BJ56" s="30">
        <f t="shared" si="50"/>
        <v>0</v>
      </c>
      <c r="BK56" s="30">
        <f t="shared" si="51"/>
        <v>0</v>
      </c>
    </row>
    <row r="57" spans="1:63" x14ac:dyDescent="0.25">
      <c r="A57" s="29"/>
      <c r="B57" s="25">
        <f t="shared" si="52"/>
        <v>41232</v>
      </c>
      <c r="C57" s="26">
        <f>VLOOKUP(B57,Weather!$A$2:$F$9992,5,0)</f>
        <v>13.95</v>
      </c>
      <c r="D57" s="26">
        <f>VLOOKUP(B57,Weather!$A$2:$F$9992,6,0)</f>
        <v>9.2807999999999993</v>
      </c>
      <c r="E57" s="23"/>
      <c r="F57" s="28">
        <f>B57-Output!$C$3</f>
        <v>24</v>
      </c>
      <c r="G57" s="26">
        <f t="shared" si="7"/>
        <v>354.99999999999994</v>
      </c>
      <c r="H57" s="26">
        <f t="shared" si="55"/>
        <v>24</v>
      </c>
      <c r="I57" s="26"/>
      <c r="J57" s="26"/>
      <c r="K57" s="26"/>
      <c r="L57" s="30">
        <f t="shared" si="8"/>
        <v>0.83272000000000002</v>
      </c>
      <c r="M57" s="30">
        <f t="shared" si="36"/>
        <v>24.461545898257423</v>
      </c>
      <c r="N57" s="31">
        <f t="shared" si="0"/>
        <v>2.7099999999999999E-2</v>
      </c>
      <c r="O57" s="30">
        <f t="shared" si="37"/>
        <v>0.66290789384277615</v>
      </c>
      <c r="P57" s="30">
        <f t="shared" si="9"/>
        <v>0.42421252959221378</v>
      </c>
      <c r="Q57" s="30">
        <f t="shared" si="10"/>
        <v>1.6</v>
      </c>
      <c r="R57" s="30">
        <f>VLOOKUP(B57,Weather!$A$2:$G$99998,7,0)</f>
        <v>12.07826086956522</v>
      </c>
      <c r="S57" s="76">
        <f t="shared" si="53"/>
        <v>-3</v>
      </c>
      <c r="T57" s="30">
        <f t="shared" si="38"/>
        <v>42</v>
      </c>
      <c r="U57" s="30">
        <f t="shared" si="39"/>
        <v>15</v>
      </c>
      <c r="V57" s="30">
        <f t="shared" si="40"/>
        <v>0.98143032671611075</v>
      </c>
      <c r="W57" s="30"/>
      <c r="X57" s="30"/>
      <c r="Y57" s="30">
        <f t="shared" si="41"/>
        <v>1</v>
      </c>
      <c r="Z57" s="30">
        <f t="shared" si="42"/>
        <v>1</v>
      </c>
      <c r="AA57" s="30">
        <f t="shared" si="11"/>
        <v>0.98143032671611075</v>
      </c>
      <c r="AB57" s="30">
        <f t="shared" si="12"/>
        <v>6.1822756052642092</v>
      </c>
      <c r="AC57" s="31">
        <f t="shared" si="1"/>
        <v>0.26400000000000001</v>
      </c>
      <c r="AD57" s="30">
        <f t="shared" si="13"/>
        <v>1.6321207597897514</v>
      </c>
      <c r="AE57" s="31">
        <f t="shared" si="2"/>
        <v>0.13600000000000001</v>
      </c>
      <c r="AF57" s="30">
        <f t="shared" si="14"/>
        <v>0.84078948231593253</v>
      </c>
      <c r="AG57" s="30">
        <f t="shared" si="3"/>
        <v>0.6</v>
      </c>
      <c r="AH57" s="30">
        <f t="shared" si="15"/>
        <v>3.7093653631585255</v>
      </c>
      <c r="AI57" s="31">
        <f t="shared" si="4"/>
        <v>0</v>
      </c>
      <c r="AJ57" s="30">
        <f t="shared" si="16"/>
        <v>0</v>
      </c>
      <c r="AK57" s="30">
        <f t="shared" si="43"/>
        <v>24.461545898257423</v>
      </c>
      <c r="AL57" s="35">
        <f t="shared" si="44"/>
        <v>0.03</v>
      </c>
      <c r="AM57" s="30">
        <f t="shared" si="17"/>
        <v>0.40833526885924404</v>
      </c>
      <c r="AN57" s="30">
        <f t="shared" si="18"/>
        <v>0.29965535763233048</v>
      </c>
      <c r="AO57" s="30">
        <f t="shared" si="19"/>
        <v>9.8495842527476576E-2</v>
      </c>
      <c r="AP57" s="30">
        <f t="shared" si="20"/>
        <v>0.39815120015980704</v>
      </c>
      <c r="AQ57" s="30">
        <f t="shared" si="21"/>
        <v>25.695515457887367</v>
      </c>
      <c r="AR57" s="31">
        <f t="shared" si="5"/>
        <v>0</v>
      </c>
      <c r="AS57" s="30">
        <f t="shared" si="56"/>
        <v>0</v>
      </c>
      <c r="AT57" s="30">
        <f t="shared" si="23"/>
        <v>25.695515457887367</v>
      </c>
      <c r="AU57" s="30">
        <f t="shared" si="45"/>
        <v>7.6243703224637134</v>
      </c>
      <c r="AV57" s="36">
        <f t="shared" si="46"/>
        <v>1.4999999999999999E-2</v>
      </c>
      <c r="AW57" s="30">
        <f t="shared" si="24"/>
        <v>0.40833526885924404</v>
      </c>
      <c r="AX57" s="30">
        <f t="shared" si="25"/>
        <v>4.6699489582584922E-2</v>
      </c>
      <c r="AY57" s="30">
        <f t="shared" si="26"/>
        <v>3.3478834093637937E-2</v>
      </c>
      <c r="AZ57" s="30">
        <f t="shared" si="27"/>
        <v>8.0178323676222851E-2</v>
      </c>
      <c r="BA57" s="30">
        <f t="shared" si="28"/>
        <v>8.3849814811034236</v>
      </c>
      <c r="BB57" s="31">
        <f t="shared" si="6"/>
        <v>0</v>
      </c>
      <c r="BC57" s="30">
        <f t="shared" si="29"/>
        <v>0</v>
      </c>
      <c r="BD57" s="30">
        <f t="shared" si="30"/>
        <v>8.3849814811034236</v>
      </c>
      <c r="BE57" s="30">
        <f t="shared" si="54"/>
        <v>0</v>
      </c>
      <c r="BF57" s="36">
        <f t="shared" si="47"/>
        <v>0.01</v>
      </c>
      <c r="BG57" s="36">
        <f t="shared" si="48"/>
        <v>0.40833526885924404</v>
      </c>
      <c r="BH57" s="30">
        <f t="shared" si="49"/>
        <v>0</v>
      </c>
      <c r="BI57" s="30">
        <f t="shared" si="33"/>
        <v>0</v>
      </c>
      <c r="BJ57" s="30">
        <f t="shared" si="50"/>
        <v>0</v>
      </c>
      <c r="BK57" s="30">
        <f t="shared" si="51"/>
        <v>0</v>
      </c>
    </row>
    <row r="58" spans="1:63" x14ac:dyDescent="0.25">
      <c r="A58" s="29"/>
      <c r="B58" s="25">
        <f t="shared" si="52"/>
        <v>41233</v>
      </c>
      <c r="C58" s="26">
        <f>VLOOKUP(B58,Weather!$A$2:$F$9992,5,0)</f>
        <v>12.95</v>
      </c>
      <c r="D58" s="26">
        <f>VLOOKUP(B58,Weather!$A$2:$F$9992,6,0)</f>
        <v>7.1748000000000003</v>
      </c>
      <c r="E58" s="23"/>
      <c r="F58" s="28">
        <f>B58-Output!$C$3</f>
        <v>25</v>
      </c>
      <c r="G58" s="26">
        <f t="shared" si="7"/>
        <v>367.94999999999993</v>
      </c>
      <c r="H58" s="26">
        <f t="shared" si="55"/>
        <v>25</v>
      </c>
      <c r="I58" s="26"/>
      <c r="J58" s="26"/>
      <c r="K58" s="26"/>
      <c r="L58" s="30">
        <f t="shared" si="8"/>
        <v>0.83594999999999997</v>
      </c>
      <c r="M58" s="30">
        <f t="shared" si="36"/>
        <v>25.695515457887367</v>
      </c>
      <c r="N58" s="31">
        <f t="shared" si="0"/>
        <v>2.7099999999999999E-2</v>
      </c>
      <c r="O58" s="30">
        <f t="shared" si="37"/>
        <v>0.69634846890874769</v>
      </c>
      <c r="P58" s="30">
        <f t="shared" si="9"/>
        <v>0.44128317174012621</v>
      </c>
      <c r="Q58" s="30">
        <f t="shared" si="10"/>
        <v>1.6</v>
      </c>
      <c r="R58" s="30">
        <f>VLOOKUP(B58,Weather!$A$2:$G$99998,7,0)</f>
        <v>12.577272727272724</v>
      </c>
      <c r="S58" s="76">
        <f t="shared" si="53"/>
        <v>-3</v>
      </c>
      <c r="T58" s="30">
        <f t="shared" si="38"/>
        <v>42</v>
      </c>
      <c r="U58" s="30">
        <f t="shared" si="39"/>
        <v>15</v>
      </c>
      <c r="V58" s="30">
        <f t="shared" si="40"/>
        <v>0.98735531039664293</v>
      </c>
      <c r="W58" s="30"/>
      <c r="X58" s="30"/>
      <c r="Y58" s="30">
        <f t="shared" si="41"/>
        <v>1</v>
      </c>
      <c r="Z58" s="30">
        <f t="shared" si="42"/>
        <v>1</v>
      </c>
      <c r="AA58" s="30">
        <f t="shared" si="11"/>
        <v>0.98735531039664293</v>
      </c>
      <c r="AB58" s="30">
        <f t="shared" si="12"/>
        <v>5.0017342638616178</v>
      </c>
      <c r="AC58" s="31">
        <f t="shared" si="1"/>
        <v>0.26400000000000001</v>
      </c>
      <c r="AD58" s="30">
        <f t="shared" si="13"/>
        <v>1.3204578456594671</v>
      </c>
      <c r="AE58" s="31">
        <f t="shared" si="2"/>
        <v>0.13600000000000001</v>
      </c>
      <c r="AF58" s="30">
        <f t="shared" si="14"/>
        <v>0.68023585988518009</v>
      </c>
      <c r="AG58" s="30">
        <f t="shared" si="3"/>
        <v>0.6</v>
      </c>
      <c r="AH58" s="30">
        <f t="shared" si="15"/>
        <v>3.0010405583169706</v>
      </c>
      <c r="AI58" s="31">
        <f t="shared" si="4"/>
        <v>0</v>
      </c>
      <c r="AJ58" s="30">
        <f t="shared" si="16"/>
        <v>0</v>
      </c>
      <c r="AK58" s="30">
        <f t="shared" si="43"/>
        <v>25.695515457887367</v>
      </c>
      <c r="AL58" s="35">
        <f t="shared" si="44"/>
        <v>0.03</v>
      </c>
      <c r="AM58" s="30">
        <f t="shared" si="17"/>
        <v>0.42270622769080435</v>
      </c>
      <c r="AN58" s="30">
        <f t="shared" si="18"/>
        <v>0.3258496322332296</v>
      </c>
      <c r="AO58" s="30">
        <f t="shared" si="19"/>
        <v>7.3521439136467484E-2</v>
      </c>
      <c r="AP58" s="30">
        <f t="shared" si="20"/>
        <v>0.39937107136969707</v>
      </c>
      <c r="AQ58" s="30">
        <f t="shared" si="21"/>
        <v>26.616602232177137</v>
      </c>
      <c r="AR58" s="31">
        <f t="shared" si="5"/>
        <v>0</v>
      </c>
      <c r="AS58" s="30">
        <f t="shared" si="56"/>
        <v>0</v>
      </c>
      <c r="AT58" s="30">
        <f t="shared" si="23"/>
        <v>26.616602232177137</v>
      </c>
      <c r="AU58" s="30">
        <f t="shared" si="45"/>
        <v>8.3849814811034236</v>
      </c>
      <c r="AV58" s="36">
        <f t="shared" si="46"/>
        <v>1.4999999999999999E-2</v>
      </c>
      <c r="AW58" s="30">
        <f t="shared" si="24"/>
        <v>0.42270622769080435</v>
      </c>
      <c r="AX58" s="30">
        <f t="shared" si="25"/>
        <v>5.3165758367017216E-2</v>
      </c>
      <c r="AY58" s="30">
        <f t="shared" si="26"/>
        <v>2.643727548000575E-2</v>
      </c>
      <c r="AZ58" s="30">
        <f t="shared" si="27"/>
        <v>7.9603033847022969E-2</v>
      </c>
      <c r="BA58" s="30">
        <f t="shared" si="28"/>
        <v>8.9856143071415797</v>
      </c>
      <c r="BB58" s="31">
        <f t="shared" si="6"/>
        <v>0</v>
      </c>
      <c r="BC58" s="30">
        <f t="shared" si="29"/>
        <v>0</v>
      </c>
      <c r="BD58" s="30">
        <f t="shared" si="30"/>
        <v>8.9856143071415797</v>
      </c>
      <c r="BE58" s="30">
        <f t="shared" si="54"/>
        <v>0</v>
      </c>
      <c r="BF58" s="36">
        <f t="shared" si="47"/>
        <v>0.01</v>
      </c>
      <c r="BG58" s="36">
        <f t="shared" si="48"/>
        <v>0.42270622769080435</v>
      </c>
      <c r="BH58" s="30">
        <f t="shared" si="49"/>
        <v>0</v>
      </c>
      <c r="BI58" s="30">
        <f t="shared" si="33"/>
        <v>0</v>
      </c>
      <c r="BJ58" s="30">
        <f t="shared" si="50"/>
        <v>0</v>
      </c>
      <c r="BK58" s="30">
        <f t="shared" si="51"/>
        <v>0</v>
      </c>
    </row>
    <row r="59" spans="1:63" x14ac:dyDescent="0.25">
      <c r="A59" s="29"/>
      <c r="B59" s="25">
        <f t="shared" si="52"/>
        <v>41234</v>
      </c>
      <c r="C59" s="26">
        <f>VLOOKUP(B59,Weather!$A$2:$F$9992,5,0)</f>
        <v>12.7</v>
      </c>
      <c r="D59" s="26">
        <f>VLOOKUP(B59,Weather!$A$2:$F$9992,6,0)</f>
        <v>8.1828000000000003</v>
      </c>
      <c r="E59" s="23"/>
      <c r="F59" s="28">
        <f>B59-Output!$C$3</f>
        <v>26</v>
      </c>
      <c r="G59" s="26">
        <f t="shared" si="7"/>
        <v>380.64999999999992</v>
      </c>
      <c r="H59" s="26">
        <f t="shared" si="55"/>
        <v>26</v>
      </c>
      <c r="I59" s="26"/>
      <c r="J59" s="26"/>
      <c r="K59" s="26"/>
      <c r="L59" s="30">
        <f t="shared" si="8"/>
        <v>0.83911999999999998</v>
      </c>
      <c r="M59" s="30">
        <f t="shared" si="36"/>
        <v>26.616602232177137</v>
      </c>
      <c r="N59" s="31">
        <f t="shared" si="0"/>
        <v>2.7099999999999999E-2</v>
      </c>
      <c r="O59" s="30">
        <f t="shared" si="37"/>
        <v>0.72130992049200038</v>
      </c>
      <c r="P59" s="30">
        <f t="shared" si="9"/>
        <v>0.45407058081397389</v>
      </c>
      <c r="Q59" s="30">
        <f t="shared" si="10"/>
        <v>1.6</v>
      </c>
      <c r="R59" s="30">
        <f>VLOOKUP(B59,Weather!$A$2:$G$99998,7,0)</f>
        <v>12.839130434782609</v>
      </c>
      <c r="S59" s="76">
        <f t="shared" si="53"/>
        <v>-3</v>
      </c>
      <c r="T59" s="30">
        <f t="shared" si="38"/>
        <v>42</v>
      </c>
      <c r="U59" s="30">
        <f t="shared" si="39"/>
        <v>15</v>
      </c>
      <c r="V59" s="30">
        <f t="shared" si="40"/>
        <v>0.98999177897142732</v>
      </c>
      <c r="W59" s="30"/>
      <c r="X59" s="30"/>
      <c r="Y59" s="30">
        <f t="shared" si="41"/>
        <v>1</v>
      </c>
      <c r="Z59" s="30">
        <f t="shared" si="42"/>
        <v>1</v>
      </c>
      <c r="AA59" s="30">
        <f t="shared" si="11"/>
        <v>0.98999177897142732</v>
      </c>
      <c r="AB59" s="30">
        <f t="shared" si="12"/>
        <v>5.885412024641429</v>
      </c>
      <c r="AC59" s="31">
        <f t="shared" si="1"/>
        <v>0.26400000000000001</v>
      </c>
      <c r="AD59" s="30">
        <f t="shared" si="13"/>
        <v>1.5537487745053373</v>
      </c>
      <c r="AE59" s="31">
        <f t="shared" si="2"/>
        <v>0.13600000000000001</v>
      </c>
      <c r="AF59" s="30">
        <f t="shared" si="14"/>
        <v>0.8004160353512344</v>
      </c>
      <c r="AG59" s="30">
        <f t="shared" si="3"/>
        <v>0.6</v>
      </c>
      <c r="AH59" s="30">
        <f t="shared" si="15"/>
        <v>3.5312472147848575</v>
      </c>
      <c r="AI59" s="31">
        <f t="shared" si="4"/>
        <v>0</v>
      </c>
      <c r="AJ59" s="30">
        <f t="shared" si="16"/>
        <v>0</v>
      </c>
      <c r="AK59" s="30">
        <f t="shared" si="43"/>
        <v>26.616602232177137</v>
      </c>
      <c r="AL59" s="35">
        <f t="shared" si="44"/>
        <v>0.03</v>
      </c>
      <c r="AM59" s="30">
        <f t="shared" si="17"/>
        <v>0.43044864866865756</v>
      </c>
      <c r="AN59" s="30">
        <f t="shared" si="18"/>
        <v>0.34371241388975471</v>
      </c>
      <c r="AO59" s="30">
        <f t="shared" si="19"/>
        <v>8.9445887776703883E-2</v>
      </c>
      <c r="AP59" s="30">
        <f t="shared" si="20"/>
        <v>0.43315830166645858</v>
      </c>
      <c r="AQ59" s="30">
        <f t="shared" si="21"/>
        <v>27.737192705016014</v>
      </c>
      <c r="AR59" s="31">
        <f t="shared" si="5"/>
        <v>0</v>
      </c>
      <c r="AS59" s="30">
        <f t="shared" si="56"/>
        <v>0</v>
      </c>
      <c r="AT59" s="30">
        <f t="shared" si="23"/>
        <v>27.737192705016014</v>
      </c>
      <c r="AU59" s="30">
        <f t="shared" si="45"/>
        <v>8.9856143071415797</v>
      </c>
      <c r="AV59" s="36">
        <f t="shared" si="46"/>
        <v>1.4999999999999999E-2</v>
      </c>
      <c r="AW59" s="30">
        <f t="shared" si="24"/>
        <v>0.43044864866865756</v>
      </c>
      <c r="AX59" s="30">
        <f t="shared" si="25"/>
        <v>5.8017683039502735E-2</v>
      </c>
      <c r="AY59" s="30">
        <f t="shared" si="26"/>
        <v>3.1299514533462608E-2</v>
      </c>
      <c r="AZ59" s="30">
        <f t="shared" si="27"/>
        <v>8.9317197572965343E-2</v>
      </c>
      <c r="BA59" s="30">
        <f t="shared" si="28"/>
        <v>9.6967131449198494</v>
      </c>
      <c r="BB59" s="31">
        <f t="shared" si="6"/>
        <v>0</v>
      </c>
      <c r="BC59" s="30">
        <f t="shared" si="29"/>
        <v>0</v>
      </c>
      <c r="BD59" s="30">
        <f t="shared" si="30"/>
        <v>9.6967131449198494</v>
      </c>
      <c r="BE59" s="30">
        <f t="shared" si="54"/>
        <v>0</v>
      </c>
      <c r="BF59" s="36">
        <f t="shared" si="47"/>
        <v>0.01</v>
      </c>
      <c r="BG59" s="36">
        <f t="shared" si="48"/>
        <v>0.43044864866865756</v>
      </c>
      <c r="BH59" s="30">
        <f t="shared" si="49"/>
        <v>0</v>
      </c>
      <c r="BI59" s="30">
        <f t="shared" si="33"/>
        <v>0</v>
      </c>
      <c r="BJ59" s="30">
        <f t="shared" si="50"/>
        <v>0</v>
      </c>
      <c r="BK59" s="30">
        <f t="shared" si="51"/>
        <v>0</v>
      </c>
    </row>
    <row r="60" spans="1:63" x14ac:dyDescent="0.25">
      <c r="A60" s="29"/>
      <c r="B60" s="25">
        <f t="shared" si="52"/>
        <v>41235</v>
      </c>
      <c r="C60" s="26">
        <f>VLOOKUP(B60,Weather!$A$2:$F$9992,5,0)</f>
        <v>11.5</v>
      </c>
      <c r="D60" s="26">
        <f>VLOOKUP(B60,Weather!$A$2:$F$9992,6,0)</f>
        <v>3.3119999999999998</v>
      </c>
      <c r="E60" s="23"/>
      <c r="F60" s="28">
        <f>B60-Output!$C$3</f>
        <v>27</v>
      </c>
      <c r="G60" s="26">
        <f t="shared" si="7"/>
        <v>392.14999999999992</v>
      </c>
      <c r="H60" s="26">
        <f t="shared" si="55"/>
        <v>27</v>
      </c>
      <c r="I60" s="26"/>
      <c r="J60" s="26"/>
      <c r="K60" s="26"/>
      <c r="L60" s="30">
        <f t="shared" si="8"/>
        <v>0.84223000000000003</v>
      </c>
      <c r="M60" s="30">
        <f t="shared" si="36"/>
        <v>27.737192705016014</v>
      </c>
      <c r="N60" s="31">
        <f t="shared" si="0"/>
        <v>2.7099999999999999E-2</v>
      </c>
      <c r="O60" s="30">
        <f t="shared" si="37"/>
        <v>0.751677922305934</v>
      </c>
      <c r="P60" s="30">
        <f t="shared" si="9"/>
        <v>0.46904908271482038</v>
      </c>
      <c r="Q60" s="30">
        <f t="shared" si="10"/>
        <v>1.6</v>
      </c>
      <c r="R60" s="30">
        <f>VLOOKUP(B60,Weather!$A$2:$G$99998,7,0)</f>
        <v>11.640909090909089</v>
      </c>
      <c r="S60" s="76">
        <f t="shared" si="53"/>
        <v>-3</v>
      </c>
      <c r="T60" s="30">
        <f t="shared" si="38"/>
        <v>42</v>
      </c>
      <c r="U60" s="30">
        <f t="shared" si="39"/>
        <v>15</v>
      </c>
      <c r="V60" s="30">
        <f t="shared" si="40"/>
        <v>0.97524291474116442</v>
      </c>
      <c r="W60" s="30"/>
      <c r="X60" s="30"/>
      <c r="Y60" s="30">
        <f t="shared" si="41"/>
        <v>1</v>
      </c>
      <c r="Z60" s="30">
        <f t="shared" si="42"/>
        <v>1</v>
      </c>
      <c r="AA60" s="30">
        <f t="shared" si="11"/>
        <v>0.97524291474116442</v>
      </c>
      <c r="AB60" s="30">
        <f t="shared" si="12"/>
        <v>2.4240490618567292</v>
      </c>
      <c r="AC60" s="31">
        <f t="shared" si="1"/>
        <v>0.26400000000000001</v>
      </c>
      <c r="AD60" s="30">
        <f t="shared" si="13"/>
        <v>0.63994895233017657</v>
      </c>
      <c r="AE60" s="31">
        <f t="shared" si="2"/>
        <v>0.13600000000000001</v>
      </c>
      <c r="AF60" s="30">
        <f t="shared" si="14"/>
        <v>0.32967067241251519</v>
      </c>
      <c r="AG60" s="30">
        <f t="shared" si="3"/>
        <v>0.6</v>
      </c>
      <c r="AH60" s="30">
        <f t="shared" si="15"/>
        <v>1.4544294371140374</v>
      </c>
      <c r="AI60" s="31">
        <f t="shared" si="4"/>
        <v>0</v>
      </c>
      <c r="AJ60" s="30">
        <f t="shared" si="16"/>
        <v>0</v>
      </c>
      <c r="AK60" s="30">
        <f t="shared" si="43"/>
        <v>27.737192705016014</v>
      </c>
      <c r="AL60" s="35">
        <f t="shared" si="44"/>
        <v>0.03</v>
      </c>
      <c r="AM60" s="30">
        <f t="shared" si="17"/>
        <v>0.39614236694554517</v>
      </c>
      <c r="AN60" s="30">
        <f t="shared" si="18"/>
        <v>0.32963631511769254</v>
      </c>
      <c r="AO60" s="30">
        <f t="shared" si="19"/>
        <v>2.2938310142746825E-2</v>
      </c>
      <c r="AP60" s="30">
        <f t="shared" si="20"/>
        <v>0.35257462526043937</v>
      </c>
      <c r="AQ60" s="30">
        <f t="shared" si="21"/>
        <v>28.024567032085752</v>
      </c>
      <c r="AR60" s="31">
        <f t="shared" si="5"/>
        <v>0</v>
      </c>
      <c r="AS60" s="30">
        <f t="shared" si="56"/>
        <v>0</v>
      </c>
      <c r="AT60" s="30">
        <f t="shared" si="23"/>
        <v>28.024567032085752</v>
      </c>
      <c r="AU60" s="30">
        <f t="shared" si="45"/>
        <v>9.6967131449198494</v>
      </c>
      <c r="AV60" s="36">
        <f t="shared" si="46"/>
        <v>1.4999999999999999E-2</v>
      </c>
      <c r="AW60" s="30">
        <f t="shared" si="24"/>
        <v>0.39614236694554517</v>
      </c>
      <c r="AX60" s="30">
        <f t="shared" si="25"/>
        <v>5.7619183452307952E-2</v>
      </c>
      <c r="AY60" s="30">
        <f t="shared" si="26"/>
        <v>1.1469690774562339E-2</v>
      </c>
      <c r="AZ60" s="30">
        <f t="shared" si="27"/>
        <v>6.9088874226870295E-2</v>
      </c>
      <c r="BA60" s="30">
        <f t="shared" si="28"/>
        <v>9.9572949431054933</v>
      </c>
      <c r="BB60" s="31">
        <f t="shared" si="6"/>
        <v>0</v>
      </c>
      <c r="BC60" s="30">
        <f t="shared" si="29"/>
        <v>0</v>
      </c>
      <c r="BD60" s="30">
        <f t="shared" si="30"/>
        <v>9.9572949431054933</v>
      </c>
      <c r="BE60" s="30">
        <f t="shared" si="54"/>
        <v>0</v>
      </c>
      <c r="BF60" s="36">
        <f t="shared" si="47"/>
        <v>0.01</v>
      </c>
      <c r="BG60" s="36">
        <f t="shared" si="48"/>
        <v>0.39614236694554517</v>
      </c>
      <c r="BH60" s="30">
        <f t="shared" si="49"/>
        <v>0</v>
      </c>
      <c r="BI60" s="30">
        <f t="shared" si="33"/>
        <v>0</v>
      </c>
      <c r="BJ60" s="30">
        <f t="shared" si="50"/>
        <v>0</v>
      </c>
      <c r="BK60" s="30">
        <f t="shared" si="51"/>
        <v>0</v>
      </c>
    </row>
    <row r="61" spans="1:63" x14ac:dyDescent="0.25">
      <c r="A61" s="29"/>
      <c r="B61" s="25">
        <f t="shared" si="52"/>
        <v>41236</v>
      </c>
      <c r="C61" s="26">
        <f>VLOOKUP(B61,Weather!$A$2:$F$9992,5,0)</f>
        <v>9.9499999999999993</v>
      </c>
      <c r="D61" s="26">
        <f>VLOOKUP(B61,Weather!$A$2:$F$9992,6,0)</f>
        <v>4.194</v>
      </c>
      <c r="E61" s="23"/>
      <c r="F61" s="28">
        <f>B61-Output!$C$3</f>
        <v>28</v>
      </c>
      <c r="G61" s="26">
        <f t="shared" si="7"/>
        <v>402.09999999999991</v>
      </c>
      <c r="H61" s="26">
        <f t="shared" si="55"/>
        <v>28</v>
      </c>
      <c r="I61" s="26"/>
      <c r="J61" s="26"/>
      <c r="K61" s="26"/>
      <c r="L61" s="30">
        <f t="shared" si="8"/>
        <v>0.84527999999999992</v>
      </c>
      <c r="M61" s="30">
        <f t="shared" si="36"/>
        <v>28.024567032085752</v>
      </c>
      <c r="N61" s="31">
        <f t="shared" si="0"/>
        <v>2.7099999999999999E-2</v>
      </c>
      <c r="O61" s="30">
        <f t="shared" si="37"/>
        <v>0.7594657665695238</v>
      </c>
      <c r="P61" s="30">
        <f t="shared" si="9"/>
        <v>0.47374070064898555</v>
      </c>
      <c r="Q61" s="30">
        <f t="shared" si="10"/>
        <v>1.6</v>
      </c>
      <c r="R61" s="30">
        <f>VLOOKUP(B61,Weather!$A$2:$G$99998,7,0)</f>
        <v>9.5869565217391308</v>
      </c>
      <c r="S61" s="76">
        <f t="shared" si="53"/>
        <v>-3</v>
      </c>
      <c r="T61" s="30">
        <f t="shared" si="38"/>
        <v>42</v>
      </c>
      <c r="U61" s="30">
        <f t="shared" si="39"/>
        <v>15</v>
      </c>
      <c r="V61" s="30">
        <f t="shared" si="40"/>
        <v>0.9329928995233927</v>
      </c>
      <c r="W61" s="30"/>
      <c r="X61" s="30"/>
      <c r="Y61" s="30">
        <f t="shared" si="41"/>
        <v>1</v>
      </c>
      <c r="Z61" s="30">
        <f t="shared" si="42"/>
        <v>1</v>
      </c>
      <c r="AA61" s="30">
        <f t="shared" si="11"/>
        <v>0.9329928995233927</v>
      </c>
      <c r="AB61" s="30">
        <f t="shared" si="12"/>
        <v>2.9659747222521382</v>
      </c>
      <c r="AC61" s="31">
        <f t="shared" si="1"/>
        <v>0.26400000000000001</v>
      </c>
      <c r="AD61" s="30">
        <f t="shared" si="13"/>
        <v>0.78301732667456447</v>
      </c>
      <c r="AE61" s="31">
        <f t="shared" si="2"/>
        <v>0.13600000000000001</v>
      </c>
      <c r="AF61" s="30">
        <f t="shared" si="14"/>
        <v>0.40337256222629081</v>
      </c>
      <c r="AG61" s="30">
        <f t="shared" si="3"/>
        <v>0.6</v>
      </c>
      <c r="AH61" s="30">
        <f t="shared" si="15"/>
        <v>1.7795848333512829</v>
      </c>
      <c r="AI61" s="31">
        <f t="shared" si="4"/>
        <v>0</v>
      </c>
      <c r="AJ61" s="30">
        <f t="shared" si="16"/>
        <v>0</v>
      </c>
      <c r="AK61" s="30">
        <f t="shared" si="43"/>
        <v>28.024567032085752</v>
      </c>
      <c r="AL61" s="35">
        <f t="shared" si="44"/>
        <v>0.03</v>
      </c>
      <c r="AM61" s="30">
        <f t="shared" si="17"/>
        <v>0.34357468647448197</v>
      </c>
      <c r="AN61" s="30">
        <f t="shared" si="18"/>
        <v>0.28885595494895899</v>
      </c>
      <c r="AO61" s="30">
        <f t="shared" si="19"/>
        <v>3.6528408597956759E-2</v>
      </c>
      <c r="AP61" s="30">
        <f t="shared" si="20"/>
        <v>0.32538436354691574</v>
      </c>
      <c r="AQ61" s="30">
        <f t="shared" si="21"/>
        <v>28.482199995213399</v>
      </c>
      <c r="AR61" s="31">
        <f t="shared" si="5"/>
        <v>0</v>
      </c>
      <c r="AS61" s="30">
        <f t="shared" si="56"/>
        <v>0</v>
      </c>
      <c r="AT61" s="30">
        <f t="shared" si="23"/>
        <v>28.482199995213399</v>
      </c>
      <c r="AU61" s="30">
        <f t="shared" si="45"/>
        <v>9.9572949431054933</v>
      </c>
      <c r="AV61" s="36">
        <f t="shared" si="46"/>
        <v>1.4999999999999999E-2</v>
      </c>
      <c r="AW61" s="30">
        <f t="shared" si="24"/>
        <v>0.34357468647448197</v>
      </c>
      <c r="AX61" s="30">
        <f t="shared" si="25"/>
        <v>5.131611732317122E-2</v>
      </c>
      <c r="AY61" s="30">
        <f t="shared" si="26"/>
        <v>1.4842699717115524E-2</v>
      </c>
      <c r="AZ61" s="30">
        <f t="shared" si="27"/>
        <v>6.6158817040286741E-2</v>
      </c>
      <c r="BA61" s="30">
        <f t="shared" si="28"/>
        <v>10.294508688291497</v>
      </c>
      <c r="BB61" s="31">
        <f t="shared" si="6"/>
        <v>0</v>
      </c>
      <c r="BC61" s="30">
        <f t="shared" si="29"/>
        <v>0</v>
      </c>
      <c r="BD61" s="30">
        <f t="shared" si="30"/>
        <v>10.294508688291497</v>
      </c>
      <c r="BE61" s="30">
        <f t="shared" si="54"/>
        <v>0</v>
      </c>
      <c r="BF61" s="36">
        <f t="shared" si="47"/>
        <v>0.01</v>
      </c>
      <c r="BG61" s="36">
        <f t="shared" si="48"/>
        <v>0.34357468647448197</v>
      </c>
      <c r="BH61" s="30">
        <f t="shared" si="49"/>
        <v>0</v>
      </c>
      <c r="BI61" s="30">
        <f t="shared" si="33"/>
        <v>0</v>
      </c>
      <c r="BJ61" s="30">
        <f t="shared" si="50"/>
        <v>0</v>
      </c>
      <c r="BK61" s="30">
        <f t="shared" si="51"/>
        <v>0</v>
      </c>
    </row>
    <row r="62" spans="1:63" x14ac:dyDescent="0.25">
      <c r="A62" s="29"/>
      <c r="B62" s="25">
        <f t="shared" si="52"/>
        <v>41237</v>
      </c>
      <c r="C62" s="26">
        <f>VLOOKUP(B62,Weather!$A$2:$F$9992,5,0)</f>
        <v>9.4499999999999993</v>
      </c>
      <c r="D62" s="26">
        <f>VLOOKUP(B62,Weather!$A$2:$F$9992,6,0)</f>
        <v>4.9752000000000001</v>
      </c>
      <c r="E62" s="23"/>
      <c r="F62" s="28">
        <f>B62-Output!$C$3</f>
        <v>29</v>
      </c>
      <c r="G62" s="26">
        <f t="shared" si="7"/>
        <v>411.5499999999999</v>
      </c>
      <c r="H62" s="26">
        <f t="shared" si="55"/>
        <v>29</v>
      </c>
      <c r="I62" s="26"/>
      <c r="J62" s="26"/>
      <c r="K62" s="26"/>
      <c r="L62" s="30">
        <f t="shared" si="8"/>
        <v>0.84826999999999997</v>
      </c>
      <c r="M62" s="30">
        <f t="shared" si="36"/>
        <v>28.482199995213399</v>
      </c>
      <c r="N62" s="31">
        <f t="shared" si="0"/>
        <v>2.7099999999999999E-2</v>
      </c>
      <c r="O62" s="30">
        <f t="shared" si="37"/>
        <v>0.77186761987028307</v>
      </c>
      <c r="P62" s="30">
        <f t="shared" si="9"/>
        <v>0.48042917561543708</v>
      </c>
      <c r="Q62" s="30">
        <f t="shared" si="10"/>
        <v>1.6</v>
      </c>
      <c r="R62" s="30">
        <f>VLOOKUP(B62,Weather!$A$2:$G$99998,7,0)</f>
        <v>8.6772727272727259</v>
      </c>
      <c r="S62" s="76">
        <f t="shared" si="53"/>
        <v>-3</v>
      </c>
      <c r="T62" s="30">
        <f t="shared" si="38"/>
        <v>42</v>
      </c>
      <c r="U62" s="30">
        <f t="shared" si="39"/>
        <v>15</v>
      </c>
      <c r="V62" s="30">
        <f t="shared" si="40"/>
        <v>0.90683452891003646</v>
      </c>
      <c r="W62" s="30"/>
      <c r="X62" s="30"/>
      <c r="Y62" s="30">
        <f t="shared" si="41"/>
        <v>1</v>
      </c>
      <c r="Z62" s="30">
        <f t="shared" si="42"/>
        <v>1</v>
      </c>
      <c r="AA62" s="30">
        <f t="shared" si="11"/>
        <v>0.90683452891003646</v>
      </c>
      <c r="AB62" s="30">
        <f t="shared" si="12"/>
        <v>3.4680707448699883</v>
      </c>
      <c r="AC62" s="31">
        <f t="shared" si="1"/>
        <v>0.26400000000000001</v>
      </c>
      <c r="AD62" s="30">
        <f t="shared" si="13"/>
        <v>0.91557067664567693</v>
      </c>
      <c r="AE62" s="31">
        <f t="shared" si="2"/>
        <v>0.13600000000000001</v>
      </c>
      <c r="AF62" s="30">
        <f t="shared" si="14"/>
        <v>0.47165762130231847</v>
      </c>
      <c r="AG62" s="30">
        <f t="shared" si="3"/>
        <v>0.6</v>
      </c>
      <c r="AH62" s="30">
        <f t="shared" si="15"/>
        <v>2.0808424469219928</v>
      </c>
      <c r="AI62" s="31">
        <f t="shared" si="4"/>
        <v>0</v>
      </c>
      <c r="AJ62" s="30">
        <f t="shared" si="16"/>
        <v>0</v>
      </c>
      <c r="AK62" s="30">
        <f t="shared" si="43"/>
        <v>28.482199995213399</v>
      </c>
      <c r="AL62" s="35">
        <f t="shared" si="44"/>
        <v>0.03</v>
      </c>
      <c r="AM62" s="30">
        <f t="shared" si="17"/>
        <v>0.32257963634903458</v>
      </c>
      <c r="AN62" s="30">
        <f t="shared" si="18"/>
        <v>0.27563333150629238</v>
      </c>
      <c r="AO62" s="30">
        <f t="shared" si="19"/>
        <v>4.7304168552703321E-2</v>
      </c>
      <c r="AP62" s="30">
        <f t="shared" si="20"/>
        <v>0.32293750005899569</v>
      </c>
      <c r="AQ62" s="30">
        <f t="shared" si="21"/>
        <v>29.07483317180008</v>
      </c>
      <c r="AR62" s="31">
        <f t="shared" si="5"/>
        <v>0</v>
      </c>
      <c r="AS62" s="30">
        <f t="shared" si="56"/>
        <v>0</v>
      </c>
      <c r="AT62" s="30">
        <f t="shared" si="23"/>
        <v>29.07483317180008</v>
      </c>
      <c r="AU62" s="30">
        <f t="shared" si="45"/>
        <v>10.294508688291497</v>
      </c>
      <c r="AV62" s="36">
        <f t="shared" si="46"/>
        <v>1.4999999999999999E-2</v>
      </c>
      <c r="AW62" s="30">
        <f t="shared" si="24"/>
        <v>0.32257963634903458</v>
      </c>
      <c r="AX62" s="30">
        <f t="shared" si="25"/>
        <v>4.9811983035915719E-2</v>
      </c>
      <c r="AY62" s="30">
        <f t="shared" si="26"/>
        <v>1.7785012109311542E-2</v>
      </c>
      <c r="AZ62" s="30">
        <f t="shared" si="27"/>
        <v>6.7596995145227268E-2</v>
      </c>
      <c r="BA62" s="30">
        <f t="shared" si="28"/>
        <v>10.698569314448589</v>
      </c>
      <c r="BB62" s="31">
        <f t="shared" si="6"/>
        <v>0</v>
      </c>
      <c r="BC62" s="30">
        <f t="shared" si="29"/>
        <v>0</v>
      </c>
      <c r="BD62" s="30">
        <f t="shared" si="30"/>
        <v>10.698569314448589</v>
      </c>
      <c r="BE62" s="30">
        <f t="shared" si="54"/>
        <v>0</v>
      </c>
      <c r="BF62" s="36">
        <f t="shared" si="47"/>
        <v>0.01</v>
      </c>
      <c r="BG62" s="36">
        <f t="shared" si="48"/>
        <v>0.32257963634903458</v>
      </c>
      <c r="BH62" s="30">
        <f t="shared" si="49"/>
        <v>0</v>
      </c>
      <c r="BI62" s="30">
        <f t="shared" si="33"/>
        <v>0</v>
      </c>
      <c r="BJ62" s="30">
        <f t="shared" si="50"/>
        <v>0</v>
      </c>
      <c r="BK62" s="30">
        <f t="shared" si="51"/>
        <v>0</v>
      </c>
    </row>
    <row r="63" spans="1:63" x14ac:dyDescent="0.25">
      <c r="A63" s="29"/>
      <c r="B63" s="25">
        <f t="shared" si="52"/>
        <v>41238</v>
      </c>
      <c r="C63" s="26">
        <f>VLOOKUP(B63,Weather!$A$2:$F$9992,5,0)</f>
        <v>10.1</v>
      </c>
      <c r="D63" s="26">
        <f>VLOOKUP(B63,Weather!$A$2:$F$9992,6,0)</f>
        <v>6.6563999999999997</v>
      </c>
      <c r="E63" s="23"/>
      <c r="F63" s="28">
        <f>B63-Output!$C$3</f>
        <v>30</v>
      </c>
      <c r="G63" s="26">
        <f t="shared" si="7"/>
        <v>421.64999999999992</v>
      </c>
      <c r="H63" s="26">
        <f t="shared" si="55"/>
        <v>30</v>
      </c>
      <c r="I63" s="26"/>
      <c r="J63" s="26"/>
      <c r="K63" s="26"/>
      <c r="L63" s="30">
        <f t="shared" si="8"/>
        <v>0.85119999999999996</v>
      </c>
      <c r="M63" s="30">
        <f t="shared" si="36"/>
        <v>29.07483317180008</v>
      </c>
      <c r="N63" s="31">
        <f t="shared" si="0"/>
        <v>2.3699999999999999E-2</v>
      </c>
      <c r="O63" s="30">
        <f t="shared" si="37"/>
        <v>0.68907354617166183</v>
      </c>
      <c r="P63" s="30">
        <f t="shared" si="9"/>
        <v>0.44375108857997436</v>
      </c>
      <c r="Q63" s="30">
        <f t="shared" si="10"/>
        <v>2.6</v>
      </c>
      <c r="R63" s="30">
        <f>VLOOKUP(B63,Weather!$A$2:$G$99998,7,0)</f>
        <v>9.2391304347826093</v>
      </c>
      <c r="S63" s="76">
        <f t="shared" si="53"/>
        <v>-3</v>
      </c>
      <c r="T63" s="30">
        <f t="shared" si="38"/>
        <v>42</v>
      </c>
      <c r="U63" s="30">
        <f t="shared" si="39"/>
        <v>15</v>
      </c>
      <c r="V63" s="30">
        <f t="shared" si="40"/>
        <v>0.92355763683427927</v>
      </c>
      <c r="W63" s="30"/>
      <c r="X63" s="30"/>
      <c r="Y63" s="30">
        <f t="shared" si="41"/>
        <v>1</v>
      </c>
      <c r="Z63" s="30">
        <f t="shared" si="42"/>
        <v>1</v>
      </c>
      <c r="AA63" s="30">
        <f t="shared" si="11"/>
        <v>0.92355763683427927</v>
      </c>
      <c r="AB63" s="30">
        <f t="shared" si="12"/>
        <v>7.0927751953625542</v>
      </c>
      <c r="AC63" s="31">
        <f t="shared" si="1"/>
        <v>0.248</v>
      </c>
      <c r="AD63" s="30">
        <f t="shared" si="13"/>
        <v>1.7590082484499134</v>
      </c>
      <c r="AE63" s="31">
        <f t="shared" si="2"/>
        <v>0.15200000000000002</v>
      </c>
      <c r="AF63" s="30">
        <f t="shared" si="14"/>
        <v>1.0781018296951084</v>
      </c>
      <c r="AG63" s="30">
        <f t="shared" si="3"/>
        <v>0.6</v>
      </c>
      <c r="AH63" s="30">
        <f t="shared" si="15"/>
        <v>4.2556651172175322</v>
      </c>
      <c r="AI63" s="31">
        <f t="shared" si="4"/>
        <v>0</v>
      </c>
      <c r="AJ63" s="30">
        <f t="shared" si="16"/>
        <v>0</v>
      </c>
      <c r="AK63" s="30">
        <f t="shared" si="43"/>
        <v>29.07483317180008</v>
      </c>
      <c r="AL63" s="35">
        <f t="shared" si="44"/>
        <v>0.03</v>
      </c>
      <c r="AM63" s="30">
        <f t="shared" si="17"/>
        <v>0.33539034040534477</v>
      </c>
      <c r="AN63" s="30">
        <f t="shared" si="18"/>
        <v>0.29254254584155914</v>
      </c>
      <c r="AO63" s="30">
        <f t="shared" si="19"/>
        <v>0.10183137838912412</v>
      </c>
      <c r="AP63" s="30">
        <f t="shared" si="20"/>
        <v>0.39437392423068329</v>
      </c>
      <c r="AQ63" s="30">
        <f t="shared" si="21"/>
        <v>30.439467496019308</v>
      </c>
      <c r="AR63" s="31">
        <f t="shared" si="5"/>
        <v>0</v>
      </c>
      <c r="AS63" s="30">
        <f t="shared" si="56"/>
        <v>0</v>
      </c>
      <c r="AT63" s="30">
        <f t="shared" si="23"/>
        <v>30.439467496019308</v>
      </c>
      <c r="AU63" s="30">
        <f t="shared" si="45"/>
        <v>10.698569314448589</v>
      </c>
      <c r="AV63" s="36">
        <f t="shared" si="46"/>
        <v>1.4999999999999999E-2</v>
      </c>
      <c r="AW63" s="30">
        <f t="shared" si="24"/>
        <v>0.33539034040534477</v>
      </c>
      <c r="AX63" s="30">
        <f t="shared" si="25"/>
        <v>5.3822952063346322E-2</v>
      </c>
      <c r="AY63" s="30">
        <f t="shared" si="26"/>
        <v>4.8264020714008635E-2</v>
      </c>
      <c r="AZ63" s="30">
        <f t="shared" si="27"/>
        <v>0.10208697277735496</v>
      </c>
      <c r="BA63" s="30">
        <f t="shared" si="28"/>
        <v>11.674584171366341</v>
      </c>
      <c r="BB63" s="31">
        <f t="shared" si="6"/>
        <v>0</v>
      </c>
      <c r="BC63" s="30">
        <f t="shared" si="29"/>
        <v>0</v>
      </c>
      <c r="BD63" s="30">
        <f t="shared" si="30"/>
        <v>11.674584171366341</v>
      </c>
      <c r="BE63" s="30">
        <f t="shared" si="54"/>
        <v>0</v>
      </c>
      <c r="BF63" s="36">
        <f t="shared" si="47"/>
        <v>0.01</v>
      </c>
      <c r="BG63" s="36">
        <f t="shared" si="48"/>
        <v>0.33539034040534477</v>
      </c>
      <c r="BH63" s="30">
        <f t="shared" si="49"/>
        <v>0</v>
      </c>
      <c r="BI63" s="30">
        <f t="shared" si="33"/>
        <v>0</v>
      </c>
      <c r="BJ63" s="30">
        <f t="shared" si="50"/>
        <v>0</v>
      </c>
      <c r="BK63" s="30">
        <f t="shared" si="51"/>
        <v>0</v>
      </c>
    </row>
    <row r="64" spans="1:63" x14ac:dyDescent="0.25">
      <c r="A64" s="29"/>
      <c r="B64" s="25">
        <f t="shared" si="52"/>
        <v>41239</v>
      </c>
      <c r="C64" s="26">
        <f>VLOOKUP(B64,Weather!$A$2:$F$9992,5,0)</f>
        <v>10.050000000000001</v>
      </c>
      <c r="D64" s="26">
        <f>VLOOKUP(B64,Weather!$A$2:$F$9992,6,0)</f>
        <v>14.6448</v>
      </c>
      <c r="E64" s="23"/>
      <c r="F64" s="28">
        <f>B64-Output!$C$3</f>
        <v>31</v>
      </c>
      <c r="G64" s="26">
        <f t="shared" si="7"/>
        <v>431.69999999999993</v>
      </c>
      <c r="H64" s="26">
        <f t="shared" si="55"/>
        <v>31</v>
      </c>
      <c r="I64" s="26"/>
      <c r="J64" s="26"/>
      <c r="K64" s="26"/>
      <c r="L64" s="30">
        <f t="shared" si="8"/>
        <v>0.85407</v>
      </c>
      <c r="M64" s="30">
        <f t="shared" si="36"/>
        <v>30.439467496019308</v>
      </c>
      <c r="N64" s="31">
        <f t="shared" si="0"/>
        <v>2.3699999999999999E-2</v>
      </c>
      <c r="O64" s="30">
        <f t="shared" si="37"/>
        <v>0.72141537965565761</v>
      </c>
      <c r="P64" s="30">
        <f t="shared" si="9"/>
        <v>0.45997467010042836</v>
      </c>
      <c r="Q64" s="30">
        <f t="shared" si="10"/>
        <v>2.6</v>
      </c>
      <c r="R64" s="30">
        <f>VLOOKUP(B64,Weather!$A$2:$G$99998,7,0)</f>
        <v>8.5772727272727263</v>
      </c>
      <c r="S64" s="76">
        <f t="shared" si="53"/>
        <v>-3</v>
      </c>
      <c r="T64" s="30">
        <f t="shared" si="38"/>
        <v>42</v>
      </c>
      <c r="U64" s="30">
        <f t="shared" si="39"/>
        <v>15</v>
      </c>
      <c r="V64" s="30">
        <f t="shared" si="40"/>
        <v>0.90366215899319935</v>
      </c>
      <c r="W64" s="30"/>
      <c r="X64" s="30"/>
      <c r="Y64" s="30">
        <f t="shared" si="41"/>
        <v>1</v>
      </c>
      <c r="Z64" s="30">
        <f t="shared" si="42"/>
        <v>1</v>
      </c>
      <c r="AA64" s="30">
        <f t="shared" si="11"/>
        <v>0.90366215899319935</v>
      </c>
      <c r="AB64" s="30">
        <f t="shared" si="12"/>
        <v>15.826934538756246</v>
      </c>
      <c r="AC64" s="31">
        <f t="shared" si="1"/>
        <v>0.248</v>
      </c>
      <c r="AD64" s="30">
        <f t="shared" si="13"/>
        <v>3.925079765611549</v>
      </c>
      <c r="AE64" s="31">
        <f t="shared" si="2"/>
        <v>0.15200000000000002</v>
      </c>
      <c r="AF64" s="30">
        <f t="shared" si="14"/>
        <v>2.40569404989095</v>
      </c>
      <c r="AG64" s="30">
        <f t="shared" si="3"/>
        <v>0.6</v>
      </c>
      <c r="AH64" s="30">
        <f t="shared" si="15"/>
        <v>9.4961607232537482</v>
      </c>
      <c r="AI64" s="31">
        <f t="shared" si="4"/>
        <v>0</v>
      </c>
      <c r="AJ64" s="30">
        <f t="shared" si="16"/>
        <v>0</v>
      </c>
      <c r="AK64" s="30">
        <f t="shared" si="43"/>
        <v>30.439467496019308</v>
      </c>
      <c r="AL64" s="35">
        <f t="shared" si="44"/>
        <v>0.03</v>
      </c>
      <c r="AM64" s="30">
        <f t="shared" si="17"/>
        <v>0.32035141603903439</v>
      </c>
      <c r="AN64" s="30">
        <f t="shared" si="18"/>
        <v>0.29253979547471837</v>
      </c>
      <c r="AO64" s="30">
        <f t="shared" si="19"/>
        <v>0.25224357552630156</v>
      </c>
      <c r="AP64" s="30">
        <f t="shared" si="20"/>
        <v>0.54478337100101992</v>
      </c>
      <c r="AQ64" s="30">
        <f t="shared" si="21"/>
        <v>33.819763890629837</v>
      </c>
      <c r="AR64" s="31">
        <f t="shared" si="5"/>
        <v>0</v>
      </c>
      <c r="AS64" s="30">
        <f t="shared" si="56"/>
        <v>0</v>
      </c>
      <c r="AT64" s="30">
        <f t="shared" si="23"/>
        <v>33.819763890629837</v>
      </c>
      <c r="AU64" s="30">
        <f t="shared" si="45"/>
        <v>11.674584171366341</v>
      </c>
      <c r="AV64" s="36">
        <f t="shared" si="46"/>
        <v>1.4999999999999999E-2</v>
      </c>
      <c r="AW64" s="30">
        <f t="shared" si="24"/>
        <v>0.32035141603903439</v>
      </c>
      <c r="AX64" s="30">
        <f t="shared" si="25"/>
        <v>5.6099543564461563E-2</v>
      </c>
      <c r="AY64" s="30">
        <f t="shared" si="26"/>
        <v>0.11071289313810416</v>
      </c>
      <c r="AZ64" s="30">
        <f t="shared" si="27"/>
        <v>0.16681243670256574</v>
      </c>
      <c r="BA64" s="30">
        <f t="shared" si="28"/>
        <v>13.913465784554726</v>
      </c>
      <c r="BB64" s="31">
        <f t="shared" si="6"/>
        <v>0</v>
      </c>
      <c r="BC64" s="30">
        <f t="shared" si="29"/>
        <v>0</v>
      </c>
      <c r="BD64" s="30">
        <f t="shared" si="30"/>
        <v>13.913465784554726</v>
      </c>
      <c r="BE64" s="30">
        <f t="shared" si="54"/>
        <v>0</v>
      </c>
      <c r="BF64" s="36">
        <f t="shared" si="47"/>
        <v>0.01</v>
      </c>
      <c r="BG64" s="36">
        <f t="shared" si="48"/>
        <v>0.32035141603903439</v>
      </c>
      <c r="BH64" s="30">
        <f t="shared" si="49"/>
        <v>0</v>
      </c>
      <c r="BI64" s="30">
        <f t="shared" si="33"/>
        <v>0</v>
      </c>
      <c r="BJ64" s="30">
        <f t="shared" si="50"/>
        <v>0</v>
      </c>
      <c r="BK64" s="30">
        <f t="shared" si="51"/>
        <v>0</v>
      </c>
    </row>
    <row r="65" spans="1:63" x14ac:dyDescent="0.25">
      <c r="A65" s="29"/>
      <c r="B65" s="25">
        <f t="shared" si="52"/>
        <v>41240</v>
      </c>
      <c r="C65" s="26">
        <f>VLOOKUP(B65,Weather!$A$2:$F$9992,5,0)</f>
        <v>9.75</v>
      </c>
      <c r="D65" s="26">
        <f>VLOOKUP(B65,Weather!$A$2:$F$9992,6,0)</f>
        <v>11.192399999999999</v>
      </c>
      <c r="E65" s="23"/>
      <c r="F65" s="28">
        <f>B65-Output!$C$3</f>
        <v>32</v>
      </c>
      <c r="G65" s="26">
        <f t="shared" si="7"/>
        <v>441.44999999999993</v>
      </c>
      <c r="H65" s="26">
        <f t="shared" si="55"/>
        <v>32</v>
      </c>
      <c r="I65" s="26"/>
      <c r="J65" s="26"/>
      <c r="K65" s="26"/>
      <c r="L65" s="30">
        <f t="shared" si="8"/>
        <v>0.85687999999999998</v>
      </c>
      <c r="M65" s="30">
        <f t="shared" si="36"/>
        <v>33.819763890629837</v>
      </c>
      <c r="N65" s="31">
        <f t="shared" si="0"/>
        <v>2.3699999999999999E-2</v>
      </c>
      <c r="O65" s="30">
        <f t="shared" si="37"/>
        <v>0.80152840420792704</v>
      </c>
      <c r="P65" s="30">
        <f t="shared" si="9"/>
        <v>0.49682318963981498</v>
      </c>
      <c r="Q65" s="30">
        <f t="shared" si="10"/>
        <v>2.6</v>
      </c>
      <c r="R65" s="30">
        <f>VLOOKUP(B65,Weather!$A$2:$G$99998,7,0)</f>
        <v>8.786363636363637</v>
      </c>
      <c r="S65" s="76">
        <f t="shared" si="53"/>
        <v>-3</v>
      </c>
      <c r="T65" s="30">
        <f t="shared" si="38"/>
        <v>42</v>
      </c>
      <c r="U65" s="30">
        <f t="shared" si="39"/>
        <v>15</v>
      </c>
      <c r="V65" s="30">
        <f t="shared" si="40"/>
        <v>0.91022711659542255</v>
      </c>
      <c r="W65" s="30"/>
      <c r="X65" s="30"/>
      <c r="Y65" s="30">
        <f t="shared" si="41"/>
        <v>1</v>
      </c>
      <c r="Z65" s="30">
        <f t="shared" si="42"/>
        <v>1</v>
      </c>
      <c r="AA65" s="30">
        <f t="shared" si="11"/>
        <v>0.91022711659542255</v>
      </c>
      <c r="AB65" s="30">
        <f t="shared" si="12"/>
        <v>13.159766968745904</v>
      </c>
      <c r="AC65" s="31">
        <f t="shared" si="1"/>
        <v>0.248</v>
      </c>
      <c r="AD65" s="30">
        <f t="shared" si="13"/>
        <v>3.2636222082489841</v>
      </c>
      <c r="AE65" s="31">
        <f t="shared" si="2"/>
        <v>0.15200000000000002</v>
      </c>
      <c r="AF65" s="30">
        <f t="shared" si="14"/>
        <v>2.000284579249378</v>
      </c>
      <c r="AG65" s="30">
        <f t="shared" si="3"/>
        <v>0.6</v>
      </c>
      <c r="AH65" s="30">
        <f t="shared" si="15"/>
        <v>7.8958601812475422</v>
      </c>
      <c r="AI65" s="31">
        <f t="shared" si="4"/>
        <v>0</v>
      </c>
      <c r="AJ65" s="30">
        <f t="shared" si="16"/>
        <v>0</v>
      </c>
      <c r="AK65" s="30">
        <f t="shared" si="43"/>
        <v>33.819763890629837</v>
      </c>
      <c r="AL65" s="35">
        <f t="shared" si="44"/>
        <v>0.03</v>
      </c>
      <c r="AM65" s="30">
        <f t="shared" si="17"/>
        <v>0.32502810183434377</v>
      </c>
      <c r="AN65" s="30">
        <f t="shared" si="18"/>
        <v>0.32977120985571284</v>
      </c>
      <c r="AO65" s="30">
        <f t="shared" si="19"/>
        <v>0.20372661332842876</v>
      </c>
      <c r="AP65" s="30">
        <f t="shared" si="20"/>
        <v>0.53349782318414163</v>
      </c>
      <c r="AQ65" s="30">
        <f t="shared" si="21"/>
        <v>36.549888275694677</v>
      </c>
      <c r="AR65" s="31">
        <f t="shared" si="5"/>
        <v>0</v>
      </c>
      <c r="AS65" s="30">
        <f t="shared" si="56"/>
        <v>0</v>
      </c>
      <c r="AT65" s="30">
        <f t="shared" si="23"/>
        <v>36.549888275694677</v>
      </c>
      <c r="AU65" s="30">
        <f t="shared" si="45"/>
        <v>13.913465784554726</v>
      </c>
      <c r="AV65" s="36">
        <f t="shared" si="46"/>
        <v>1.4999999999999999E-2</v>
      </c>
      <c r="AW65" s="30">
        <f t="shared" si="24"/>
        <v>0.32502810183434377</v>
      </c>
      <c r="AX65" s="30">
        <f t="shared" si="25"/>
        <v>6.7834010608363665E-2</v>
      </c>
      <c r="AY65" s="30">
        <f t="shared" si="26"/>
        <v>9.105707079436462E-2</v>
      </c>
      <c r="AZ65" s="30">
        <f t="shared" si="27"/>
        <v>0.15889108140272828</v>
      </c>
      <c r="BA65" s="30">
        <f t="shared" si="28"/>
        <v>15.754859282401375</v>
      </c>
      <c r="BB65" s="31">
        <f t="shared" si="6"/>
        <v>0</v>
      </c>
      <c r="BC65" s="30">
        <f t="shared" si="29"/>
        <v>0</v>
      </c>
      <c r="BD65" s="30">
        <f t="shared" si="30"/>
        <v>15.754859282401375</v>
      </c>
      <c r="BE65" s="30">
        <f t="shared" si="54"/>
        <v>0</v>
      </c>
      <c r="BF65" s="36">
        <f t="shared" si="47"/>
        <v>0.01</v>
      </c>
      <c r="BG65" s="36">
        <f t="shared" si="48"/>
        <v>0.32502810183434377</v>
      </c>
      <c r="BH65" s="30">
        <f t="shared" si="49"/>
        <v>0</v>
      </c>
      <c r="BI65" s="30">
        <f t="shared" si="33"/>
        <v>0</v>
      </c>
      <c r="BJ65" s="30">
        <f t="shared" si="50"/>
        <v>0</v>
      </c>
      <c r="BK65" s="30">
        <f t="shared" si="51"/>
        <v>0</v>
      </c>
    </row>
    <row r="66" spans="1:63" x14ac:dyDescent="0.25">
      <c r="A66" s="29"/>
      <c r="B66" s="25">
        <f t="shared" si="52"/>
        <v>41241</v>
      </c>
      <c r="C66" s="26">
        <f>VLOOKUP(B66,Weather!$A$2:$F$9992,5,0)</f>
        <v>11</v>
      </c>
      <c r="D66" s="26">
        <f>VLOOKUP(B66,Weather!$A$2:$F$9992,6,0)</f>
        <v>11.196</v>
      </c>
      <c r="E66" s="23"/>
      <c r="F66" s="28">
        <f>B66-Output!$C$3</f>
        <v>33</v>
      </c>
      <c r="G66" s="26">
        <f t="shared" si="7"/>
        <v>452.44999999999993</v>
      </c>
      <c r="H66" s="26">
        <f t="shared" si="55"/>
        <v>33</v>
      </c>
      <c r="I66" s="26"/>
      <c r="J66" s="26"/>
      <c r="K66" s="26"/>
      <c r="L66" s="30">
        <f t="shared" si="8"/>
        <v>0.85963000000000001</v>
      </c>
      <c r="M66" s="30">
        <f t="shared" si="36"/>
        <v>36.549888275694677</v>
      </c>
      <c r="N66" s="31">
        <f t="shared" si="0"/>
        <v>2.3699999999999999E-2</v>
      </c>
      <c r="O66" s="30">
        <f t="shared" si="37"/>
        <v>0.86623235213396377</v>
      </c>
      <c r="P66" s="30">
        <f t="shared" si="9"/>
        <v>0.52509444052109189</v>
      </c>
      <c r="Q66" s="30">
        <f t="shared" si="10"/>
        <v>2.6</v>
      </c>
      <c r="R66" s="30">
        <f>VLOOKUP(B66,Weather!$A$2:$G$99998,7,0)</f>
        <v>9.7565217391304344</v>
      </c>
      <c r="S66" s="76">
        <f t="shared" si="53"/>
        <v>-3</v>
      </c>
      <c r="T66" s="30">
        <f t="shared" si="38"/>
        <v>42</v>
      </c>
      <c r="U66" s="30">
        <f t="shared" si="39"/>
        <v>15</v>
      </c>
      <c r="V66" s="30">
        <f t="shared" si="40"/>
        <v>0.93734384814013538</v>
      </c>
      <c r="W66" s="30"/>
      <c r="X66" s="30"/>
      <c r="Y66" s="30">
        <f t="shared" si="41"/>
        <v>1</v>
      </c>
      <c r="Z66" s="30">
        <f t="shared" si="42"/>
        <v>1</v>
      </c>
      <c r="AA66" s="30">
        <f t="shared" si="11"/>
        <v>0.93734384814013538</v>
      </c>
      <c r="AB66" s="30">
        <f t="shared" si="12"/>
        <v>14.327571729105168</v>
      </c>
      <c r="AC66" s="31">
        <f t="shared" si="1"/>
        <v>0.248</v>
      </c>
      <c r="AD66" s="30">
        <f t="shared" si="13"/>
        <v>3.5532377888180817</v>
      </c>
      <c r="AE66" s="31">
        <f t="shared" si="2"/>
        <v>0.15200000000000002</v>
      </c>
      <c r="AF66" s="30">
        <f t="shared" si="14"/>
        <v>2.1777909028239857</v>
      </c>
      <c r="AG66" s="30">
        <f t="shared" si="3"/>
        <v>0.6</v>
      </c>
      <c r="AH66" s="30">
        <f t="shared" si="15"/>
        <v>8.5965430374630998</v>
      </c>
      <c r="AI66" s="31">
        <f t="shared" si="4"/>
        <v>0</v>
      </c>
      <c r="AJ66" s="30">
        <f t="shared" si="16"/>
        <v>0</v>
      </c>
      <c r="AK66" s="30">
        <f t="shared" si="43"/>
        <v>36.549888275694677</v>
      </c>
      <c r="AL66" s="35">
        <f t="shared" si="44"/>
        <v>0.03</v>
      </c>
      <c r="AM66" s="30">
        <f t="shared" si="17"/>
        <v>0.34763666947458111</v>
      </c>
      <c r="AN66" s="30">
        <f t="shared" si="18"/>
        <v>0.3811824428949161</v>
      </c>
      <c r="AO66" s="30">
        <f t="shared" si="19"/>
        <v>0.22026752322090468</v>
      </c>
      <c r="AP66" s="30">
        <f t="shared" si="20"/>
        <v>0.6014499661158208</v>
      </c>
      <c r="AQ66" s="30">
        <f t="shared" si="21"/>
        <v>39.501676098396935</v>
      </c>
      <c r="AR66" s="31">
        <f t="shared" si="5"/>
        <v>0</v>
      </c>
      <c r="AS66" s="30">
        <f t="shared" si="56"/>
        <v>0</v>
      </c>
      <c r="AT66" s="30">
        <f t="shared" si="23"/>
        <v>39.501676098396935</v>
      </c>
      <c r="AU66" s="30">
        <f t="shared" si="45"/>
        <v>15.754859282401375</v>
      </c>
      <c r="AV66" s="36">
        <f t="shared" si="46"/>
        <v>1.4999999999999999E-2</v>
      </c>
      <c r="AW66" s="30">
        <f t="shared" si="24"/>
        <v>0.34763666947458111</v>
      </c>
      <c r="AX66" s="30">
        <f t="shared" si="25"/>
        <v>8.2154502134620541E-2</v>
      </c>
      <c r="AY66" s="30">
        <f t="shared" si="26"/>
        <v>9.8746387200482885E-2</v>
      </c>
      <c r="AZ66" s="30">
        <f t="shared" si="27"/>
        <v>0.18090088933510343</v>
      </c>
      <c r="BA66" s="30">
        <f t="shared" si="28"/>
        <v>17.751749295890257</v>
      </c>
      <c r="BB66" s="31">
        <f t="shared" si="6"/>
        <v>0</v>
      </c>
      <c r="BC66" s="30">
        <f t="shared" si="29"/>
        <v>0</v>
      </c>
      <c r="BD66" s="30">
        <f t="shared" si="30"/>
        <v>17.751749295890257</v>
      </c>
      <c r="BE66" s="30">
        <f t="shared" si="54"/>
        <v>0</v>
      </c>
      <c r="BF66" s="36">
        <f t="shared" si="47"/>
        <v>0.01</v>
      </c>
      <c r="BG66" s="36">
        <f t="shared" si="48"/>
        <v>0.34763666947458111</v>
      </c>
      <c r="BH66" s="30">
        <f t="shared" si="49"/>
        <v>0</v>
      </c>
      <c r="BI66" s="30">
        <f t="shared" si="33"/>
        <v>0</v>
      </c>
      <c r="BJ66" s="30">
        <f t="shared" si="50"/>
        <v>0</v>
      </c>
      <c r="BK66" s="30">
        <f t="shared" si="51"/>
        <v>0</v>
      </c>
    </row>
    <row r="67" spans="1:63" x14ac:dyDescent="0.25">
      <c r="A67" s="29"/>
      <c r="B67" s="25">
        <f t="shared" si="52"/>
        <v>41242</v>
      </c>
      <c r="C67" s="26">
        <f>VLOOKUP(B67,Weather!$A$2:$F$9992,5,0)</f>
        <v>8.25</v>
      </c>
      <c r="D67" s="26">
        <f>VLOOKUP(B67,Weather!$A$2:$F$9992,6,0)</f>
        <v>3.1859999999999999</v>
      </c>
      <c r="E67" s="23"/>
      <c r="F67" s="28">
        <f>B67-Output!$C$3</f>
        <v>34</v>
      </c>
      <c r="G67" s="26">
        <f t="shared" si="7"/>
        <v>460.69999999999993</v>
      </c>
      <c r="H67" s="26">
        <f t="shared" si="55"/>
        <v>34</v>
      </c>
      <c r="I67" s="26"/>
      <c r="J67" s="26"/>
      <c r="K67" s="26"/>
      <c r="L67" s="30">
        <f t="shared" si="8"/>
        <v>0.86231999999999998</v>
      </c>
      <c r="M67" s="30">
        <f t="shared" si="36"/>
        <v>39.501676098396935</v>
      </c>
      <c r="N67" s="31">
        <f t="shared" si="0"/>
        <v>2.3699999999999999E-2</v>
      </c>
      <c r="O67" s="30">
        <f t="shared" si="37"/>
        <v>0.93618972353200736</v>
      </c>
      <c r="P67" s="30">
        <f t="shared" si="9"/>
        <v>0.55393701831703324</v>
      </c>
      <c r="Q67" s="30">
        <f t="shared" si="10"/>
        <v>2.6</v>
      </c>
      <c r="R67" s="30">
        <f>VLOOKUP(B67,Weather!$A$2:$G$99998,7,0)</f>
        <v>7.8136363636363653</v>
      </c>
      <c r="S67" s="76">
        <f t="shared" si="53"/>
        <v>-3</v>
      </c>
      <c r="T67" s="30">
        <f t="shared" si="38"/>
        <v>42</v>
      </c>
      <c r="U67" s="30">
        <f t="shared" si="39"/>
        <v>15</v>
      </c>
      <c r="V67" s="30">
        <f t="shared" si="40"/>
        <v>0.87742455136862374</v>
      </c>
      <c r="W67" s="30"/>
      <c r="X67" s="30"/>
      <c r="Y67" s="30">
        <f t="shared" si="41"/>
        <v>1</v>
      </c>
      <c r="Z67" s="30">
        <f t="shared" si="42"/>
        <v>1</v>
      </c>
      <c r="AA67" s="30">
        <f t="shared" si="11"/>
        <v>0.87742455136862374</v>
      </c>
      <c r="AB67" s="30">
        <f t="shared" si="12"/>
        <v>4.0261438779889112</v>
      </c>
      <c r="AC67" s="31">
        <f t="shared" si="1"/>
        <v>0.248</v>
      </c>
      <c r="AD67" s="30">
        <f t="shared" si="13"/>
        <v>0.99848368174124991</v>
      </c>
      <c r="AE67" s="31">
        <f t="shared" si="2"/>
        <v>0.15200000000000002</v>
      </c>
      <c r="AF67" s="30">
        <f t="shared" si="14"/>
        <v>0.61197386945431465</v>
      </c>
      <c r="AG67" s="30">
        <f t="shared" si="3"/>
        <v>0.6</v>
      </c>
      <c r="AH67" s="30">
        <f t="shared" si="15"/>
        <v>2.4156863267933466</v>
      </c>
      <c r="AI67" s="31">
        <f t="shared" si="4"/>
        <v>0</v>
      </c>
      <c r="AJ67" s="30">
        <f t="shared" si="16"/>
        <v>0</v>
      </c>
      <c r="AK67" s="30">
        <f t="shared" si="43"/>
        <v>39.501676098396935</v>
      </c>
      <c r="AL67" s="35">
        <f t="shared" si="44"/>
        <v>0.03</v>
      </c>
      <c r="AM67" s="30">
        <f t="shared" si="17"/>
        <v>0.30383577120126826</v>
      </c>
      <c r="AN67" s="30">
        <f t="shared" si="18"/>
        <v>0.36006066663297415</v>
      </c>
      <c r="AO67" s="30">
        <f t="shared" si="19"/>
        <v>4.4332094169118666E-2</v>
      </c>
      <c r="AP67" s="30">
        <f t="shared" si="20"/>
        <v>0.4043927608020928</v>
      </c>
      <c r="AQ67" s="30">
        <f t="shared" si="21"/>
        <v>40.095767019336094</v>
      </c>
      <c r="AR67" s="31">
        <f t="shared" si="5"/>
        <v>0</v>
      </c>
      <c r="AS67" s="30">
        <f t="shared" si="56"/>
        <v>0</v>
      </c>
      <c r="AT67" s="30">
        <f t="shared" si="23"/>
        <v>40.095767019336094</v>
      </c>
      <c r="AU67" s="30">
        <f t="shared" si="45"/>
        <v>17.751749295890257</v>
      </c>
      <c r="AV67" s="36">
        <f t="shared" si="46"/>
        <v>1.4999999999999999E-2</v>
      </c>
      <c r="AW67" s="30">
        <f t="shared" si="24"/>
        <v>0.30383577120126826</v>
      </c>
      <c r="AX67" s="30">
        <f t="shared" si="25"/>
        <v>8.0904246562325796E-2</v>
      </c>
      <c r="AY67" s="30">
        <f t="shared" si="26"/>
        <v>2.502400063067052E-2</v>
      </c>
      <c r="AZ67" s="30">
        <f t="shared" si="27"/>
        <v>0.10592824719299632</v>
      </c>
      <c r="BA67" s="30">
        <f t="shared" si="28"/>
        <v>18.257794918151575</v>
      </c>
      <c r="BB67" s="31">
        <f t="shared" si="6"/>
        <v>0</v>
      </c>
      <c r="BC67" s="30">
        <f t="shared" si="29"/>
        <v>0</v>
      </c>
      <c r="BD67" s="30">
        <f t="shared" si="30"/>
        <v>18.257794918151575</v>
      </c>
      <c r="BE67" s="30">
        <f t="shared" si="54"/>
        <v>0</v>
      </c>
      <c r="BF67" s="36">
        <f t="shared" si="47"/>
        <v>0.01</v>
      </c>
      <c r="BG67" s="36">
        <f t="shared" si="48"/>
        <v>0.30383577120126826</v>
      </c>
      <c r="BH67" s="30">
        <f t="shared" si="49"/>
        <v>0</v>
      </c>
      <c r="BI67" s="30">
        <f t="shared" si="33"/>
        <v>0</v>
      </c>
      <c r="BJ67" s="30">
        <f t="shared" si="50"/>
        <v>0</v>
      </c>
      <c r="BK67" s="30">
        <f t="shared" si="51"/>
        <v>0</v>
      </c>
    </row>
    <row r="68" spans="1:63" x14ac:dyDescent="0.25">
      <c r="A68" s="29"/>
      <c r="B68" s="25">
        <f t="shared" si="52"/>
        <v>41243</v>
      </c>
      <c r="C68" s="26">
        <f>VLOOKUP(B68,Weather!$A$2:$F$9992,5,0)</f>
        <v>8.25</v>
      </c>
      <c r="D68" s="26">
        <f>VLOOKUP(B68,Weather!$A$2:$F$9992,6,0)</f>
        <v>3.1859999999999999</v>
      </c>
      <c r="E68" s="23"/>
      <c r="F68" s="28">
        <f>B68-Output!$C$3</f>
        <v>35</v>
      </c>
      <c r="G68" s="26">
        <f t="shared" si="7"/>
        <v>468.94999999999993</v>
      </c>
      <c r="H68" s="26">
        <f t="shared" si="55"/>
        <v>35</v>
      </c>
      <c r="I68" s="26"/>
      <c r="J68" s="26"/>
      <c r="K68" s="26"/>
      <c r="L68" s="30">
        <f t="shared" si="8"/>
        <v>0.86495</v>
      </c>
      <c r="M68" s="30">
        <f t="shared" si="36"/>
        <v>40.095767019336094</v>
      </c>
      <c r="N68" s="31">
        <f t="shared" si="0"/>
        <v>2.3699999999999999E-2</v>
      </c>
      <c r="O68" s="30">
        <f t="shared" si="37"/>
        <v>0.95026967835826537</v>
      </c>
      <c r="P68" s="30">
        <f t="shared" si="9"/>
        <v>0.56042009007123328</v>
      </c>
      <c r="Q68" s="30">
        <f t="shared" si="10"/>
        <v>2.6</v>
      </c>
      <c r="R68" s="30">
        <f>VLOOKUP(B68,Weather!$A$2:$G$99998,7,0)</f>
        <v>7.8136363636363653</v>
      </c>
      <c r="S68" s="76">
        <f t="shared" si="53"/>
        <v>-3</v>
      </c>
      <c r="T68" s="30">
        <f t="shared" si="38"/>
        <v>42</v>
      </c>
      <c r="U68" s="30">
        <f t="shared" si="39"/>
        <v>15</v>
      </c>
      <c r="V68" s="30">
        <f t="shared" si="40"/>
        <v>0.87742455136862374</v>
      </c>
      <c r="W68" s="30"/>
      <c r="X68" s="30"/>
      <c r="Y68" s="30">
        <f t="shared" si="41"/>
        <v>1</v>
      </c>
      <c r="Z68" s="30">
        <f t="shared" si="42"/>
        <v>1</v>
      </c>
      <c r="AA68" s="30">
        <f t="shared" si="11"/>
        <v>0.87742455136862374</v>
      </c>
      <c r="AB68" s="30">
        <f t="shared" si="12"/>
        <v>4.0732643606261565</v>
      </c>
      <c r="AC68" s="31">
        <f t="shared" si="1"/>
        <v>0.248</v>
      </c>
      <c r="AD68" s="30">
        <f t="shared" si="13"/>
        <v>1.0101695614352868</v>
      </c>
      <c r="AE68" s="31">
        <f t="shared" si="2"/>
        <v>0.15200000000000002</v>
      </c>
      <c r="AF68" s="30">
        <f t="shared" si="14"/>
        <v>0.61913618281517591</v>
      </c>
      <c r="AG68" s="30">
        <f t="shared" si="3"/>
        <v>0.6</v>
      </c>
      <c r="AH68" s="30">
        <f t="shared" si="15"/>
        <v>2.4439586163756939</v>
      </c>
      <c r="AI68" s="31">
        <f t="shared" si="4"/>
        <v>0</v>
      </c>
      <c r="AJ68" s="30">
        <f t="shared" si="16"/>
        <v>0</v>
      </c>
      <c r="AK68" s="30">
        <f t="shared" si="43"/>
        <v>40.095767019336094</v>
      </c>
      <c r="AL68" s="35">
        <f t="shared" si="44"/>
        <v>0.03</v>
      </c>
      <c r="AM68" s="30">
        <f t="shared" si="17"/>
        <v>0.30383577120126826</v>
      </c>
      <c r="AN68" s="30">
        <f t="shared" si="18"/>
        <v>0.36547584882679074</v>
      </c>
      <c r="AO68" s="30">
        <f t="shared" si="19"/>
        <v>4.4767531403533969E-2</v>
      </c>
      <c r="AP68" s="30">
        <f t="shared" si="20"/>
        <v>0.41024338023032469</v>
      </c>
      <c r="AQ68" s="30">
        <f t="shared" si="21"/>
        <v>40.695693200541051</v>
      </c>
      <c r="AR68" s="31">
        <f t="shared" si="5"/>
        <v>0</v>
      </c>
      <c r="AS68" s="30">
        <f t="shared" si="56"/>
        <v>0</v>
      </c>
      <c r="AT68" s="30">
        <f t="shared" si="23"/>
        <v>40.695693200541051</v>
      </c>
      <c r="AU68" s="30">
        <f t="shared" si="45"/>
        <v>18.257794918151575</v>
      </c>
      <c r="AV68" s="36">
        <f t="shared" si="46"/>
        <v>1.4999999999999999E-2</v>
      </c>
      <c r="AW68" s="30">
        <f t="shared" si="24"/>
        <v>0.30383577120126826</v>
      </c>
      <c r="AX68" s="30">
        <f t="shared" si="25"/>
        <v>8.3210567990867707E-2</v>
      </c>
      <c r="AY68" s="30">
        <f t="shared" si="26"/>
        <v>2.5252814970521408E-2</v>
      </c>
      <c r="AZ68" s="30">
        <f t="shared" si="27"/>
        <v>0.10846338296138912</v>
      </c>
      <c r="BA68" s="30">
        <f t="shared" si="28"/>
        <v>18.768467718005361</v>
      </c>
      <c r="BB68" s="31">
        <f t="shared" si="6"/>
        <v>0</v>
      </c>
      <c r="BC68" s="30">
        <f t="shared" si="29"/>
        <v>0</v>
      </c>
      <c r="BD68" s="30">
        <f t="shared" si="30"/>
        <v>18.768467718005361</v>
      </c>
      <c r="BE68" s="30">
        <f t="shared" si="54"/>
        <v>0</v>
      </c>
      <c r="BF68" s="36">
        <f t="shared" si="47"/>
        <v>0.01</v>
      </c>
      <c r="BG68" s="36">
        <f t="shared" si="48"/>
        <v>0.30383577120126826</v>
      </c>
      <c r="BH68" s="30">
        <f t="shared" si="49"/>
        <v>0</v>
      </c>
      <c r="BI68" s="30">
        <f t="shared" si="33"/>
        <v>0</v>
      </c>
      <c r="BJ68" s="30">
        <f t="shared" si="50"/>
        <v>0</v>
      </c>
      <c r="BK68" s="30">
        <f t="shared" si="51"/>
        <v>0</v>
      </c>
    </row>
    <row r="69" spans="1:63" x14ac:dyDescent="0.25">
      <c r="A69" s="29"/>
      <c r="B69" s="25">
        <f t="shared" si="52"/>
        <v>41244</v>
      </c>
      <c r="C69" s="26">
        <f>VLOOKUP(B69,Weather!$A$2:$F$9992,5,0)</f>
        <v>11.9</v>
      </c>
      <c r="D69" s="26">
        <f>VLOOKUP(B69,Weather!$A$2:$F$9992,6,0)</f>
        <v>11.9808</v>
      </c>
      <c r="E69" s="23"/>
      <c r="F69" s="28">
        <f>B69-Output!$C$3</f>
        <v>36</v>
      </c>
      <c r="G69" s="26">
        <f t="shared" si="7"/>
        <v>480.84999999999991</v>
      </c>
      <c r="H69" s="26">
        <f t="shared" si="55"/>
        <v>36</v>
      </c>
      <c r="I69" s="26"/>
      <c r="J69" s="26"/>
      <c r="K69" s="26"/>
      <c r="L69" s="30">
        <f t="shared" si="8"/>
        <v>0.86751999999999996</v>
      </c>
      <c r="M69" s="30">
        <f t="shared" si="36"/>
        <v>40.695693200541051</v>
      </c>
      <c r="N69" s="31">
        <f t="shared" si="0"/>
        <v>2.3699999999999999E-2</v>
      </c>
      <c r="O69" s="30">
        <f t="shared" si="37"/>
        <v>0.96448792885282286</v>
      </c>
      <c r="P69" s="30">
        <f t="shared" si="9"/>
        <v>0.56686792224672722</v>
      </c>
      <c r="Q69" s="30">
        <f t="shared" si="10"/>
        <v>2.6</v>
      </c>
      <c r="R69" s="30">
        <f>VLOOKUP(B69,Weather!$A$2:$G$99998,7,0)</f>
        <v>10.4</v>
      </c>
      <c r="S69" s="76">
        <f t="shared" si="53"/>
        <v>-3</v>
      </c>
      <c r="T69" s="30">
        <f t="shared" si="38"/>
        <v>42</v>
      </c>
      <c r="U69" s="30">
        <f t="shared" si="39"/>
        <v>15</v>
      </c>
      <c r="V69" s="30">
        <f t="shared" si="40"/>
        <v>0.95240665766981569</v>
      </c>
      <c r="W69" s="30"/>
      <c r="X69" s="30"/>
      <c r="Y69" s="30">
        <f t="shared" si="41"/>
        <v>1</v>
      </c>
      <c r="Z69" s="30">
        <f t="shared" si="42"/>
        <v>1</v>
      </c>
      <c r="AA69" s="30">
        <f t="shared" si="11"/>
        <v>0.95240665766981569</v>
      </c>
      <c r="AB69" s="30">
        <f t="shared" si="12"/>
        <v>16.81757878676213</v>
      </c>
      <c r="AC69" s="31">
        <f t="shared" si="1"/>
        <v>0.248</v>
      </c>
      <c r="AD69" s="30">
        <f t="shared" si="13"/>
        <v>4.1707595391170083</v>
      </c>
      <c r="AE69" s="31">
        <f t="shared" si="2"/>
        <v>0.15200000000000002</v>
      </c>
      <c r="AF69" s="30">
        <f t="shared" si="14"/>
        <v>2.556271975587844</v>
      </c>
      <c r="AG69" s="30">
        <f t="shared" si="3"/>
        <v>0.6</v>
      </c>
      <c r="AH69" s="30">
        <f t="shared" si="15"/>
        <v>10.090547272057277</v>
      </c>
      <c r="AI69" s="31">
        <f t="shared" si="4"/>
        <v>0</v>
      </c>
      <c r="AJ69" s="30">
        <f t="shared" si="16"/>
        <v>0</v>
      </c>
      <c r="AK69" s="30">
        <f t="shared" si="43"/>
        <v>40.695693200541051</v>
      </c>
      <c r="AL69" s="35">
        <f t="shared" si="44"/>
        <v>0.03</v>
      </c>
      <c r="AM69" s="30">
        <f t="shared" si="17"/>
        <v>0.36349312933007766</v>
      </c>
      <c r="AN69" s="30">
        <f t="shared" si="18"/>
        <v>0.4437781461516429</v>
      </c>
      <c r="AO69" s="30">
        <f t="shared" si="19"/>
        <v>0.25880158792751501</v>
      </c>
      <c r="AP69" s="30">
        <f t="shared" si="20"/>
        <v>0.70257973407915797</v>
      </c>
      <c r="AQ69" s="30">
        <f t="shared" si="21"/>
        <v>44.1638730055789</v>
      </c>
      <c r="AR69" s="31">
        <f t="shared" si="5"/>
        <v>0</v>
      </c>
      <c r="AS69" s="30">
        <f t="shared" si="56"/>
        <v>0</v>
      </c>
      <c r="AT69" s="30">
        <f t="shared" si="23"/>
        <v>44.1638730055789</v>
      </c>
      <c r="AU69" s="30">
        <f t="shared" si="45"/>
        <v>18.768467718005361</v>
      </c>
      <c r="AV69" s="36">
        <f t="shared" si="46"/>
        <v>1.4999999999999999E-2</v>
      </c>
      <c r="AW69" s="30">
        <f t="shared" si="24"/>
        <v>0.36349312933007766</v>
      </c>
      <c r="AX69" s="30">
        <f t="shared" si="25"/>
        <v>0.10233313595322464</v>
      </c>
      <c r="AY69" s="30">
        <f t="shared" si="26"/>
        <v>0.1156295981235833</v>
      </c>
      <c r="AZ69" s="30">
        <f t="shared" si="27"/>
        <v>0.21796273407680794</v>
      </c>
      <c r="BA69" s="30">
        <f t="shared" si="28"/>
        <v>21.106776959516399</v>
      </c>
      <c r="BB69" s="31">
        <f t="shared" si="6"/>
        <v>0</v>
      </c>
      <c r="BC69" s="30">
        <f t="shared" si="29"/>
        <v>0</v>
      </c>
      <c r="BD69" s="30">
        <f t="shared" si="30"/>
        <v>21.106776959516399</v>
      </c>
      <c r="BE69" s="30">
        <f t="shared" si="54"/>
        <v>0</v>
      </c>
      <c r="BF69" s="36">
        <f t="shared" si="47"/>
        <v>0.01</v>
      </c>
      <c r="BG69" s="36">
        <f t="shared" si="48"/>
        <v>0.36349312933007766</v>
      </c>
      <c r="BH69" s="30">
        <f t="shared" si="49"/>
        <v>0</v>
      </c>
      <c r="BI69" s="30">
        <f t="shared" si="33"/>
        <v>0</v>
      </c>
      <c r="BJ69" s="30">
        <f t="shared" si="50"/>
        <v>0</v>
      </c>
      <c r="BK69" s="30">
        <f t="shared" si="51"/>
        <v>0</v>
      </c>
    </row>
    <row r="70" spans="1:63" x14ac:dyDescent="0.25">
      <c r="A70" s="29"/>
      <c r="B70" s="25">
        <f t="shared" si="52"/>
        <v>41245</v>
      </c>
      <c r="C70" s="26">
        <f>VLOOKUP(B70,Weather!$A$2:$F$9992,5,0)</f>
        <v>10.25</v>
      </c>
      <c r="D70" s="26">
        <f>VLOOKUP(B70,Weather!$A$2:$F$9992,6,0)</f>
        <v>11.286</v>
      </c>
      <c r="E70" s="23"/>
      <c r="F70" s="28">
        <f>B70-Output!$C$3</f>
        <v>37</v>
      </c>
      <c r="G70" s="26">
        <f t="shared" si="7"/>
        <v>491.09999999999991</v>
      </c>
      <c r="H70" s="26">
        <f t="shared" si="55"/>
        <v>37</v>
      </c>
      <c r="I70" s="26"/>
      <c r="J70" s="26"/>
      <c r="K70" s="26"/>
      <c r="L70" s="30">
        <f t="shared" si="8"/>
        <v>0.87002999999999997</v>
      </c>
      <c r="M70" s="30">
        <f t="shared" si="36"/>
        <v>44.1638730055789</v>
      </c>
      <c r="N70" s="31">
        <f t="shared" si="0"/>
        <v>2.3699999999999999E-2</v>
      </c>
      <c r="O70" s="30">
        <f t="shared" si="37"/>
        <v>1.0466837902322199</v>
      </c>
      <c r="P70" s="30">
        <f t="shared" si="9"/>
        <v>0.59773584252433465</v>
      </c>
      <c r="Q70" s="30">
        <f t="shared" si="10"/>
        <v>2.6</v>
      </c>
      <c r="R70" s="30">
        <f>VLOOKUP(B70,Weather!$A$2:$G$99998,7,0)</f>
        <v>9.6956521739130448</v>
      </c>
      <c r="S70" s="76">
        <f t="shared" si="53"/>
        <v>-3</v>
      </c>
      <c r="T70" s="30">
        <f t="shared" si="38"/>
        <v>42</v>
      </c>
      <c r="U70" s="30">
        <f t="shared" si="39"/>
        <v>15</v>
      </c>
      <c r="V70" s="30">
        <f t="shared" si="40"/>
        <v>0.93580055210489999</v>
      </c>
      <c r="W70" s="30"/>
      <c r="X70" s="30"/>
      <c r="Y70" s="30">
        <f t="shared" si="41"/>
        <v>1</v>
      </c>
      <c r="Z70" s="30">
        <f t="shared" si="42"/>
        <v>1</v>
      </c>
      <c r="AA70" s="30">
        <f t="shared" si="11"/>
        <v>0.93580055210489999</v>
      </c>
      <c r="AB70" s="30">
        <f t="shared" si="12"/>
        <v>16.413681034172882</v>
      </c>
      <c r="AC70" s="31">
        <f t="shared" si="1"/>
        <v>0.248</v>
      </c>
      <c r="AD70" s="30">
        <f t="shared" si="13"/>
        <v>4.0705928964748743</v>
      </c>
      <c r="AE70" s="31">
        <f t="shared" si="2"/>
        <v>0.15200000000000002</v>
      </c>
      <c r="AF70" s="30">
        <f t="shared" si="14"/>
        <v>2.4948795171942786</v>
      </c>
      <c r="AG70" s="30">
        <f t="shared" si="3"/>
        <v>0.6</v>
      </c>
      <c r="AH70" s="30">
        <f t="shared" si="15"/>
        <v>9.848208620503728</v>
      </c>
      <c r="AI70" s="31">
        <f t="shared" si="4"/>
        <v>0</v>
      </c>
      <c r="AJ70" s="30">
        <f t="shared" si="16"/>
        <v>0</v>
      </c>
      <c r="AK70" s="30">
        <f t="shared" si="43"/>
        <v>44.1638730055789</v>
      </c>
      <c r="AL70" s="35">
        <f t="shared" si="44"/>
        <v>0.03</v>
      </c>
      <c r="AM70" s="30">
        <f t="shared" si="17"/>
        <v>0.34617302571604092</v>
      </c>
      <c r="AN70" s="30">
        <f t="shared" si="18"/>
        <v>0.45865024637040686</v>
      </c>
      <c r="AO70" s="30">
        <f t="shared" si="19"/>
        <v>0.25081329762325416</v>
      </c>
      <c r="AP70" s="30">
        <f t="shared" si="20"/>
        <v>0.70946354399366096</v>
      </c>
      <c r="AQ70" s="30">
        <f t="shared" si="21"/>
        <v>47.525002358060107</v>
      </c>
      <c r="AR70" s="31">
        <f t="shared" si="5"/>
        <v>0</v>
      </c>
      <c r="AS70" s="30">
        <f t="shared" si="56"/>
        <v>0</v>
      </c>
      <c r="AT70" s="30">
        <f t="shared" si="23"/>
        <v>47.525002358060107</v>
      </c>
      <c r="AU70" s="30">
        <f t="shared" si="45"/>
        <v>21.106776959516399</v>
      </c>
      <c r="AV70" s="36">
        <f t="shared" si="46"/>
        <v>1.4999999999999999E-2</v>
      </c>
      <c r="AW70" s="30">
        <f t="shared" si="24"/>
        <v>0.34617302571604092</v>
      </c>
      <c r="AX70" s="30">
        <f t="shared" si="25"/>
        <v>0.10959895264784114</v>
      </c>
      <c r="AY70" s="30">
        <f t="shared" si="26"/>
        <v>0.11239442020142816</v>
      </c>
      <c r="AZ70" s="30">
        <f t="shared" si="27"/>
        <v>0.22199337284926929</v>
      </c>
      <c r="BA70" s="30">
        <f t="shared" si="28"/>
        <v>23.379663103861407</v>
      </c>
      <c r="BB70" s="31">
        <f t="shared" si="6"/>
        <v>0</v>
      </c>
      <c r="BC70" s="30">
        <f t="shared" si="29"/>
        <v>0</v>
      </c>
      <c r="BD70" s="30">
        <f t="shared" si="30"/>
        <v>23.379663103861407</v>
      </c>
      <c r="BE70" s="30">
        <f t="shared" si="54"/>
        <v>0</v>
      </c>
      <c r="BF70" s="36">
        <f t="shared" si="47"/>
        <v>0.01</v>
      </c>
      <c r="BG70" s="36">
        <f t="shared" si="48"/>
        <v>0.34617302571604092</v>
      </c>
      <c r="BH70" s="30">
        <f t="shared" si="49"/>
        <v>0</v>
      </c>
      <c r="BI70" s="30">
        <f t="shared" si="33"/>
        <v>0</v>
      </c>
      <c r="BJ70" s="30">
        <f t="shared" si="50"/>
        <v>0</v>
      </c>
      <c r="BK70" s="30">
        <f t="shared" si="51"/>
        <v>0</v>
      </c>
    </row>
    <row r="71" spans="1:63" x14ac:dyDescent="0.25">
      <c r="A71" s="29"/>
      <c r="B71" s="25">
        <f t="shared" si="52"/>
        <v>41246</v>
      </c>
      <c r="C71" s="26">
        <f>VLOOKUP(B71,Weather!$A$2:$F$9992,5,0)</f>
        <v>9.3999999999999986</v>
      </c>
      <c r="D71" s="26">
        <f>VLOOKUP(B71,Weather!$A$2:$F$9992,6,0)</f>
        <v>8.5068000000000001</v>
      </c>
      <c r="E71" s="23"/>
      <c r="F71" s="28">
        <f>B71-Output!$C$3</f>
        <v>38</v>
      </c>
      <c r="G71" s="26">
        <f t="shared" si="7"/>
        <v>500.49999999999989</v>
      </c>
      <c r="H71" s="26">
        <f t="shared" si="55"/>
        <v>38</v>
      </c>
      <c r="I71" s="26"/>
      <c r="J71" s="26"/>
      <c r="K71" s="26"/>
      <c r="L71" s="30">
        <f t="shared" si="8"/>
        <v>0.87247999999999992</v>
      </c>
      <c r="M71" s="30">
        <f t="shared" si="36"/>
        <v>47.525002358060107</v>
      </c>
      <c r="N71" s="31">
        <f t="shared" si="0"/>
        <v>2.3699999999999999E-2</v>
      </c>
      <c r="O71" s="30">
        <f t="shared" si="37"/>
        <v>1.1263425558860245</v>
      </c>
      <c r="P71" s="30">
        <f t="shared" si="9"/>
        <v>0.62570512379044418</v>
      </c>
      <c r="Q71" s="30">
        <f t="shared" si="10"/>
        <v>2.6</v>
      </c>
      <c r="R71" s="30">
        <f>VLOOKUP(B71,Weather!$A$2:$G$99998,7,0)</f>
        <v>8.8636363636363633</v>
      </c>
      <c r="S71" s="76">
        <f t="shared" si="53"/>
        <v>-3</v>
      </c>
      <c r="T71" s="30">
        <f t="shared" si="38"/>
        <v>42</v>
      </c>
      <c r="U71" s="30">
        <f t="shared" si="39"/>
        <v>15</v>
      </c>
      <c r="V71" s="30">
        <f t="shared" si="40"/>
        <v>0.91258741258741261</v>
      </c>
      <c r="W71" s="30"/>
      <c r="X71" s="30"/>
      <c r="Y71" s="30">
        <f t="shared" si="41"/>
        <v>1</v>
      </c>
      <c r="Z71" s="30">
        <f t="shared" si="42"/>
        <v>1</v>
      </c>
      <c r="AA71" s="30">
        <f t="shared" si="11"/>
        <v>0.91258741258741261</v>
      </c>
      <c r="AB71" s="30">
        <f t="shared" si="12"/>
        <v>12.629430168934581</v>
      </c>
      <c r="AC71" s="31">
        <f t="shared" si="1"/>
        <v>0.248</v>
      </c>
      <c r="AD71" s="30">
        <f t="shared" si="13"/>
        <v>3.1320986818957759</v>
      </c>
      <c r="AE71" s="31">
        <f t="shared" si="2"/>
        <v>0.15200000000000002</v>
      </c>
      <c r="AF71" s="30">
        <f t="shared" si="14"/>
        <v>1.9196733856780566</v>
      </c>
      <c r="AG71" s="30">
        <f t="shared" si="3"/>
        <v>0.6</v>
      </c>
      <c r="AH71" s="30">
        <f t="shared" si="15"/>
        <v>7.5776581013607487</v>
      </c>
      <c r="AI71" s="31">
        <f t="shared" si="4"/>
        <v>0</v>
      </c>
      <c r="AJ71" s="30">
        <f t="shared" si="16"/>
        <v>0</v>
      </c>
      <c r="AK71" s="30">
        <f t="shared" si="43"/>
        <v>47.525002358060107</v>
      </c>
      <c r="AL71" s="35">
        <f t="shared" si="44"/>
        <v>0.03</v>
      </c>
      <c r="AM71" s="30">
        <f t="shared" si="17"/>
        <v>0.32677366754725534</v>
      </c>
      <c r="AN71" s="30">
        <f t="shared" si="18"/>
        <v>0.46589757962205774</v>
      </c>
      <c r="AO71" s="30">
        <f t="shared" si="19"/>
        <v>0.18514100454188698</v>
      </c>
      <c r="AP71" s="30">
        <f t="shared" si="20"/>
        <v>0.65103858416394478</v>
      </c>
      <c r="AQ71" s="30">
        <f t="shared" si="21"/>
        <v>50.006062455791941</v>
      </c>
      <c r="AR71" s="31">
        <f t="shared" si="5"/>
        <v>0</v>
      </c>
      <c r="AS71" s="30">
        <f t="shared" si="56"/>
        <v>0</v>
      </c>
      <c r="AT71" s="30">
        <f t="shared" si="23"/>
        <v>50.006062455791941</v>
      </c>
      <c r="AU71" s="30">
        <f t="shared" si="45"/>
        <v>23.379663103861407</v>
      </c>
      <c r="AV71" s="36">
        <f t="shared" si="46"/>
        <v>1.4999999999999999E-2</v>
      </c>
      <c r="AW71" s="30">
        <f t="shared" si="24"/>
        <v>0.32677366754725534</v>
      </c>
      <c r="AX71" s="30">
        <f t="shared" si="25"/>
        <v>0.11459787387702058</v>
      </c>
      <c r="AY71" s="30">
        <f t="shared" si="26"/>
        <v>8.5055158116064816E-2</v>
      </c>
      <c r="AZ71" s="30">
        <f t="shared" si="27"/>
        <v>0.1996530319930854</v>
      </c>
      <c r="BA71" s="30">
        <f t="shared" si="28"/>
        <v>25.099683457546377</v>
      </c>
      <c r="BB71" s="31">
        <f t="shared" si="6"/>
        <v>0</v>
      </c>
      <c r="BC71" s="30">
        <f t="shared" si="29"/>
        <v>0</v>
      </c>
      <c r="BD71" s="30">
        <f t="shared" si="30"/>
        <v>25.099683457546377</v>
      </c>
      <c r="BE71" s="30">
        <f t="shared" si="54"/>
        <v>0</v>
      </c>
      <c r="BF71" s="36">
        <f t="shared" si="47"/>
        <v>0.01</v>
      </c>
      <c r="BG71" s="36">
        <f t="shared" si="48"/>
        <v>0.32677366754725534</v>
      </c>
      <c r="BH71" s="30">
        <f t="shared" si="49"/>
        <v>0</v>
      </c>
      <c r="BI71" s="30">
        <f t="shared" si="33"/>
        <v>0</v>
      </c>
      <c r="BJ71" s="30">
        <f t="shared" si="50"/>
        <v>0</v>
      </c>
      <c r="BK71" s="30">
        <f t="shared" si="51"/>
        <v>0</v>
      </c>
    </row>
    <row r="72" spans="1:63" x14ac:dyDescent="0.25">
      <c r="A72" s="29"/>
      <c r="B72" s="25">
        <f t="shared" si="52"/>
        <v>41247</v>
      </c>
      <c r="C72" s="26">
        <f>VLOOKUP(B72,Weather!$A$2:$F$9992,5,0)</f>
        <v>10.65</v>
      </c>
      <c r="D72" s="26">
        <f>VLOOKUP(B72,Weather!$A$2:$F$9992,6,0)</f>
        <v>5.1768000000000001</v>
      </c>
      <c r="E72" s="23"/>
      <c r="F72" s="28">
        <f>B72-Output!$C$3</f>
        <v>39</v>
      </c>
      <c r="G72" s="26">
        <f t="shared" si="7"/>
        <v>511.14999999999986</v>
      </c>
      <c r="H72" s="26">
        <f t="shared" si="55"/>
        <v>39</v>
      </c>
      <c r="I72" s="26"/>
      <c r="J72" s="26"/>
      <c r="K72" s="26"/>
      <c r="L72" s="30">
        <f t="shared" ref="L72:L135" si="57">IF(F72&gt;0,F72*F72*$I$9+F72*$J$9+$K$9,0)</f>
        <v>0.87487000000000004</v>
      </c>
      <c r="M72" s="30">
        <f t="shared" si="36"/>
        <v>50.006062455791941</v>
      </c>
      <c r="N72" s="31">
        <f t="shared" ref="N72:N135" si="58">IF(AND(G72&gt;0,G72&lt;=$I$20),$I$25,IF(AND(G72&gt;$I$20,G72&lt;$J$20),$J$25,IF(AND(G72&gt;=$J$20,G72&lt;$K$20),$K$25,IF(AND(G72&gt;=$K$20,G72&lt;$I$22),$I$27,IF(AND(G72&gt;=$I$22,G72&lt;$J$22),$J$27,IF(AND(G72&gt;=$J$22,G72&lt;$K$22),$K$27,0))))))</f>
        <v>2.3699999999999999E-2</v>
      </c>
      <c r="O72" s="30">
        <f t="shared" si="37"/>
        <v>1.185143680202269</v>
      </c>
      <c r="P72" s="30">
        <f t="shared" si="9"/>
        <v>0.64542899309375612</v>
      </c>
      <c r="Q72" s="30">
        <f t="shared" si="10"/>
        <v>2.6</v>
      </c>
      <c r="R72" s="30">
        <f>VLOOKUP(B72,Weather!$A$2:$G$99998,7,0)</f>
        <v>9.5000000000000018</v>
      </c>
      <c r="S72" s="76">
        <f t="shared" si="53"/>
        <v>-3</v>
      </c>
      <c r="T72" s="30">
        <f t="shared" si="38"/>
        <v>42</v>
      </c>
      <c r="U72" s="30">
        <f t="shared" si="39"/>
        <v>15</v>
      </c>
      <c r="V72" s="30">
        <f t="shared" si="40"/>
        <v>0.93069873997709052</v>
      </c>
      <c r="W72" s="30"/>
      <c r="X72" s="30"/>
      <c r="Y72" s="30">
        <f t="shared" si="41"/>
        <v>1</v>
      </c>
      <c r="Z72" s="30">
        <f t="shared" si="42"/>
        <v>1</v>
      </c>
      <c r="AA72" s="30">
        <f t="shared" si="11"/>
        <v>0.93069873997709052</v>
      </c>
      <c r="AB72" s="30">
        <f t="shared" si="12"/>
        <v>8.0852291113211763</v>
      </c>
      <c r="AC72" s="31">
        <f t="shared" ref="AC72:AC135" si="59">IF(AND(G72&gt;0,G72&lt;=$I$20),$I$30,IF(AND(G72&gt;$I$20,G72&lt;$J$20),$J$30,IF(AND(G72&gt;=$J$20,G72&lt;$K$20),$K$30,IF(AND(G72&gt;=$K$20,G72&lt;$I$22),$I$32,IF(AND(G72&gt;=$I$22,G72&lt;$J$22),$J$32,IF(AND(G72&gt;=$J$22,G72&lt;$K$22),$K$32,0))))))</f>
        <v>0.248</v>
      </c>
      <c r="AD72" s="30">
        <f t="shared" si="13"/>
        <v>2.0051368196076518</v>
      </c>
      <c r="AE72" s="31">
        <f t="shared" ref="AE72:AE135" si="60">IF(AND(G72&gt;0,G72&lt;=$I$20),$I$36,IF(AND(G72&gt;$I$20,G72&lt;$J$20),$J$36,IF(AND(G72&gt;=$J$20,G72&lt;$K$20),$K$36,IF(AND(G72&gt;=$K$20,G72&lt;$I$22),$I$38,IF(AND(G72&lt;=$I$22,G72&gt;$J$22),$J$38,IF(AND(G72&gt;=$J$22,G72&lt;$K$22),$K$38,0))))))</f>
        <v>0.15200000000000002</v>
      </c>
      <c r="AF72" s="30">
        <f t="shared" si="14"/>
        <v>1.2289548249208191</v>
      </c>
      <c r="AG72" s="30">
        <f t="shared" ref="AG72:AG135" si="61">IF(AND(G72&gt;0,G72&lt;=$I$20),$I$50,IF(AND(G72&gt;$I$20,G72&lt;$J$20),$J$50,IF(AND(G72&gt;=$J$20,G72&lt;$K$20),$K$50,IF(AND(G72&gt;=$K$20,G72&lt;$K$22),$I$52,0))))</f>
        <v>0.6</v>
      </c>
      <c r="AH72" s="30">
        <f t="shared" si="15"/>
        <v>4.8511374667927054</v>
      </c>
      <c r="AI72" s="31">
        <f t="shared" ref="AI72:AI135" si="62">IF(G72&lt;$K$20,0,IF(AND(G72&gt;=$K$20,G72&lt;$I$22),$I$43,IF(AND(G72&gt;=$I$22,G72&lt;$J$22),$J$43,IF(AND(G72&gt;=$J$22,G72&lt;$K$22),$K$43,0))))</f>
        <v>0</v>
      </c>
      <c r="AJ72" s="30">
        <f t="shared" si="16"/>
        <v>0</v>
      </c>
      <c r="AK72" s="30">
        <f t="shared" si="43"/>
        <v>50.006062455791941</v>
      </c>
      <c r="AL72" s="35">
        <f t="shared" si="44"/>
        <v>0.03</v>
      </c>
      <c r="AM72" s="30">
        <f t="shared" si="17"/>
        <v>0.34151006418859892</v>
      </c>
      <c r="AN72" s="30">
        <f t="shared" si="18"/>
        <v>0.51232720797289777</v>
      </c>
      <c r="AO72" s="30">
        <f t="shared" si="19"/>
        <v>0.10366069943191732</v>
      </c>
      <c r="AP72" s="30">
        <f t="shared" si="20"/>
        <v>0.61598790740481513</v>
      </c>
      <c r="AQ72" s="30">
        <f t="shared" si="21"/>
        <v>51.395211367994776</v>
      </c>
      <c r="AR72" s="31">
        <f t="shared" ref="AR72:AR135" si="63">IF(G72&lt;$K$20,0,IF(AND(G72&gt;=$K$20,G72&lt;$K$22),$I$47,0))</f>
        <v>0</v>
      </c>
      <c r="AS72" s="30">
        <f t="shared" si="56"/>
        <v>0</v>
      </c>
      <c r="AT72" s="30">
        <f t="shared" si="23"/>
        <v>51.395211367994776</v>
      </c>
      <c r="AU72" s="30">
        <f t="shared" si="45"/>
        <v>25.099683457546377</v>
      </c>
      <c r="AV72" s="36">
        <f t="shared" si="46"/>
        <v>1.4999999999999999E-2</v>
      </c>
      <c r="AW72" s="30">
        <f t="shared" si="24"/>
        <v>0.34151006418859892</v>
      </c>
      <c r="AX72" s="30">
        <f t="shared" si="25"/>
        <v>0.12857691763050266</v>
      </c>
      <c r="AY72" s="30">
        <f t="shared" si="26"/>
        <v>5.1849806991519726E-2</v>
      </c>
      <c r="AZ72" s="30">
        <f t="shared" si="27"/>
        <v>0.18042672462202239</v>
      </c>
      <c r="BA72" s="30">
        <f t="shared" si="28"/>
        <v>26.148211557845173</v>
      </c>
      <c r="BB72" s="31">
        <f t="shared" ref="BB72:BB135" si="64">IF(G72&lt;$K$20,0,IF(AND(G72&gt;=$K$20,G72&lt;$K$22),$K$47,0))</f>
        <v>0</v>
      </c>
      <c r="BC72" s="30">
        <f t="shared" si="29"/>
        <v>0</v>
      </c>
      <c r="BD72" s="30">
        <f t="shared" si="30"/>
        <v>26.148211557845173</v>
      </c>
      <c r="BE72" s="30">
        <f t="shared" si="54"/>
        <v>0</v>
      </c>
      <c r="BF72" s="36">
        <f t="shared" si="47"/>
        <v>0.01</v>
      </c>
      <c r="BG72" s="36">
        <f t="shared" si="48"/>
        <v>0.34151006418859892</v>
      </c>
      <c r="BH72" s="30">
        <f t="shared" si="49"/>
        <v>0</v>
      </c>
      <c r="BI72" s="30">
        <f t="shared" si="33"/>
        <v>0</v>
      </c>
      <c r="BJ72" s="30">
        <f t="shared" si="50"/>
        <v>0</v>
      </c>
      <c r="BK72" s="30">
        <f t="shared" si="51"/>
        <v>0</v>
      </c>
    </row>
    <row r="73" spans="1:63" x14ac:dyDescent="0.25">
      <c r="A73" s="29"/>
      <c r="B73" s="25">
        <f t="shared" si="52"/>
        <v>41248</v>
      </c>
      <c r="C73" s="26">
        <f>VLOOKUP(B73,Weather!$A$2:$F$9992,5,0)</f>
        <v>10.9</v>
      </c>
      <c r="D73" s="26">
        <f>VLOOKUP(B73,Weather!$A$2:$F$9992,6,0)</f>
        <v>12.920400000000001</v>
      </c>
      <c r="E73" s="23"/>
      <c r="F73" s="28">
        <f>B73-Output!$C$3</f>
        <v>40</v>
      </c>
      <c r="G73" s="26">
        <f t="shared" ref="G73:G136" si="65">IF(F73&gt;0,C73+G72,0)</f>
        <v>522.04999999999984</v>
      </c>
      <c r="H73" s="26">
        <f t="shared" si="55"/>
        <v>40</v>
      </c>
      <c r="I73" s="26"/>
      <c r="J73" s="26"/>
      <c r="K73" s="26"/>
      <c r="L73" s="30">
        <f t="shared" si="57"/>
        <v>0.87719999999999998</v>
      </c>
      <c r="M73" s="30">
        <f t="shared" ref="M73:M136" si="66">AK73</f>
        <v>51.395211367994776</v>
      </c>
      <c r="N73" s="31">
        <f t="shared" si="58"/>
        <v>2.3699999999999999E-2</v>
      </c>
      <c r="O73" s="30">
        <f t="shared" ref="O73:O136" si="67">M73*N73</f>
        <v>1.2180665094214762</v>
      </c>
      <c r="P73" s="30">
        <f t="shared" ref="P73:P136" si="68">(1-2.718281828459^(-L73*O73))</f>
        <v>0.65647244151939943</v>
      </c>
      <c r="Q73" s="30">
        <f t="shared" ref="Q73:Q136" si="69">IF(AND(G73&gt;0,G73&lt;=$I$20),$I$13,IF(AND(G73&gt;$I$20,G73&lt;$J$20),$J$13,IF(AND(G73&gt;=$J$20,G73&lt;$K$20),$K$13,IF(AND(G73&gt;=$K$20,G73&lt;$I$22),$I$15,IF(AND(G73&gt;=$I$22,G73&lt;$J$22),$J$15,IF(AND(G73&gt;=$J$22,G73&lt;$K$22),$K$15,0))))))</f>
        <v>2.6</v>
      </c>
      <c r="R73" s="30">
        <f>VLOOKUP(B73,Weather!$A$2:$G$99998,7,0)</f>
        <v>9.3608695652173886</v>
      </c>
      <c r="S73" s="76">
        <f t="shared" si="53"/>
        <v>-3</v>
      </c>
      <c r="T73" s="30">
        <f t="shared" si="38"/>
        <v>42</v>
      </c>
      <c r="U73" s="30">
        <f t="shared" si="39"/>
        <v>15</v>
      </c>
      <c r="V73" s="30">
        <f t="shared" ref="V73:V136" si="70">((R73-S73)*(R73-T73))/((R73-S73)*(R73-T73)-(R73-U73)^2)</f>
        <v>0.92693865390119523</v>
      </c>
      <c r="W73" s="30"/>
      <c r="X73" s="30"/>
      <c r="Y73" s="30">
        <f t="shared" si="41"/>
        <v>1</v>
      </c>
      <c r="Z73" s="30">
        <f t="shared" si="42"/>
        <v>1</v>
      </c>
      <c r="AA73" s="30">
        <f t="shared" ref="AA73:AA136" si="71">V73*Y73*Z73</f>
        <v>0.92693865390119523</v>
      </c>
      <c r="AB73" s="30">
        <f t="shared" ref="AB73:AB136" si="72">IF(G73&gt;146,IF(R73&gt;S73,D73*P73*Q73*AA73,0),0)</f>
        <v>20.441690063129894</v>
      </c>
      <c r="AC73" s="31">
        <f t="shared" si="59"/>
        <v>0.248</v>
      </c>
      <c r="AD73" s="30">
        <f t="shared" ref="AD73:AD136" si="73">AB73*AC73</f>
        <v>5.0695391356562132</v>
      </c>
      <c r="AE73" s="31">
        <f t="shared" si="60"/>
        <v>0.15200000000000002</v>
      </c>
      <c r="AF73" s="30">
        <f t="shared" ref="AF73:AF136" si="74">AB73*AE73</f>
        <v>3.1071368895957443</v>
      </c>
      <c r="AG73" s="30">
        <f t="shared" si="61"/>
        <v>0.6</v>
      </c>
      <c r="AH73" s="30">
        <f t="shared" ref="AH73:AH136" si="75">AB73*AG73</f>
        <v>12.265014037877936</v>
      </c>
      <c r="AI73" s="31">
        <f t="shared" si="62"/>
        <v>0</v>
      </c>
      <c r="AJ73" s="30">
        <f t="shared" ref="AJ73:AJ136" si="76">AI73*AB73</f>
        <v>0</v>
      </c>
      <c r="AK73" s="30">
        <f t="shared" si="43"/>
        <v>51.395211367994776</v>
      </c>
      <c r="AL73" s="35">
        <f t="shared" si="44"/>
        <v>0.03</v>
      </c>
      <c r="AM73" s="30">
        <f t="shared" ref="AM73:AM136" si="77">2^((R73-25)/10)</f>
        <v>0.33823244365816962</v>
      </c>
      <c r="AN73" s="30">
        <f t="shared" ref="AN73:AN136" si="78">AL73*AK73*AM73</f>
        <v>0.52150583799975037</v>
      </c>
      <c r="AO73" s="30">
        <f t="shared" ref="AO73:AO136" si="79">IF(AB73&gt;0,0.28*AD73/AB73*(AD73-AN73),0)</f>
        <v>0.31581543218926483</v>
      </c>
      <c r="AP73" s="30">
        <f t="shared" ref="AP73:AP136" si="80">AN73+AO73</f>
        <v>0.83732127018901514</v>
      </c>
      <c r="AQ73" s="30">
        <f t="shared" ref="AQ73:AQ136" si="81">AK73-AP73+AD73</f>
        <v>55.627429233461974</v>
      </c>
      <c r="AR73" s="31">
        <f t="shared" si="63"/>
        <v>0</v>
      </c>
      <c r="AS73" s="30">
        <f t="shared" ref="AS73:AS136" si="82">AR73*AK73</f>
        <v>0</v>
      </c>
      <c r="AT73" s="30">
        <f t="shared" ref="AT73:AT136" si="83">AQ73-AS73</f>
        <v>55.627429233461974</v>
      </c>
      <c r="AU73" s="30">
        <f t="shared" si="45"/>
        <v>26.148211557845173</v>
      </c>
      <c r="AV73" s="36">
        <f t="shared" si="46"/>
        <v>1.4999999999999999E-2</v>
      </c>
      <c r="AW73" s="30">
        <f t="shared" ref="AW73:AW136" si="84">2^((R73-25)/10)</f>
        <v>0.33823244365816962</v>
      </c>
      <c r="AX73" s="30">
        <f t="shared" ref="AX73:AX136" si="85">AV73*AU73*AW73</f>
        <v>0.13266260238751151</v>
      </c>
      <c r="AY73" s="30">
        <f t="shared" ref="AY73:AY136" si="86">IF(AB73&gt;0,0.31*AF73/AB73*(AF73-AX73),0)</f>
        <v>0.14015722841325196</v>
      </c>
      <c r="AZ73" s="30">
        <f t="shared" ref="AZ73:AZ136" si="87">AX73+AY73</f>
        <v>0.27281983080076344</v>
      </c>
      <c r="BA73" s="30">
        <f t="shared" ref="BA73:BA136" si="88">AU73-AZ73+AF73</f>
        <v>28.982528616640153</v>
      </c>
      <c r="BB73" s="31">
        <f t="shared" si="64"/>
        <v>0</v>
      </c>
      <c r="BC73" s="30">
        <f t="shared" ref="BC73:BC136" si="89">BB73*AU73</f>
        <v>0</v>
      </c>
      <c r="BD73" s="30">
        <f t="shared" ref="BD73:BD136" si="90">BA73-BC73+AS73</f>
        <v>28.982528616640153</v>
      </c>
      <c r="BE73" s="30">
        <f t="shared" si="54"/>
        <v>0</v>
      </c>
      <c r="BF73" s="36">
        <f t="shared" si="47"/>
        <v>0.01</v>
      </c>
      <c r="BG73" s="36">
        <f t="shared" si="48"/>
        <v>0.33823244365816962</v>
      </c>
      <c r="BH73" s="30">
        <f t="shared" si="49"/>
        <v>0</v>
      </c>
      <c r="BI73" s="30">
        <f t="shared" ref="BI73:BI136" si="91">IF(AB73&gt;0,0.05*AJ73/AB73*(AJ73-BH73),0)</f>
        <v>0</v>
      </c>
      <c r="BJ73" s="30">
        <f t="shared" si="50"/>
        <v>0</v>
      </c>
      <c r="BK73" s="30">
        <f t="shared" si="51"/>
        <v>0</v>
      </c>
    </row>
    <row r="74" spans="1:63" x14ac:dyDescent="0.25">
      <c r="A74" s="29"/>
      <c r="B74" s="25">
        <f t="shared" si="52"/>
        <v>41249</v>
      </c>
      <c r="C74" s="26">
        <f>VLOOKUP(B74,Weather!$A$2:$F$9992,5,0)</f>
        <v>9.85</v>
      </c>
      <c r="D74" s="26">
        <f>VLOOKUP(B74,Weather!$A$2:$F$9992,6,0)</f>
        <v>7.1063999999999998</v>
      </c>
      <c r="E74" s="23"/>
      <c r="F74" s="28">
        <f>B74-Output!$C$3</f>
        <v>41</v>
      </c>
      <c r="G74" s="26">
        <f t="shared" si="65"/>
        <v>531.89999999999986</v>
      </c>
      <c r="H74" s="26">
        <f t="shared" si="55"/>
        <v>41</v>
      </c>
      <c r="I74" s="26"/>
      <c r="J74" s="26"/>
      <c r="K74" s="26"/>
      <c r="L74" s="30">
        <f t="shared" si="57"/>
        <v>0.87946999999999997</v>
      </c>
      <c r="M74" s="30">
        <f t="shared" si="66"/>
        <v>55.627429233461974</v>
      </c>
      <c r="N74" s="31">
        <f t="shared" si="58"/>
        <v>2.3699999999999999E-2</v>
      </c>
      <c r="O74" s="30">
        <f t="shared" si="67"/>
        <v>1.3183700728330487</v>
      </c>
      <c r="P74" s="30">
        <f t="shared" si="68"/>
        <v>0.68634666384876142</v>
      </c>
      <c r="Q74" s="30">
        <f t="shared" si="69"/>
        <v>2.6</v>
      </c>
      <c r="R74" s="30">
        <f>VLOOKUP(B74,Weather!$A$2:$G$99998,7,0)</f>
        <v>9.0318181818181813</v>
      </c>
      <c r="S74" s="76">
        <f t="shared" ref="S74:S137" si="92">$S$8</f>
        <v>-3</v>
      </c>
      <c r="T74" s="30">
        <f t="shared" ref="T74:T137" si="93">$T$8</f>
        <v>42</v>
      </c>
      <c r="U74" s="30">
        <f t="shared" ref="U74:U137" si="94">$U$8</f>
        <v>15</v>
      </c>
      <c r="V74" s="30">
        <f t="shared" si="70"/>
        <v>0.9176027809083549</v>
      </c>
      <c r="W74" s="30"/>
      <c r="X74" s="30"/>
      <c r="Y74" s="30">
        <f t="shared" ref="Y74:Y137" si="95">Y73</f>
        <v>1</v>
      </c>
      <c r="Z74" s="30">
        <f t="shared" ref="Z74:Z137" si="96">Z73</f>
        <v>1</v>
      </c>
      <c r="AA74" s="30">
        <f t="shared" si="71"/>
        <v>0.9176027809083549</v>
      </c>
      <c r="AB74" s="30">
        <f t="shared" si="72"/>
        <v>11.636469758504504</v>
      </c>
      <c r="AC74" s="31">
        <f t="shared" si="59"/>
        <v>0.248</v>
      </c>
      <c r="AD74" s="30">
        <f t="shared" si="73"/>
        <v>2.8858445001091169</v>
      </c>
      <c r="AE74" s="31">
        <f t="shared" si="60"/>
        <v>0.15200000000000002</v>
      </c>
      <c r="AF74" s="30">
        <f t="shared" si="74"/>
        <v>1.7687434032926848</v>
      </c>
      <c r="AG74" s="30">
        <f t="shared" si="61"/>
        <v>0.6</v>
      </c>
      <c r="AH74" s="30">
        <f t="shared" si="75"/>
        <v>6.981881855102702</v>
      </c>
      <c r="AI74" s="31">
        <f t="shared" si="62"/>
        <v>0</v>
      </c>
      <c r="AJ74" s="30">
        <f t="shared" si="76"/>
        <v>0</v>
      </c>
      <c r="AK74" s="30">
        <f t="shared" ref="AK74:AK137" si="97">IF(AT73&gt;0,AT73,IF(G73&gt;146,469*0.03,0))</f>
        <v>55.627429233461974</v>
      </c>
      <c r="AL74" s="35">
        <f t="shared" ref="AL74:AL137" si="98">$AL$8</f>
        <v>0.03</v>
      </c>
      <c r="AM74" s="30">
        <f t="shared" si="77"/>
        <v>0.33060531377686192</v>
      </c>
      <c r="AN74" s="30">
        <f t="shared" si="78"/>
        <v>0.55172171088986632</v>
      </c>
      <c r="AO74" s="30">
        <f t="shared" si="79"/>
        <v>0.1620814864833848</v>
      </c>
      <c r="AP74" s="30">
        <f t="shared" si="80"/>
        <v>0.71380319737325115</v>
      </c>
      <c r="AQ74" s="30">
        <f t="shared" si="81"/>
        <v>57.799470536197838</v>
      </c>
      <c r="AR74" s="31">
        <f t="shared" si="63"/>
        <v>0</v>
      </c>
      <c r="AS74" s="30">
        <f t="shared" si="82"/>
        <v>0</v>
      </c>
      <c r="AT74" s="30">
        <f t="shared" si="83"/>
        <v>57.799470536197838</v>
      </c>
      <c r="AU74" s="30">
        <f t="shared" ref="AU74:AU137" si="99">IF(BD73&gt;0,BD73,IF(G73&gt;146,0.0016*469,0))</f>
        <v>28.982528616640153</v>
      </c>
      <c r="AV74" s="36">
        <f t="shared" ref="AV74:AV137" si="100">AV73</f>
        <v>1.4999999999999999E-2</v>
      </c>
      <c r="AW74" s="30">
        <f t="shared" si="84"/>
        <v>0.33060531377686192</v>
      </c>
      <c r="AX74" s="30">
        <f t="shared" si="85"/>
        <v>0.14372666951026794</v>
      </c>
      <c r="AY74" s="30">
        <f t="shared" si="86"/>
        <v>7.6570788495827491E-2</v>
      </c>
      <c r="AZ74" s="30">
        <f t="shared" si="87"/>
        <v>0.22029745800609543</v>
      </c>
      <c r="BA74" s="30">
        <f t="shared" si="88"/>
        <v>30.530974561926744</v>
      </c>
      <c r="BB74" s="31">
        <f t="shared" si="64"/>
        <v>0</v>
      </c>
      <c r="BC74" s="30">
        <f t="shared" si="89"/>
        <v>0</v>
      </c>
      <c r="BD74" s="30">
        <f t="shared" si="90"/>
        <v>30.530974561926744</v>
      </c>
      <c r="BE74" s="30">
        <f t="shared" ref="BE74:BE137" si="101">BK73</f>
        <v>0</v>
      </c>
      <c r="BF74" s="36">
        <f t="shared" ref="BF74:BF137" si="102">BF73</f>
        <v>0.01</v>
      </c>
      <c r="BG74" s="36">
        <f t="shared" ref="BG74:BG137" si="103">2^((R74-25)/10)</f>
        <v>0.33060531377686192</v>
      </c>
      <c r="BH74" s="30">
        <f t="shared" ref="BH74:BH137" si="104">BF74*BE74*BG74</f>
        <v>0</v>
      </c>
      <c r="BI74" s="30">
        <f t="shared" si="91"/>
        <v>0</v>
      </c>
      <c r="BJ74" s="30">
        <f t="shared" ref="BJ74:BJ137" si="105">BH74+BI74</f>
        <v>0</v>
      </c>
      <c r="BK74" s="30">
        <f t="shared" ref="BK74:BK137" si="106">BE74-BJ74+AJ74+BC74</f>
        <v>0</v>
      </c>
    </row>
    <row r="75" spans="1:63" x14ac:dyDescent="0.25">
      <c r="A75" s="29"/>
      <c r="B75" s="25">
        <f t="shared" ref="B75:B138" si="107">B74+1</f>
        <v>41250</v>
      </c>
      <c r="C75" s="26">
        <f>VLOOKUP(B75,Weather!$A$2:$F$9992,5,0)</f>
        <v>8.75</v>
      </c>
      <c r="D75" s="26">
        <f>VLOOKUP(B75,Weather!$A$2:$F$9992,6,0)</f>
        <v>4.32</v>
      </c>
      <c r="E75" s="23"/>
      <c r="F75" s="28">
        <f>B75-Output!$C$3</f>
        <v>42</v>
      </c>
      <c r="G75" s="26">
        <f t="shared" si="65"/>
        <v>540.64999999999986</v>
      </c>
      <c r="H75" s="26">
        <f t="shared" si="55"/>
        <v>42</v>
      </c>
      <c r="I75" s="26"/>
      <c r="J75" s="26"/>
      <c r="K75" s="26"/>
      <c r="L75" s="30">
        <f t="shared" si="57"/>
        <v>0.88168000000000002</v>
      </c>
      <c r="M75" s="30">
        <f t="shared" si="66"/>
        <v>57.799470536197838</v>
      </c>
      <c r="N75" s="31">
        <f t="shared" si="58"/>
        <v>2.3699999999999999E-2</v>
      </c>
      <c r="O75" s="30">
        <f t="shared" si="67"/>
        <v>1.3698474517078887</v>
      </c>
      <c r="P75" s="30">
        <f t="shared" si="68"/>
        <v>0.70113613229409322</v>
      </c>
      <c r="Q75" s="30">
        <f t="shared" si="69"/>
        <v>2.6</v>
      </c>
      <c r="R75" s="30">
        <f>VLOOKUP(B75,Weather!$A$2:$G$99998,7,0)</f>
        <v>8.8500000000000014</v>
      </c>
      <c r="S75" s="76">
        <f t="shared" si="92"/>
        <v>-3</v>
      </c>
      <c r="T75" s="30">
        <f t="shared" si="93"/>
        <v>42</v>
      </c>
      <c r="U75" s="30">
        <f t="shared" si="94"/>
        <v>15</v>
      </c>
      <c r="V75" s="30">
        <f t="shared" si="70"/>
        <v>0.91217345872518285</v>
      </c>
      <c r="W75" s="30"/>
      <c r="X75" s="30"/>
      <c r="Y75" s="30">
        <f t="shared" si="95"/>
        <v>1</v>
      </c>
      <c r="Z75" s="30">
        <f t="shared" si="96"/>
        <v>1</v>
      </c>
      <c r="AA75" s="30">
        <f t="shared" si="71"/>
        <v>0.91217345872518285</v>
      </c>
      <c r="AB75" s="30">
        <f t="shared" si="72"/>
        <v>7.1835128819839058</v>
      </c>
      <c r="AC75" s="31">
        <f t="shared" si="59"/>
        <v>0.248</v>
      </c>
      <c r="AD75" s="30">
        <f t="shared" si="73"/>
        <v>1.7815111947320086</v>
      </c>
      <c r="AE75" s="31">
        <f t="shared" si="60"/>
        <v>0.15200000000000002</v>
      </c>
      <c r="AF75" s="30">
        <f t="shared" si="74"/>
        <v>1.0918939580615539</v>
      </c>
      <c r="AG75" s="30">
        <f t="shared" si="61"/>
        <v>0.6</v>
      </c>
      <c r="AH75" s="30">
        <f t="shared" si="75"/>
        <v>4.3101077291903431</v>
      </c>
      <c r="AI75" s="31">
        <f t="shared" si="62"/>
        <v>0</v>
      </c>
      <c r="AJ75" s="30">
        <f t="shared" si="76"/>
        <v>0</v>
      </c>
      <c r="AK75" s="30">
        <f t="shared" si="97"/>
        <v>57.799470536197838</v>
      </c>
      <c r="AL75" s="35">
        <f t="shared" si="98"/>
        <v>0.03</v>
      </c>
      <c r="AM75" s="30">
        <f t="shared" si="77"/>
        <v>0.32646494677222948</v>
      </c>
      <c r="AN75" s="30">
        <f t="shared" si="78"/>
        <v>0.56608503216188621</v>
      </c>
      <c r="AO75" s="30">
        <f t="shared" si="79"/>
        <v>8.4399192728869296E-2</v>
      </c>
      <c r="AP75" s="30">
        <f t="shared" si="80"/>
        <v>0.65048422489075552</v>
      </c>
      <c r="AQ75" s="30">
        <f t="shared" si="81"/>
        <v>58.930497506039096</v>
      </c>
      <c r="AR75" s="31">
        <f t="shared" si="63"/>
        <v>0</v>
      </c>
      <c r="AS75" s="30">
        <f t="shared" si="82"/>
        <v>0</v>
      </c>
      <c r="AT75" s="30">
        <f t="shared" si="83"/>
        <v>58.930497506039096</v>
      </c>
      <c r="AU75" s="30">
        <f t="shared" si="99"/>
        <v>30.530974561926744</v>
      </c>
      <c r="AV75" s="36">
        <f t="shared" si="100"/>
        <v>1.4999999999999999E-2</v>
      </c>
      <c r="AW75" s="30">
        <f t="shared" si="84"/>
        <v>0.32646494677222948</v>
      </c>
      <c r="AX75" s="30">
        <f t="shared" si="85"/>
        <v>0.14950939477895558</v>
      </c>
      <c r="AY75" s="30">
        <f t="shared" si="86"/>
        <v>4.4405160621876029E-2</v>
      </c>
      <c r="AZ75" s="30">
        <f t="shared" si="87"/>
        <v>0.19391455540083161</v>
      </c>
      <c r="BA75" s="30">
        <f t="shared" si="88"/>
        <v>31.428953964587468</v>
      </c>
      <c r="BB75" s="31">
        <f t="shared" si="64"/>
        <v>0</v>
      </c>
      <c r="BC75" s="30">
        <f t="shared" si="89"/>
        <v>0</v>
      </c>
      <c r="BD75" s="30">
        <f t="shared" si="90"/>
        <v>31.428953964587468</v>
      </c>
      <c r="BE75" s="30">
        <f t="shared" si="101"/>
        <v>0</v>
      </c>
      <c r="BF75" s="36">
        <f t="shared" si="102"/>
        <v>0.01</v>
      </c>
      <c r="BG75" s="36">
        <f t="shared" si="103"/>
        <v>0.32646494677222948</v>
      </c>
      <c r="BH75" s="30">
        <f t="shared" si="104"/>
        <v>0</v>
      </c>
      <c r="BI75" s="30">
        <f t="shared" si="91"/>
        <v>0</v>
      </c>
      <c r="BJ75" s="30">
        <f t="shared" si="105"/>
        <v>0</v>
      </c>
      <c r="BK75" s="30">
        <f t="shared" si="106"/>
        <v>0</v>
      </c>
    </row>
    <row r="76" spans="1:63" x14ac:dyDescent="0.25">
      <c r="A76" s="29"/>
      <c r="B76" s="25">
        <f t="shared" si="107"/>
        <v>41251</v>
      </c>
      <c r="C76" s="26">
        <f>VLOOKUP(B76,Weather!$A$2:$F$9992,5,0)</f>
        <v>10.899999999999999</v>
      </c>
      <c r="D76" s="26">
        <f>VLOOKUP(B76,Weather!$A$2:$F$9992,6,0)</f>
        <v>3.4451999999999998</v>
      </c>
      <c r="E76" s="23"/>
      <c r="F76" s="28">
        <f>B76-Output!$C$3</f>
        <v>43</v>
      </c>
      <c r="G76" s="26">
        <f t="shared" si="65"/>
        <v>551.54999999999984</v>
      </c>
      <c r="H76" s="26">
        <f t="shared" si="55"/>
        <v>43</v>
      </c>
      <c r="I76" s="26"/>
      <c r="J76" s="26"/>
      <c r="K76" s="26"/>
      <c r="L76" s="30">
        <f t="shared" si="57"/>
        <v>0.88383</v>
      </c>
      <c r="M76" s="30">
        <f t="shared" si="66"/>
        <v>58.930497506039096</v>
      </c>
      <c r="N76" s="31">
        <f t="shared" si="58"/>
        <v>2.3699999999999999E-2</v>
      </c>
      <c r="O76" s="30">
        <f t="shared" si="67"/>
        <v>1.3966527908931266</v>
      </c>
      <c r="P76" s="30">
        <f t="shared" si="68"/>
        <v>0.70899174257288811</v>
      </c>
      <c r="Q76" s="30">
        <f t="shared" si="69"/>
        <v>2.6</v>
      </c>
      <c r="R76" s="30">
        <f>VLOOKUP(B76,Weather!$A$2:$G$99998,7,0)</f>
        <v>10.27391304347826</v>
      </c>
      <c r="S76" s="76">
        <f t="shared" si="92"/>
        <v>-3</v>
      </c>
      <c r="T76" s="30">
        <f t="shared" si="93"/>
        <v>42</v>
      </c>
      <c r="U76" s="30">
        <f t="shared" si="94"/>
        <v>15</v>
      </c>
      <c r="V76" s="30">
        <f t="shared" si="70"/>
        <v>0.94963325860820291</v>
      </c>
      <c r="W76" s="30"/>
      <c r="X76" s="30"/>
      <c r="Y76" s="30">
        <f t="shared" si="95"/>
        <v>1</v>
      </c>
      <c r="Z76" s="30">
        <f t="shared" si="96"/>
        <v>1</v>
      </c>
      <c r="AA76" s="30">
        <f t="shared" si="71"/>
        <v>0.94963325860820291</v>
      </c>
      <c r="AB76" s="30">
        <f t="shared" si="72"/>
        <v>6.0309382241748786</v>
      </c>
      <c r="AC76" s="31">
        <f t="shared" si="59"/>
        <v>0.248</v>
      </c>
      <c r="AD76" s="30">
        <f t="shared" si="73"/>
        <v>1.4956726795953699</v>
      </c>
      <c r="AE76" s="31">
        <f t="shared" si="60"/>
        <v>0.15200000000000002</v>
      </c>
      <c r="AF76" s="30">
        <f t="shared" si="74"/>
        <v>0.91670261007458165</v>
      </c>
      <c r="AG76" s="30">
        <f t="shared" si="61"/>
        <v>0.6</v>
      </c>
      <c r="AH76" s="30">
        <f t="shared" si="75"/>
        <v>3.6185629345049271</v>
      </c>
      <c r="AI76" s="31">
        <f t="shared" si="62"/>
        <v>0</v>
      </c>
      <c r="AJ76" s="30">
        <f t="shared" si="76"/>
        <v>0</v>
      </c>
      <c r="AK76" s="30">
        <f t="shared" si="97"/>
        <v>58.930497506039096</v>
      </c>
      <c r="AL76" s="35">
        <f t="shared" si="98"/>
        <v>0.03</v>
      </c>
      <c r="AM76" s="30">
        <f t="shared" si="77"/>
        <v>0.36033015684745484</v>
      </c>
      <c r="AN76" s="30">
        <f t="shared" si="78"/>
        <v>0.63703306228348833</v>
      </c>
      <c r="AO76" s="30">
        <f t="shared" si="79"/>
        <v>5.9623935026137054E-2</v>
      </c>
      <c r="AP76" s="30">
        <f t="shared" si="80"/>
        <v>0.69665699730962538</v>
      </c>
      <c r="AQ76" s="30">
        <f t="shared" si="81"/>
        <v>59.729513188324844</v>
      </c>
      <c r="AR76" s="31">
        <f t="shared" si="63"/>
        <v>0</v>
      </c>
      <c r="AS76" s="30">
        <f t="shared" si="82"/>
        <v>0</v>
      </c>
      <c r="AT76" s="30">
        <f t="shared" si="83"/>
        <v>59.729513188324844</v>
      </c>
      <c r="AU76" s="30">
        <f t="shared" si="99"/>
        <v>31.428953964587468</v>
      </c>
      <c r="AV76" s="36">
        <f t="shared" si="100"/>
        <v>1.4999999999999999E-2</v>
      </c>
      <c r="AW76" s="30">
        <f t="shared" si="84"/>
        <v>0.36033015684745484</v>
      </c>
      <c r="AX76" s="30">
        <f t="shared" si="85"/>
        <v>0.16987199867416858</v>
      </c>
      <c r="AY76" s="30">
        <f t="shared" si="86"/>
        <v>3.5190658409187468E-2</v>
      </c>
      <c r="AZ76" s="30">
        <f t="shared" si="87"/>
        <v>0.20506265708335605</v>
      </c>
      <c r="BA76" s="30">
        <f t="shared" si="88"/>
        <v>32.140593917578691</v>
      </c>
      <c r="BB76" s="31">
        <f t="shared" si="64"/>
        <v>0</v>
      </c>
      <c r="BC76" s="30">
        <f t="shared" si="89"/>
        <v>0</v>
      </c>
      <c r="BD76" s="30">
        <f t="shared" si="90"/>
        <v>32.140593917578691</v>
      </c>
      <c r="BE76" s="30">
        <f t="shared" si="101"/>
        <v>0</v>
      </c>
      <c r="BF76" s="36">
        <f t="shared" si="102"/>
        <v>0.01</v>
      </c>
      <c r="BG76" s="36">
        <f t="shared" si="103"/>
        <v>0.36033015684745484</v>
      </c>
      <c r="BH76" s="30">
        <f t="shared" si="104"/>
        <v>0</v>
      </c>
      <c r="BI76" s="30">
        <f t="shared" si="91"/>
        <v>0</v>
      </c>
      <c r="BJ76" s="30">
        <f t="shared" si="105"/>
        <v>0</v>
      </c>
      <c r="BK76" s="30">
        <f t="shared" si="106"/>
        <v>0</v>
      </c>
    </row>
    <row r="77" spans="1:63" x14ac:dyDescent="0.25">
      <c r="A77" s="29"/>
      <c r="B77" s="25">
        <f t="shared" si="107"/>
        <v>41252</v>
      </c>
      <c r="C77" s="26">
        <f>VLOOKUP(B77,Weather!$A$2:$F$9992,5,0)</f>
        <v>9.9</v>
      </c>
      <c r="D77" s="26">
        <f>VLOOKUP(B77,Weather!$A$2:$F$9992,6,0)</f>
        <v>2.1528</v>
      </c>
      <c r="E77" s="23"/>
      <c r="F77" s="28">
        <f>B77-Output!$C$3</f>
        <v>44</v>
      </c>
      <c r="G77" s="26">
        <f t="shared" si="65"/>
        <v>561.44999999999982</v>
      </c>
      <c r="H77" s="26">
        <f t="shared" si="55"/>
        <v>44</v>
      </c>
      <c r="I77" s="26"/>
      <c r="J77" s="26"/>
      <c r="K77" s="26"/>
      <c r="L77" s="30">
        <f t="shared" si="57"/>
        <v>0.88592000000000004</v>
      </c>
      <c r="M77" s="30">
        <f t="shared" si="66"/>
        <v>59.729513188324844</v>
      </c>
      <c r="N77" s="31">
        <f t="shared" si="58"/>
        <v>2.3699999999999999E-2</v>
      </c>
      <c r="O77" s="30">
        <f t="shared" si="67"/>
        <v>1.4155894625632988</v>
      </c>
      <c r="P77" s="30">
        <f t="shared" si="68"/>
        <v>0.71466718744676228</v>
      </c>
      <c r="Q77" s="30">
        <f t="shared" si="69"/>
        <v>2.6</v>
      </c>
      <c r="R77" s="30">
        <f>VLOOKUP(B77,Weather!$A$2:$G$99998,7,0)</f>
        <v>9.6363636363636385</v>
      </c>
      <c r="S77" s="76">
        <f t="shared" si="92"/>
        <v>-3</v>
      </c>
      <c r="T77" s="30">
        <f t="shared" si="93"/>
        <v>42</v>
      </c>
      <c r="U77" s="30">
        <f t="shared" si="94"/>
        <v>15</v>
      </c>
      <c r="V77" s="30">
        <f t="shared" si="70"/>
        <v>0.93427735296894188</v>
      </c>
      <c r="W77" s="30"/>
      <c r="X77" s="30"/>
      <c r="Y77" s="30">
        <f t="shared" si="95"/>
        <v>1</v>
      </c>
      <c r="Z77" s="30">
        <f t="shared" si="96"/>
        <v>1</v>
      </c>
      <c r="AA77" s="30">
        <f t="shared" si="71"/>
        <v>0.93427735296894188</v>
      </c>
      <c r="AB77" s="30">
        <f t="shared" si="72"/>
        <v>3.7372891247511655</v>
      </c>
      <c r="AC77" s="31">
        <f t="shared" si="59"/>
        <v>0.248</v>
      </c>
      <c r="AD77" s="30">
        <f t="shared" si="73"/>
        <v>0.926847702938289</v>
      </c>
      <c r="AE77" s="31">
        <f t="shared" si="60"/>
        <v>0.15200000000000002</v>
      </c>
      <c r="AF77" s="30">
        <f t="shared" si="74"/>
        <v>0.56806794696217722</v>
      </c>
      <c r="AG77" s="30">
        <f t="shared" si="61"/>
        <v>0.6</v>
      </c>
      <c r="AH77" s="30">
        <f t="shared" si="75"/>
        <v>2.2423734748506994</v>
      </c>
      <c r="AI77" s="31">
        <f t="shared" si="62"/>
        <v>0</v>
      </c>
      <c r="AJ77" s="30">
        <f t="shared" si="76"/>
        <v>0</v>
      </c>
      <c r="AK77" s="30">
        <f t="shared" si="97"/>
        <v>59.729513188324844</v>
      </c>
      <c r="AL77" s="35">
        <f t="shared" si="98"/>
        <v>0.03</v>
      </c>
      <c r="AM77" s="30">
        <f t="shared" si="77"/>
        <v>0.34475332321586888</v>
      </c>
      <c r="AN77" s="30">
        <f t="shared" si="78"/>
        <v>0.61775844497223176</v>
      </c>
      <c r="AO77" s="30">
        <f t="shared" si="79"/>
        <v>2.1463158073163017E-2</v>
      </c>
      <c r="AP77" s="30">
        <f t="shared" si="80"/>
        <v>0.63922160304539477</v>
      </c>
      <c r="AQ77" s="30">
        <f t="shared" si="81"/>
        <v>60.017139288217741</v>
      </c>
      <c r="AR77" s="31">
        <f t="shared" si="63"/>
        <v>0</v>
      </c>
      <c r="AS77" s="30">
        <f t="shared" si="82"/>
        <v>0</v>
      </c>
      <c r="AT77" s="30">
        <f t="shared" si="83"/>
        <v>60.017139288217741</v>
      </c>
      <c r="AU77" s="30">
        <f t="shared" si="99"/>
        <v>32.140593917578691</v>
      </c>
      <c r="AV77" s="36">
        <f t="shared" si="100"/>
        <v>1.4999999999999999E-2</v>
      </c>
      <c r="AW77" s="30">
        <f t="shared" si="84"/>
        <v>0.34475332321586888</v>
      </c>
      <c r="AX77" s="30">
        <f t="shared" si="85"/>
        <v>0.16620864844825492</v>
      </c>
      <c r="AY77" s="30">
        <f t="shared" si="86"/>
        <v>1.8935610145976021E-2</v>
      </c>
      <c r="AZ77" s="30">
        <f t="shared" si="87"/>
        <v>0.18514425859423095</v>
      </c>
      <c r="BA77" s="30">
        <f t="shared" si="88"/>
        <v>32.523517605946637</v>
      </c>
      <c r="BB77" s="31">
        <f t="shared" si="64"/>
        <v>0</v>
      </c>
      <c r="BC77" s="30">
        <f t="shared" si="89"/>
        <v>0</v>
      </c>
      <c r="BD77" s="30">
        <f t="shared" si="90"/>
        <v>32.523517605946637</v>
      </c>
      <c r="BE77" s="30">
        <f t="shared" si="101"/>
        <v>0</v>
      </c>
      <c r="BF77" s="36">
        <f t="shared" si="102"/>
        <v>0.01</v>
      </c>
      <c r="BG77" s="36">
        <f t="shared" si="103"/>
        <v>0.34475332321586888</v>
      </c>
      <c r="BH77" s="30">
        <f t="shared" si="104"/>
        <v>0</v>
      </c>
      <c r="BI77" s="30">
        <f t="shared" si="91"/>
        <v>0</v>
      </c>
      <c r="BJ77" s="30">
        <f t="shared" si="105"/>
        <v>0</v>
      </c>
      <c r="BK77" s="30">
        <f t="shared" si="106"/>
        <v>0</v>
      </c>
    </row>
    <row r="78" spans="1:63" s="3" customFormat="1" x14ac:dyDescent="0.25">
      <c r="A78" s="37"/>
      <c r="B78" s="25">
        <f t="shared" si="107"/>
        <v>41253</v>
      </c>
      <c r="C78" s="26">
        <f>VLOOKUP(B78,Weather!$A$2:$F$9992,5,0)</f>
        <v>11.05</v>
      </c>
      <c r="D78" s="26">
        <f>VLOOKUP(B78,Weather!$A$2:$F$9992,6,0)</f>
        <v>7.5347999999999997</v>
      </c>
      <c r="E78" s="34"/>
      <c r="F78" s="28">
        <f>B78-Output!$C$3</f>
        <v>45</v>
      </c>
      <c r="G78" s="26">
        <f t="shared" si="65"/>
        <v>572.49999999999977</v>
      </c>
      <c r="H78" s="26">
        <f t="shared" si="55"/>
        <v>45</v>
      </c>
      <c r="I78" s="26"/>
      <c r="J78" s="26"/>
      <c r="K78" s="26"/>
      <c r="L78" s="30">
        <f t="shared" si="57"/>
        <v>0.88795000000000002</v>
      </c>
      <c r="M78" s="30">
        <f t="shared" si="66"/>
        <v>60.017139288217741</v>
      </c>
      <c r="N78" s="31">
        <f t="shared" si="58"/>
        <v>2.3699999999999999E-2</v>
      </c>
      <c r="O78" s="30">
        <f t="shared" si="67"/>
        <v>1.4224062011307603</v>
      </c>
      <c r="P78" s="30">
        <f t="shared" si="68"/>
        <v>0.7172028962345145</v>
      </c>
      <c r="Q78" s="30">
        <f t="shared" si="69"/>
        <v>2.6</v>
      </c>
      <c r="R78" s="30">
        <f>VLOOKUP(B78,Weather!$A$2:$G$99998,7,0)</f>
        <v>9.9636363636363612</v>
      </c>
      <c r="S78" s="76">
        <f t="shared" si="92"/>
        <v>-3</v>
      </c>
      <c r="T78" s="30">
        <f t="shared" si="93"/>
        <v>42</v>
      </c>
      <c r="U78" s="30">
        <f t="shared" si="94"/>
        <v>15</v>
      </c>
      <c r="V78" s="30">
        <f t="shared" si="70"/>
        <v>0.94244037103301859</v>
      </c>
      <c r="W78" s="38"/>
      <c r="X78" s="38"/>
      <c r="Y78" s="30">
        <f t="shared" si="95"/>
        <v>1</v>
      </c>
      <c r="Z78" s="30">
        <f t="shared" si="96"/>
        <v>1</v>
      </c>
      <c r="AA78" s="30">
        <f t="shared" si="71"/>
        <v>0.94244037103301859</v>
      </c>
      <c r="AB78" s="30">
        <f t="shared" si="72"/>
        <v>13.241616119637156</v>
      </c>
      <c r="AC78" s="31">
        <f t="shared" si="59"/>
        <v>0.248</v>
      </c>
      <c r="AD78" s="30">
        <f t="shared" si="73"/>
        <v>3.2839207976700147</v>
      </c>
      <c r="AE78" s="31">
        <f t="shared" si="60"/>
        <v>0.15200000000000002</v>
      </c>
      <c r="AF78" s="30">
        <f t="shared" si="74"/>
        <v>2.0127256501848478</v>
      </c>
      <c r="AG78" s="30">
        <f t="shared" si="61"/>
        <v>0.6</v>
      </c>
      <c r="AH78" s="30">
        <f t="shared" si="75"/>
        <v>7.9449696717822933</v>
      </c>
      <c r="AI78" s="31">
        <f t="shared" si="62"/>
        <v>0</v>
      </c>
      <c r="AJ78" s="30">
        <f t="shared" si="76"/>
        <v>0</v>
      </c>
      <c r="AK78" s="30">
        <f t="shared" si="97"/>
        <v>60.017139288217741</v>
      </c>
      <c r="AL78" s="35">
        <f t="shared" si="98"/>
        <v>0.03</v>
      </c>
      <c r="AM78" s="30">
        <f t="shared" si="77"/>
        <v>0.35266336896310835</v>
      </c>
      <c r="AN78" s="30">
        <f t="shared" si="78"/>
        <v>0.63497539610733</v>
      </c>
      <c r="AO78" s="30">
        <f t="shared" si="79"/>
        <v>0.18394276868451287</v>
      </c>
      <c r="AP78" s="30">
        <f t="shared" si="80"/>
        <v>0.81891816479184287</v>
      </c>
      <c r="AQ78" s="30">
        <f t="shared" si="81"/>
        <v>62.482141921095909</v>
      </c>
      <c r="AR78" s="31">
        <f t="shared" si="63"/>
        <v>0</v>
      </c>
      <c r="AS78" s="30">
        <f t="shared" si="82"/>
        <v>0</v>
      </c>
      <c r="AT78" s="30">
        <f t="shared" si="83"/>
        <v>62.482141921095909</v>
      </c>
      <c r="AU78" s="30">
        <f t="shared" si="99"/>
        <v>32.523517605946637</v>
      </c>
      <c r="AV78" s="36">
        <f t="shared" si="100"/>
        <v>1.4999999999999999E-2</v>
      </c>
      <c r="AW78" s="30">
        <f t="shared" si="84"/>
        <v>0.35266336896310835</v>
      </c>
      <c r="AX78" s="30">
        <f t="shared" si="85"/>
        <v>0.17204779934166162</v>
      </c>
      <c r="AY78" s="30">
        <f t="shared" si="86"/>
        <v>8.6732740331730937E-2</v>
      </c>
      <c r="AZ78" s="30">
        <f t="shared" si="87"/>
        <v>0.25878053967339254</v>
      </c>
      <c r="BA78" s="30">
        <f t="shared" si="88"/>
        <v>34.277462716458089</v>
      </c>
      <c r="BB78" s="31">
        <f t="shared" si="64"/>
        <v>0</v>
      </c>
      <c r="BC78" s="30">
        <f t="shared" si="89"/>
        <v>0</v>
      </c>
      <c r="BD78" s="30">
        <f t="shared" si="90"/>
        <v>34.277462716458089</v>
      </c>
      <c r="BE78" s="30">
        <f t="shared" si="101"/>
        <v>0</v>
      </c>
      <c r="BF78" s="36">
        <f t="shared" si="102"/>
        <v>0.01</v>
      </c>
      <c r="BG78" s="36">
        <f t="shared" si="103"/>
        <v>0.35266336896310835</v>
      </c>
      <c r="BH78" s="30">
        <f t="shared" si="104"/>
        <v>0</v>
      </c>
      <c r="BI78" s="30">
        <f t="shared" si="91"/>
        <v>0</v>
      </c>
      <c r="BJ78" s="30">
        <f t="shared" si="105"/>
        <v>0</v>
      </c>
      <c r="BK78" s="30">
        <f t="shared" si="106"/>
        <v>0</v>
      </c>
    </row>
    <row r="79" spans="1:63" x14ac:dyDescent="0.25">
      <c r="A79" s="29"/>
      <c r="B79" s="25">
        <f t="shared" si="107"/>
        <v>41254</v>
      </c>
      <c r="C79" s="26">
        <f>VLOOKUP(B79,Weather!$A$2:$F$9992,5,0)</f>
        <v>9.0500000000000007</v>
      </c>
      <c r="D79" s="26">
        <f>VLOOKUP(B79,Weather!$A$2:$F$9992,6,0)</f>
        <v>3.1716000000000002</v>
      </c>
      <c r="E79" s="23"/>
      <c r="F79" s="28">
        <f>B79-Output!$C$3</f>
        <v>46</v>
      </c>
      <c r="G79" s="26">
        <f t="shared" si="65"/>
        <v>581.54999999999973</v>
      </c>
      <c r="H79" s="26">
        <f t="shared" ref="H79:H142" si="108">F79</f>
        <v>46</v>
      </c>
      <c r="I79" s="26"/>
      <c r="J79" s="26"/>
      <c r="K79" s="26"/>
      <c r="L79" s="30">
        <f t="shared" si="57"/>
        <v>0.88992000000000004</v>
      </c>
      <c r="M79" s="30">
        <f t="shared" si="66"/>
        <v>62.482141921095909</v>
      </c>
      <c r="N79" s="31">
        <f t="shared" si="58"/>
        <v>2.3699999999999999E-2</v>
      </c>
      <c r="O79" s="30">
        <f t="shared" si="67"/>
        <v>1.480826763529973</v>
      </c>
      <c r="P79" s="30">
        <f t="shared" si="68"/>
        <v>0.7322809993034276</v>
      </c>
      <c r="Q79" s="30">
        <f t="shared" si="69"/>
        <v>2.6</v>
      </c>
      <c r="R79" s="30">
        <f>VLOOKUP(B79,Weather!$A$2:$G$99998,7,0)</f>
        <v>8.7454545454545443</v>
      </c>
      <c r="S79" s="76">
        <f t="shared" si="92"/>
        <v>-3</v>
      </c>
      <c r="T79" s="30">
        <f t="shared" si="93"/>
        <v>42</v>
      </c>
      <c r="U79" s="30">
        <f t="shared" si="94"/>
        <v>15</v>
      </c>
      <c r="V79" s="30">
        <f t="shared" si="70"/>
        <v>0.90896320401270891</v>
      </c>
      <c r="W79" s="30"/>
      <c r="X79" s="30"/>
      <c r="Y79" s="30">
        <f t="shared" si="95"/>
        <v>1</v>
      </c>
      <c r="Z79" s="30">
        <f t="shared" si="96"/>
        <v>1</v>
      </c>
      <c r="AA79" s="30">
        <f t="shared" si="71"/>
        <v>0.90896320401270891</v>
      </c>
      <c r="AB79" s="30">
        <f t="shared" si="72"/>
        <v>5.4887800204607737</v>
      </c>
      <c r="AC79" s="31">
        <f t="shared" si="59"/>
        <v>0.248</v>
      </c>
      <c r="AD79" s="30">
        <f t="shared" si="73"/>
        <v>1.3612174450742718</v>
      </c>
      <c r="AE79" s="31">
        <f t="shared" si="60"/>
        <v>0.15200000000000002</v>
      </c>
      <c r="AF79" s="30">
        <f t="shared" si="74"/>
        <v>0.83429456311003769</v>
      </c>
      <c r="AG79" s="30">
        <f t="shared" si="61"/>
        <v>0.6</v>
      </c>
      <c r="AH79" s="30">
        <f t="shared" si="75"/>
        <v>3.2932680122764642</v>
      </c>
      <c r="AI79" s="31">
        <f t="shared" si="62"/>
        <v>0</v>
      </c>
      <c r="AJ79" s="30">
        <f t="shared" si="76"/>
        <v>0</v>
      </c>
      <c r="AK79" s="30">
        <f t="shared" si="97"/>
        <v>62.482141921095909</v>
      </c>
      <c r="AL79" s="35">
        <f t="shared" si="98"/>
        <v>0.03</v>
      </c>
      <c r="AM79" s="30">
        <f t="shared" si="77"/>
        <v>0.32410775694810579</v>
      </c>
      <c r="AN79" s="30">
        <f t="shared" si="78"/>
        <v>0.60752840602078806</v>
      </c>
      <c r="AO79" s="30">
        <f t="shared" si="79"/>
        <v>5.233616687187391E-2</v>
      </c>
      <c r="AP79" s="30">
        <f t="shared" si="80"/>
        <v>0.65986457289266198</v>
      </c>
      <c r="AQ79" s="30">
        <f t="shared" si="81"/>
        <v>63.183494793277518</v>
      </c>
      <c r="AR79" s="31">
        <f t="shared" si="63"/>
        <v>0</v>
      </c>
      <c r="AS79" s="30">
        <f t="shared" si="82"/>
        <v>0</v>
      </c>
      <c r="AT79" s="30">
        <f t="shared" si="83"/>
        <v>63.183494793277518</v>
      </c>
      <c r="AU79" s="30">
        <f t="shared" si="99"/>
        <v>34.277462716458089</v>
      </c>
      <c r="AV79" s="36">
        <f t="shared" si="100"/>
        <v>1.4999999999999999E-2</v>
      </c>
      <c r="AW79" s="30">
        <f t="shared" si="84"/>
        <v>0.32410775694810579</v>
      </c>
      <c r="AX79" s="30">
        <f t="shared" si="85"/>
        <v>0.16664387332355332</v>
      </c>
      <c r="AY79" s="30">
        <f t="shared" si="86"/>
        <v>3.1459700502739149E-2</v>
      </c>
      <c r="AZ79" s="30">
        <f t="shared" si="87"/>
        <v>0.19810357382629246</v>
      </c>
      <c r="BA79" s="30">
        <f t="shared" si="88"/>
        <v>34.913653705741829</v>
      </c>
      <c r="BB79" s="31">
        <f t="shared" si="64"/>
        <v>0</v>
      </c>
      <c r="BC79" s="30">
        <f t="shared" si="89"/>
        <v>0</v>
      </c>
      <c r="BD79" s="30">
        <f t="shared" si="90"/>
        <v>34.913653705741829</v>
      </c>
      <c r="BE79" s="30">
        <f t="shared" si="101"/>
        <v>0</v>
      </c>
      <c r="BF79" s="36">
        <f t="shared" si="102"/>
        <v>0.01</v>
      </c>
      <c r="BG79" s="36">
        <f t="shared" si="103"/>
        <v>0.32410775694810579</v>
      </c>
      <c r="BH79" s="30">
        <f t="shared" si="104"/>
        <v>0</v>
      </c>
      <c r="BI79" s="30">
        <f t="shared" si="91"/>
        <v>0</v>
      </c>
      <c r="BJ79" s="30">
        <f t="shared" si="105"/>
        <v>0</v>
      </c>
      <c r="BK79" s="30">
        <f t="shared" si="106"/>
        <v>0</v>
      </c>
    </row>
    <row r="80" spans="1:63" x14ac:dyDescent="0.25">
      <c r="A80" s="29"/>
      <c r="B80" s="25">
        <f t="shared" si="107"/>
        <v>41255</v>
      </c>
      <c r="C80" s="26">
        <f>VLOOKUP(B80,Weather!$A$2:$F$9992,5,0)</f>
        <v>9.3000000000000007</v>
      </c>
      <c r="D80" s="26">
        <f>VLOOKUP(B80,Weather!$A$2:$F$9992,6,0)</f>
        <v>2.0735999999999999</v>
      </c>
      <c r="E80" s="23"/>
      <c r="F80" s="28">
        <f>B80-Output!$C$3</f>
        <v>47</v>
      </c>
      <c r="G80" s="26">
        <f t="shared" si="65"/>
        <v>590.84999999999968</v>
      </c>
      <c r="H80" s="26">
        <f t="shared" si="108"/>
        <v>47</v>
      </c>
      <c r="I80" s="26"/>
      <c r="J80" s="26"/>
      <c r="K80" s="26"/>
      <c r="L80" s="30">
        <f t="shared" si="57"/>
        <v>0.89183000000000001</v>
      </c>
      <c r="M80" s="30">
        <f t="shared" si="66"/>
        <v>63.183494793277518</v>
      </c>
      <c r="N80" s="31">
        <f t="shared" si="58"/>
        <v>2.3699999999999999E-2</v>
      </c>
      <c r="O80" s="30">
        <f t="shared" si="67"/>
        <v>1.4974488266006771</v>
      </c>
      <c r="P80" s="30">
        <f t="shared" si="68"/>
        <v>0.73696542380597974</v>
      </c>
      <c r="Q80" s="30">
        <f t="shared" si="69"/>
        <v>2.6</v>
      </c>
      <c r="R80" s="30">
        <f>VLOOKUP(B80,Weather!$A$2:$G$99998,7,0)</f>
        <v>8.9636363636363647</v>
      </c>
      <c r="S80" s="76">
        <f t="shared" si="92"/>
        <v>-3</v>
      </c>
      <c r="T80" s="30">
        <f t="shared" si="93"/>
        <v>42</v>
      </c>
      <c r="U80" s="30">
        <f t="shared" si="94"/>
        <v>15</v>
      </c>
      <c r="V80" s="30">
        <f t="shared" si="70"/>
        <v>0.91558955743944381</v>
      </c>
      <c r="W80" s="30"/>
      <c r="X80" s="30"/>
      <c r="Y80" s="30">
        <f t="shared" si="95"/>
        <v>1</v>
      </c>
      <c r="Z80" s="30">
        <f t="shared" si="96"/>
        <v>1</v>
      </c>
      <c r="AA80" s="30">
        <f t="shared" si="71"/>
        <v>0.91558955743944381</v>
      </c>
      <c r="AB80" s="30">
        <f t="shared" si="72"/>
        <v>3.6378624618542879</v>
      </c>
      <c r="AC80" s="31">
        <f t="shared" si="59"/>
        <v>0.248</v>
      </c>
      <c r="AD80" s="30">
        <f t="shared" si="73"/>
        <v>0.90218989053986343</v>
      </c>
      <c r="AE80" s="31">
        <f t="shared" si="60"/>
        <v>0.15200000000000002</v>
      </c>
      <c r="AF80" s="30">
        <f t="shared" si="74"/>
        <v>0.55295509420185185</v>
      </c>
      <c r="AG80" s="30">
        <f t="shared" si="61"/>
        <v>0.6</v>
      </c>
      <c r="AH80" s="30">
        <f t="shared" si="75"/>
        <v>2.1827174771125728</v>
      </c>
      <c r="AI80" s="31">
        <f t="shared" si="62"/>
        <v>0</v>
      </c>
      <c r="AJ80" s="30">
        <f t="shared" si="76"/>
        <v>0</v>
      </c>
      <c r="AK80" s="30">
        <f t="shared" si="97"/>
        <v>63.183494793277518</v>
      </c>
      <c r="AL80" s="35">
        <f t="shared" si="98"/>
        <v>0.03</v>
      </c>
      <c r="AM80" s="30">
        <f t="shared" si="77"/>
        <v>0.32904655814909789</v>
      </c>
      <c r="AN80" s="30">
        <f t="shared" si="78"/>
        <v>0.62370934480678242</v>
      </c>
      <c r="AO80" s="30">
        <f t="shared" si="79"/>
        <v>1.933768909570515E-2</v>
      </c>
      <c r="AP80" s="30">
        <f t="shared" si="80"/>
        <v>0.64304703390248752</v>
      </c>
      <c r="AQ80" s="30">
        <f t="shared" si="81"/>
        <v>63.442637649914893</v>
      </c>
      <c r="AR80" s="31">
        <f t="shared" si="63"/>
        <v>0</v>
      </c>
      <c r="AS80" s="30">
        <f t="shared" si="82"/>
        <v>0</v>
      </c>
      <c r="AT80" s="30">
        <f t="shared" si="83"/>
        <v>63.442637649914893</v>
      </c>
      <c r="AU80" s="30">
        <f t="shared" si="99"/>
        <v>34.913653705741829</v>
      </c>
      <c r="AV80" s="36">
        <f t="shared" si="100"/>
        <v>1.4999999999999999E-2</v>
      </c>
      <c r="AW80" s="30">
        <f t="shared" si="84"/>
        <v>0.32904655814909789</v>
      </c>
      <c r="AX80" s="30">
        <f t="shared" si="85"/>
        <v>0.17232326376425769</v>
      </c>
      <c r="AY80" s="30">
        <f t="shared" si="86"/>
        <v>1.7935371850219442E-2</v>
      </c>
      <c r="AZ80" s="30">
        <f t="shared" si="87"/>
        <v>0.19025863561447715</v>
      </c>
      <c r="BA80" s="30">
        <f t="shared" si="88"/>
        <v>35.276350164329202</v>
      </c>
      <c r="BB80" s="31">
        <f t="shared" si="64"/>
        <v>0</v>
      </c>
      <c r="BC80" s="30">
        <f t="shared" si="89"/>
        <v>0</v>
      </c>
      <c r="BD80" s="30">
        <f t="shared" si="90"/>
        <v>35.276350164329202</v>
      </c>
      <c r="BE80" s="30">
        <f t="shared" si="101"/>
        <v>0</v>
      </c>
      <c r="BF80" s="36">
        <f t="shared" si="102"/>
        <v>0.01</v>
      </c>
      <c r="BG80" s="36">
        <f t="shared" si="103"/>
        <v>0.32904655814909789</v>
      </c>
      <c r="BH80" s="30">
        <f t="shared" si="104"/>
        <v>0</v>
      </c>
      <c r="BI80" s="30">
        <f t="shared" si="91"/>
        <v>0</v>
      </c>
      <c r="BJ80" s="30">
        <f t="shared" si="105"/>
        <v>0</v>
      </c>
      <c r="BK80" s="30">
        <f t="shared" si="106"/>
        <v>0</v>
      </c>
    </row>
    <row r="81" spans="1:63" x14ac:dyDescent="0.25">
      <c r="A81" s="29"/>
      <c r="B81" s="25">
        <f t="shared" si="107"/>
        <v>41256</v>
      </c>
      <c r="C81" s="26">
        <f>VLOOKUP(B81,Weather!$A$2:$F$9992,5,0)</f>
        <v>8.5500000000000007</v>
      </c>
      <c r="D81" s="26">
        <f>VLOOKUP(B81,Weather!$A$2:$F$9992,6,0)</f>
        <v>4.5324</v>
      </c>
      <c r="E81" s="23"/>
      <c r="F81" s="28">
        <f>B81-Output!$C$3</f>
        <v>48</v>
      </c>
      <c r="G81" s="26">
        <f t="shared" si="65"/>
        <v>599.39999999999964</v>
      </c>
      <c r="H81" s="26">
        <f t="shared" si="108"/>
        <v>48</v>
      </c>
      <c r="I81" s="26"/>
      <c r="J81" s="26"/>
      <c r="K81" s="26"/>
      <c r="L81" s="30">
        <f t="shared" si="57"/>
        <v>0.89368000000000003</v>
      </c>
      <c r="M81" s="30">
        <f t="shared" si="66"/>
        <v>63.442637649914893</v>
      </c>
      <c r="N81" s="31">
        <f t="shared" si="58"/>
        <v>2.3699999999999999E-2</v>
      </c>
      <c r="O81" s="30">
        <f t="shared" si="67"/>
        <v>1.5035905123029829</v>
      </c>
      <c r="P81" s="30">
        <f t="shared" si="68"/>
        <v>0.73912887538676864</v>
      </c>
      <c r="Q81" s="30">
        <f t="shared" si="69"/>
        <v>2.6</v>
      </c>
      <c r="R81" s="30">
        <f>VLOOKUP(B81,Weather!$A$2:$G$99998,7,0)</f>
        <v>8.4772727272727266</v>
      </c>
      <c r="S81" s="76">
        <f t="shared" si="92"/>
        <v>-3</v>
      </c>
      <c r="T81" s="30">
        <f t="shared" si="93"/>
        <v>42</v>
      </c>
      <c r="U81" s="30">
        <f t="shared" si="94"/>
        <v>15</v>
      </c>
      <c r="V81" s="30">
        <f t="shared" si="70"/>
        <v>0.90042961931425303</v>
      </c>
      <c r="W81" s="30"/>
      <c r="X81" s="30"/>
      <c r="Y81" s="30">
        <f t="shared" si="95"/>
        <v>1</v>
      </c>
      <c r="Z81" s="30">
        <f t="shared" si="96"/>
        <v>1</v>
      </c>
      <c r="AA81" s="30">
        <f t="shared" si="71"/>
        <v>0.90042961931425303</v>
      </c>
      <c r="AB81" s="30">
        <f t="shared" si="72"/>
        <v>7.8428068678238594</v>
      </c>
      <c r="AC81" s="31">
        <f t="shared" si="59"/>
        <v>0.248</v>
      </c>
      <c r="AD81" s="30">
        <f t="shared" si="73"/>
        <v>1.945016103220317</v>
      </c>
      <c r="AE81" s="31">
        <f t="shared" si="60"/>
        <v>0.15200000000000002</v>
      </c>
      <c r="AF81" s="30">
        <f t="shared" si="74"/>
        <v>1.1921066439092267</v>
      </c>
      <c r="AG81" s="30">
        <f t="shared" si="61"/>
        <v>0.6</v>
      </c>
      <c r="AH81" s="30">
        <f t="shared" si="75"/>
        <v>4.7056841206943156</v>
      </c>
      <c r="AI81" s="31">
        <f t="shared" si="62"/>
        <v>0</v>
      </c>
      <c r="AJ81" s="30">
        <f t="shared" si="76"/>
        <v>0</v>
      </c>
      <c r="AK81" s="30">
        <f t="shared" si="97"/>
        <v>63.442637649914893</v>
      </c>
      <c r="AL81" s="35">
        <f t="shared" si="98"/>
        <v>0.03</v>
      </c>
      <c r="AM81" s="30">
        <f t="shared" si="77"/>
        <v>0.31813858717099264</v>
      </c>
      <c r="AN81" s="30">
        <f t="shared" si="78"/>
        <v>0.60550653325035442</v>
      </c>
      <c r="AO81" s="30">
        <f t="shared" si="79"/>
        <v>9.3015544538714232E-2</v>
      </c>
      <c r="AP81" s="30">
        <f t="shared" si="80"/>
        <v>0.69852207778906861</v>
      </c>
      <c r="AQ81" s="30">
        <f t="shared" si="81"/>
        <v>64.689131675346133</v>
      </c>
      <c r="AR81" s="31">
        <f t="shared" si="63"/>
        <v>0</v>
      </c>
      <c r="AS81" s="30">
        <f t="shared" si="82"/>
        <v>0</v>
      </c>
      <c r="AT81" s="30">
        <f t="shared" si="83"/>
        <v>64.689131675346133</v>
      </c>
      <c r="AU81" s="30">
        <f t="shared" si="99"/>
        <v>35.276350164329202</v>
      </c>
      <c r="AV81" s="36">
        <f t="shared" si="100"/>
        <v>1.4999999999999999E-2</v>
      </c>
      <c r="AW81" s="30">
        <f t="shared" si="84"/>
        <v>0.31813858717099264</v>
      </c>
      <c r="AX81" s="30">
        <f t="shared" si="85"/>
        <v>0.1683415230274336</v>
      </c>
      <c r="AY81" s="30">
        <f t="shared" si="86"/>
        <v>4.82398124959501E-2</v>
      </c>
      <c r="AZ81" s="30">
        <f t="shared" si="87"/>
        <v>0.21658133552338371</v>
      </c>
      <c r="BA81" s="30">
        <f t="shared" si="88"/>
        <v>36.251875472715042</v>
      </c>
      <c r="BB81" s="31">
        <f t="shared" si="64"/>
        <v>0</v>
      </c>
      <c r="BC81" s="30">
        <f t="shared" si="89"/>
        <v>0</v>
      </c>
      <c r="BD81" s="30">
        <f t="shared" si="90"/>
        <v>36.251875472715042</v>
      </c>
      <c r="BE81" s="30">
        <f t="shared" si="101"/>
        <v>0</v>
      </c>
      <c r="BF81" s="36">
        <f t="shared" si="102"/>
        <v>0.01</v>
      </c>
      <c r="BG81" s="36">
        <f t="shared" si="103"/>
        <v>0.31813858717099264</v>
      </c>
      <c r="BH81" s="30">
        <f t="shared" si="104"/>
        <v>0</v>
      </c>
      <c r="BI81" s="30">
        <f t="shared" si="91"/>
        <v>0</v>
      </c>
      <c r="BJ81" s="30">
        <f t="shared" si="105"/>
        <v>0</v>
      </c>
      <c r="BK81" s="30">
        <f t="shared" si="106"/>
        <v>0</v>
      </c>
    </row>
    <row r="82" spans="1:63" x14ac:dyDescent="0.25">
      <c r="A82" s="29"/>
      <c r="B82" s="25">
        <f t="shared" si="107"/>
        <v>41257</v>
      </c>
      <c r="C82" s="26">
        <f>VLOOKUP(B82,Weather!$A$2:$F$9992,5,0)</f>
        <v>11.3</v>
      </c>
      <c r="D82" s="26">
        <f>VLOOKUP(B82,Weather!$A$2:$F$9992,6,0)</f>
        <v>9.5183999999999997</v>
      </c>
      <c r="E82" s="23"/>
      <c r="F82" s="28">
        <f>B82-Output!$C$3</f>
        <v>49</v>
      </c>
      <c r="G82" s="26">
        <f t="shared" si="65"/>
        <v>610.69999999999959</v>
      </c>
      <c r="H82" s="26">
        <f t="shared" si="108"/>
        <v>49</v>
      </c>
      <c r="I82" s="26"/>
      <c r="J82" s="26"/>
      <c r="K82" s="26"/>
      <c r="L82" s="30">
        <f t="shared" si="57"/>
        <v>0.89546999999999999</v>
      </c>
      <c r="M82" s="30">
        <f t="shared" si="66"/>
        <v>64.689131675346133</v>
      </c>
      <c r="N82" s="31">
        <f t="shared" si="58"/>
        <v>2.3699999999999999E-2</v>
      </c>
      <c r="O82" s="30">
        <f t="shared" si="67"/>
        <v>1.5331324207057033</v>
      </c>
      <c r="P82" s="30">
        <f t="shared" si="68"/>
        <v>0.74662231789977718</v>
      </c>
      <c r="Q82" s="30">
        <f t="shared" si="69"/>
        <v>2.6</v>
      </c>
      <c r="R82" s="30">
        <f>VLOOKUP(B82,Weather!$A$2:$G$99998,7,0)</f>
        <v>10.139130434782608</v>
      </c>
      <c r="S82" s="76">
        <f t="shared" si="92"/>
        <v>-3</v>
      </c>
      <c r="T82" s="30">
        <f t="shared" si="93"/>
        <v>42</v>
      </c>
      <c r="U82" s="30">
        <f t="shared" si="94"/>
        <v>15</v>
      </c>
      <c r="V82" s="30">
        <f t="shared" si="70"/>
        <v>0.94657334813982741</v>
      </c>
      <c r="W82" s="30"/>
      <c r="X82" s="30"/>
      <c r="Y82" s="30">
        <f t="shared" si="95"/>
        <v>1</v>
      </c>
      <c r="Z82" s="30">
        <f t="shared" si="96"/>
        <v>1</v>
      </c>
      <c r="AA82" s="30">
        <f t="shared" si="71"/>
        <v>0.94657334813982741</v>
      </c>
      <c r="AB82" s="30">
        <f t="shared" si="72"/>
        <v>17.490109941624731</v>
      </c>
      <c r="AC82" s="31">
        <f t="shared" si="59"/>
        <v>0.248</v>
      </c>
      <c r="AD82" s="30">
        <f t="shared" si="73"/>
        <v>4.3375472655229332</v>
      </c>
      <c r="AE82" s="31">
        <f t="shared" si="60"/>
        <v>0.15200000000000002</v>
      </c>
      <c r="AF82" s="30">
        <f t="shared" si="74"/>
        <v>2.6584967111269595</v>
      </c>
      <c r="AG82" s="30">
        <f t="shared" si="61"/>
        <v>0.6</v>
      </c>
      <c r="AH82" s="30">
        <f t="shared" si="75"/>
        <v>10.494065964974839</v>
      </c>
      <c r="AI82" s="31">
        <f t="shared" si="62"/>
        <v>0</v>
      </c>
      <c r="AJ82" s="30">
        <f t="shared" si="76"/>
        <v>0</v>
      </c>
      <c r="AK82" s="30">
        <f t="shared" si="97"/>
        <v>64.689131675346133</v>
      </c>
      <c r="AL82" s="35">
        <f t="shared" si="98"/>
        <v>0.03</v>
      </c>
      <c r="AM82" s="30">
        <f t="shared" si="77"/>
        <v>0.35697947781033129</v>
      </c>
      <c r="AN82" s="30">
        <f t="shared" si="78"/>
        <v>0.69278077336406463</v>
      </c>
      <c r="AO82" s="30">
        <f t="shared" si="79"/>
        <v>0.25309258521551181</v>
      </c>
      <c r="AP82" s="30">
        <f t="shared" si="80"/>
        <v>0.94587335857957644</v>
      </c>
      <c r="AQ82" s="30">
        <f t="shared" si="81"/>
        <v>68.080805582289486</v>
      </c>
      <c r="AR82" s="31">
        <f t="shared" si="63"/>
        <v>0</v>
      </c>
      <c r="AS82" s="30">
        <f t="shared" si="82"/>
        <v>0</v>
      </c>
      <c r="AT82" s="30">
        <f t="shared" si="83"/>
        <v>68.080805582289486</v>
      </c>
      <c r="AU82" s="30">
        <f t="shared" si="99"/>
        <v>36.251875472715042</v>
      </c>
      <c r="AV82" s="36">
        <f t="shared" si="100"/>
        <v>1.4999999999999999E-2</v>
      </c>
      <c r="AW82" s="30">
        <f t="shared" si="84"/>
        <v>0.35697947781033129</v>
      </c>
      <c r="AX82" s="30">
        <f t="shared" si="85"/>
        <v>0.19411763363842457</v>
      </c>
      <c r="AY82" s="30">
        <f t="shared" si="86"/>
        <v>0.11612154213125979</v>
      </c>
      <c r="AZ82" s="30">
        <f t="shared" si="87"/>
        <v>0.31023917576968435</v>
      </c>
      <c r="BA82" s="30">
        <f t="shared" si="88"/>
        <v>38.600133008072312</v>
      </c>
      <c r="BB82" s="31">
        <f t="shared" si="64"/>
        <v>0</v>
      </c>
      <c r="BC82" s="30">
        <f t="shared" si="89"/>
        <v>0</v>
      </c>
      <c r="BD82" s="30">
        <f t="shared" si="90"/>
        <v>38.600133008072312</v>
      </c>
      <c r="BE82" s="30">
        <f t="shared" si="101"/>
        <v>0</v>
      </c>
      <c r="BF82" s="36">
        <f t="shared" si="102"/>
        <v>0.01</v>
      </c>
      <c r="BG82" s="36">
        <f t="shared" si="103"/>
        <v>0.35697947781033129</v>
      </c>
      <c r="BH82" s="30">
        <f t="shared" si="104"/>
        <v>0</v>
      </c>
      <c r="BI82" s="30">
        <f t="shared" si="91"/>
        <v>0</v>
      </c>
      <c r="BJ82" s="30">
        <f t="shared" si="105"/>
        <v>0</v>
      </c>
      <c r="BK82" s="30">
        <f t="shared" si="106"/>
        <v>0</v>
      </c>
    </row>
    <row r="83" spans="1:63" x14ac:dyDescent="0.25">
      <c r="A83" s="23"/>
      <c r="B83" s="25">
        <f t="shared" si="107"/>
        <v>41258</v>
      </c>
      <c r="C83" s="26">
        <f>VLOOKUP(B83,Weather!$A$2:$F$9992,5,0)</f>
        <v>7.8000000000000007</v>
      </c>
      <c r="D83" s="26">
        <f>VLOOKUP(B83,Weather!$A$2:$F$9992,6,0)</f>
        <v>5.3712</v>
      </c>
      <c r="E83" s="23"/>
      <c r="F83" s="28">
        <f>B83-Output!$C$3</f>
        <v>50</v>
      </c>
      <c r="G83" s="26">
        <f t="shared" si="65"/>
        <v>618.49999999999955</v>
      </c>
      <c r="H83" s="26">
        <f t="shared" si="108"/>
        <v>50</v>
      </c>
      <c r="I83" s="26"/>
      <c r="J83" s="26"/>
      <c r="K83" s="26"/>
      <c r="L83" s="30">
        <f t="shared" si="57"/>
        <v>0.8972</v>
      </c>
      <c r="M83" s="30">
        <f t="shared" si="66"/>
        <v>68.080805582289486</v>
      </c>
      <c r="N83" s="31">
        <f t="shared" si="58"/>
        <v>2.3699999999999999E-2</v>
      </c>
      <c r="O83" s="30">
        <f t="shared" si="67"/>
        <v>1.6135150923002608</v>
      </c>
      <c r="P83" s="30">
        <f t="shared" si="68"/>
        <v>0.76487682208256569</v>
      </c>
      <c r="Q83" s="30">
        <f t="shared" si="69"/>
        <v>2.6</v>
      </c>
      <c r="R83" s="30">
        <f>VLOOKUP(B83,Weather!$A$2:$G$99998,7,0)</f>
        <v>7.7090909090909072</v>
      </c>
      <c r="S83" s="76">
        <f t="shared" si="92"/>
        <v>-3</v>
      </c>
      <c r="T83" s="30">
        <f t="shared" si="93"/>
        <v>42</v>
      </c>
      <c r="U83" s="30">
        <f t="shared" si="94"/>
        <v>15</v>
      </c>
      <c r="V83" s="30">
        <f t="shared" si="70"/>
        <v>0.87354982286862393</v>
      </c>
      <c r="W83" s="30"/>
      <c r="X83" s="30"/>
      <c r="Y83" s="30">
        <f t="shared" si="95"/>
        <v>1</v>
      </c>
      <c r="Z83" s="30">
        <f t="shared" si="96"/>
        <v>1</v>
      </c>
      <c r="AA83" s="30">
        <f t="shared" si="71"/>
        <v>0.87354982286862393</v>
      </c>
      <c r="AB83" s="30">
        <f t="shared" si="72"/>
        <v>9.3309068227774414</v>
      </c>
      <c r="AC83" s="31">
        <f t="shared" si="59"/>
        <v>0.248</v>
      </c>
      <c r="AD83" s="30">
        <f t="shared" si="73"/>
        <v>2.3140648920488056</v>
      </c>
      <c r="AE83" s="31">
        <f t="shared" si="60"/>
        <v>0.15200000000000002</v>
      </c>
      <c r="AF83" s="30">
        <f t="shared" si="74"/>
        <v>1.4182978370621713</v>
      </c>
      <c r="AG83" s="30">
        <f t="shared" si="61"/>
        <v>0.6</v>
      </c>
      <c r="AH83" s="30">
        <f t="shared" si="75"/>
        <v>5.5985440936664643</v>
      </c>
      <c r="AI83" s="31">
        <f t="shared" si="62"/>
        <v>0</v>
      </c>
      <c r="AJ83" s="30">
        <f t="shared" si="76"/>
        <v>0</v>
      </c>
      <c r="AK83" s="30">
        <f t="shared" si="97"/>
        <v>68.080805582289486</v>
      </c>
      <c r="AL83" s="35">
        <f t="shared" si="98"/>
        <v>0.03</v>
      </c>
      <c r="AM83" s="30">
        <f t="shared" si="77"/>
        <v>0.30164197185110375</v>
      </c>
      <c r="AN83" s="30">
        <f t="shared" si="78"/>
        <v>0.616080853231603</v>
      </c>
      <c r="AO83" s="30">
        <f t="shared" si="79"/>
        <v>0.11790801165546656</v>
      </c>
      <c r="AP83" s="30">
        <f t="shared" si="80"/>
        <v>0.7339888648870696</v>
      </c>
      <c r="AQ83" s="30">
        <f t="shared" si="81"/>
        <v>69.660881609451224</v>
      </c>
      <c r="AR83" s="31">
        <f t="shared" si="63"/>
        <v>0</v>
      </c>
      <c r="AS83" s="30">
        <f t="shared" si="82"/>
        <v>0</v>
      </c>
      <c r="AT83" s="30">
        <f t="shared" si="83"/>
        <v>69.660881609451224</v>
      </c>
      <c r="AU83" s="30">
        <f t="shared" si="99"/>
        <v>38.600133008072312</v>
      </c>
      <c r="AV83" s="36">
        <f t="shared" si="100"/>
        <v>1.4999999999999999E-2</v>
      </c>
      <c r="AW83" s="30">
        <f t="shared" si="84"/>
        <v>0.30164197185110375</v>
      </c>
      <c r="AX83" s="30">
        <f t="shared" si="85"/>
        <v>0.17465130351404712</v>
      </c>
      <c r="AY83" s="30">
        <f t="shared" si="86"/>
        <v>5.8600624660787623E-2</v>
      </c>
      <c r="AZ83" s="30">
        <f t="shared" si="87"/>
        <v>0.23325192817483476</v>
      </c>
      <c r="BA83" s="30">
        <f t="shared" si="88"/>
        <v>39.785178916959644</v>
      </c>
      <c r="BB83" s="31">
        <f t="shared" si="64"/>
        <v>0</v>
      </c>
      <c r="BC83" s="30">
        <f t="shared" si="89"/>
        <v>0</v>
      </c>
      <c r="BD83" s="30">
        <f t="shared" si="90"/>
        <v>39.785178916959644</v>
      </c>
      <c r="BE83" s="30">
        <f t="shared" si="101"/>
        <v>0</v>
      </c>
      <c r="BF83" s="36">
        <f t="shared" si="102"/>
        <v>0.01</v>
      </c>
      <c r="BG83" s="36">
        <f t="shared" si="103"/>
        <v>0.30164197185110375</v>
      </c>
      <c r="BH83" s="30">
        <f t="shared" si="104"/>
        <v>0</v>
      </c>
      <c r="BI83" s="30">
        <f t="shared" si="91"/>
        <v>0</v>
      </c>
      <c r="BJ83" s="30">
        <f t="shared" si="105"/>
        <v>0</v>
      </c>
      <c r="BK83" s="30">
        <f t="shared" si="106"/>
        <v>0</v>
      </c>
    </row>
    <row r="84" spans="1:63" x14ac:dyDescent="0.25">
      <c r="A84" s="29"/>
      <c r="B84" s="25">
        <f t="shared" si="107"/>
        <v>41259</v>
      </c>
      <c r="C84" s="26">
        <f>VLOOKUP(B84,Weather!$A$2:$F$9992,5,0)</f>
        <v>9.65</v>
      </c>
      <c r="D84" s="26">
        <f>VLOOKUP(B84,Weather!$A$2:$F$9992,6,0)</f>
        <v>7.5780000000000003</v>
      </c>
      <c r="E84" s="23"/>
      <c r="F84" s="28">
        <f>B84-Output!$C$3</f>
        <v>51</v>
      </c>
      <c r="G84" s="26">
        <f t="shared" si="65"/>
        <v>628.14999999999952</v>
      </c>
      <c r="H84" s="26">
        <f t="shared" si="108"/>
        <v>51</v>
      </c>
      <c r="I84" s="26"/>
      <c r="J84" s="26"/>
      <c r="K84" s="26"/>
      <c r="L84" s="30">
        <f t="shared" si="57"/>
        <v>0.89886999999999995</v>
      </c>
      <c r="M84" s="30">
        <f t="shared" si="66"/>
        <v>69.660881609451224</v>
      </c>
      <c r="N84" s="31">
        <f t="shared" si="58"/>
        <v>2.3699999999999999E-2</v>
      </c>
      <c r="O84" s="30">
        <f t="shared" si="67"/>
        <v>1.650962894143994</v>
      </c>
      <c r="P84" s="30">
        <f t="shared" si="68"/>
        <v>0.77327127419988373</v>
      </c>
      <c r="Q84" s="30">
        <f t="shared" si="69"/>
        <v>2.6</v>
      </c>
      <c r="R84" s="30">
        <f>VLOOKUP(B84,Weather!$A$2:$G$99998,7,0)</f>
        <v>9.7227272727272744</v>
      </c>
      <c r="S84" s="76">
        <f t="shared" si="92"/>
        <v>-3</v>
      </c>
      <c r="T84" s="30">
        <f t="shared" si="93"/>
        <v>42</v>
      </c>
      <c r="U84" s="30">
        <f t="shared" si="94"/>
        <v>15</v>
      </c>
      <c r="V84" s="30">
        <f t="shared" si="70"/>
        <v>0.93648958094801926</v>
      </c>
      <c r="W84" s="30"/>
      <c r="X84" s="30"/>
      <c r="Y84" s="30">
        <f t="shared" si="95"/>
        <v>1</v>
      </c>
      <c r="Z84" s="30">
        <f t="shared" si="96"/>
        <v>1</v>
      </c>
      <c r="AA84" s="30">
        <f t="shared" si="71"/>
        <v>0.93648958094801926</v>
      </c>
      <c r="AB84" s="30">
        <f t="shared" si="72"/>
        <v>14.267989332607721</v>
      </c>
      <c r="AC84" s="31">
        <f t="shared" si="59"/>
        <v>0.248</v>
      </c>
      <c r="AD84" s="30">
        <f t="shared" si="73"/>
        <v>3.5384613544867149</v>
      </c>
      <c r="AE84" s="31">
        <f t="shared" si="60"/>
        <v>0.15200000000000002</v>
      </c>
      <c r="AF84" s="30">
        <f t="shared" si="74"/>
        <v>2.168734378556374</v>
      </c>
      <c r="AG84" s="30">
        <f t="shared" si="61"/>
        <v>0.6</v>
      </c>
      <c r="AH84" s="30">
        <f t="shared" si="75"/>
        <v>8.5607935995646329</v>
      </c>
      <c r="AI84" s="31">
        <f t="shared" si="62"/>
        <v>0</v>
      </c>
      <c r="AJ84" s="30">
        <f t="shared" si="76"/>
        <v>0</v>
      </c>
      <c r="AK84" s="30">
        <f t="shared" si="97"/>
        <v>69.660881609451224</v>
      </c>
      <c r="AL84" s="35">
        <f t="shared" si="98"/>
        <v>0.03</v>
      </c>
      <c r="AM84" s="30">
        <f t="shared" si="77"/>
        <v>0.34682329961133457</v>
      </c>
      <c r="AN84" s="30">
        <f t="shared" si="78"/>
        <v>0.72480050440873212</v>
      </c>
      <c r="AO84" s="30">
        <f t="shared" si="79"/>
        <v>0.19538060942941515</v>
      </c>
      <c r="AP84" s="30">
        <f t="shared" si="80"/>
        <v>0.92018111383814727</v>
      </c>
      <c r="AQ84" s="30">
        <f t="shared" si="81"/>
        <v>72.279161850099797</v>
      </c>
      <c r="AR84" s="31">
        <f t="shared" si="63"/>
        <v>0</v>
      </c>
      <c r="AS84" s="30">
        <f t="shared" si="82"/>
        <v>0</v>
      </c>
      <c r="AT84" s="30">
        <f t="shared" si="83"/>
        <v>72.279161850099797</v>
      </c>
      <c r="AU84" s="30">
        <f t="shared" si="99"/>
        <v>39.785178916959644</v>
      </c>
      <c r="AV84" s="36">
        <f t="shared" si="100"/>
        <v>1.4999999999999999E-2</v>
      </c>
      <c r="AW84" s="30">
        <f t="shared" si="84"/>
        <v>0.34682329961133457</v>
      </c>
      <c r="AX84" s="30">
        <f t="shared" si="85"/>
        <v>0.20697640541410869</v>
      </c>
      <c r="AY84" s="30">
        <f t="shared" si="86"/>
        <v>9.2438035694463544E-2</v>
      </c>
      <c r="AZ84" s="30">
        <f t="shared" si="87"/>
        <v>0.29941444110857224</v>
      </c>
      <c r="BA84" s="30">
        <f t="shared" si="88"/>
        <v>41.654498854407443</v>
      </c>
      <c r="BB84" s="31">
        <f t="shared" si="64"/>
        <v>0</v>
      </c>
      <c r="BC84" s="30">
        <f t="shared" si="89"/>
        <v>0</v>
      </c>
      <c r="BD84" s="30">
        <f t="shared" si="90"/>
        <v>41.654498854407443</v>
      </c>
      <c r="BE84" s="30">
        <f t="shared" si="101"/>
        <v>0</v>
      </c>
      <c r="BF84" s="36">
        <f t="shared" si="102"/>
        <v>0.01</v>
      </c>
      <c r="BG84" s="36">
        <f t="shared" si="103"/>
        <v>0.34682329961133457</v>
      </c>
      <c r="BH84" s="30">
        <f t="shared" si="104"/>
        <v>0</v>
      </c>
      <c r="BI84" s="30">
        <f t="shared" si="91"/>
        <v>0</v>
      </c>
      <c r="BJ84" s="30">
        <f t="shared" si="105"/>
        <v>0</v>
      </c>
      <c r="BK84" s="30">
        <f t="shared" si="106"/>
        <v>0</v>
      </c>
    </row>
    <row r="85" spans="1:63" x14ac:dyDescent="0.25">
      <c r="A85" s="29"/>
      <c r="B85" s="25">
        <f t="shared" si="107"/>
        <v>41260</v>
      </c>
      <c r="C85" s="26">
        <f>VLOOKUP(B85,Weather!$A$2:$F$9992,5,0)</f>
        <v>11.2</v>
      </c>
      <c r="D85" s="26">
        <f>VLOOKUP(B85,Weather!$A$2:$F$9992,6,0)</f>
        <v>5.7564000000000002</v>
      </c>
      <c r="E85" s="23"/>
      <c r="F85" s="28">
        <f>B85-Output!$C$3</f>
        <v>52</v>
      </c>
      <c r="G85" s="26">
        <f t="shared" si="65"/>
        <v>639.34999999999957</v>
      </c>
      <c r="H85" s="26">
        <f t="shared" si="108"/>
        <v>52</v>
      </c>
      <c r="I85" s="26"/>
      <c r="J85" s="26"/>
      <c r="K85" s="26"/>
      <c r="L85" s="30">
        <f t="shared" si="57"/>
        <v>0.90047999999999995</v>
      </c>
      <c r="M85" s="30">
        <f t="shared" si="66"/>
        <v>72.279161850099797</v>
      </c>
      <c r="N85" s="31">
        <f t="shared" si="58"/>
        <v>2.3699999999999999E-2</v>
      </c>
      <c r="O85" s="30">
        <f t="shared" si="67"/>
        <v>1.713016135847365</v>
      </c>
      <c r="P85" s="30">
        <f t="shared" si="68"/>
        <v>0.78616204491142128</v>
      </c>
      <c r="Q85" s="30">
        <f t="shared" si="69"/>
        <v>2.6</v>
      </c>
      <c r="R85" s="30">
        <f>VLOOKUP(B85,Weather!$A$2:$G$99998,7,0)</f>
        <v>9.965217391304348</v>
      </c>
      <c r="S85" s="76">
        <f t="shared" si="92"/>
        <v>-3</v>
      </c>
      <c r="T85" s="30">
        <f t="shared" si="93"/>
        <v>42</v>
      </c>
      <c r="U85" s="30">
        <f t="shared" si="94"/>
        <v>15</v>
      </c>
      <c r="V85" s="30">
        <f t="shared" si="70"/>
        <v>0.94247836124558915</v>
      </c>
      <c r="W85" s="30"/>
      <c r="X85" s="30"/>
      <c r="Y85" s="30">
        <f t="shared" si="95"/>
        <v>1</v>
      </c>
      <c r="Z85" s="30">
        <f t="shared" si="96"/>
        <v>1</v>
      </c>
      <c r="AA85" s="30">
        <f t="shared" si="71"/>
        <v>0.94247836124558915</v>
      </c>
      <c r="AB85" s="30">
        <f t="shared" si="72"/>
        <v>11.08939295414616</v>
      </c>
      <c r="AC85" s="31">
        <f t="shared" si="59"/>
        <v>0.248</v>
      </c>
      <c r="AD85" s="30">
        <f t="shared" si="73"/>
        <v>2.7501694526282474</v>
      </c>
      <c r="AE85" s="31">
        <f t="shared" si="60"/>
        <v>0.15200000000000002</v>
      </c>
      <c r="AF85" s="30">
        <f t="shared" si="74"/>
        <v>1.6855877290302166</v>
      </c>
      <c r="AG85" s="30">
        <f t="shared" si="61"/>
        <v>0.6</v>
      </c>
      <c r="AH85" s="30">
        <f t="shared" si="75"/>
        <v>6.6536357724876956</v>
      </c>
      <c r="AI85" s="31">
        <f t="shared" si="62"/>
        <v>0</v>
      </c>
      <c r="AJ85" s="30">
        <f t="shared" si="76"/>
        <v>0</v>
      </c>
      <c r="AK85" s="30">
        <f t="shared" si="97"/>
        <v>72.279161850099797</v>
      </c>
      <c r="AL85" s="35">
        <f t="shared" si="98"/>
        <v>0.03</v>
      </c>
      <c r="AM85" s="30">
        <f t="shared" si="77"/>
        <v>0.35270201892590608</v>
      </c>
      <c r="AN85" s="30">
        <f t="shared" si="78"/>
        <v>0.76479018932407583</v>
      </c>
      <c r="AO85" s="30">
        <f t="shared" si="79"/>
        <v>0.13786473604384167</v>
      </c>
      <c r="AP85" s="30">
        <f t="shared" si="80"/>
        <v>0.90265492536791747</v>
      </c>
      <c r="AQ85" s="30">
        <f t="shared" si="81"/>
        <v>74.126676377360127</v>
      </c>
      <c r="AR85" s="31">
        <f t="shared" si="63"/>
        <v>0</v>
      </c>
      <c r="AS85" s="30">
        <f t="shared" si="82"/>
        <v>0</v>
      </c>
      <c r="AT85" s="30">
        <f t="shared" si="83"/>
        <v>74.126676377360127</v>
      </c>
      <c r="AU85" s="30">
        <f t="shared" si="99"/>
        <v>41.654498854407443</v>
      </c>
      <c r="AV85" s="36">
        <f t="shared" si="100"/>
        <v>1.4999999999999999E-2</v>
      </c>
      <c r="AW85" s="30">
        <f t="shared" si="84"/>
        <v>0.35270201892590608</v>
      </c>
      <c r="AX85" s="30">
        <f t="shared" si="85"/>
        <v>0.2203743876494452</v>
      </c>
      <c r="AY85" s="30">
        <f t="shared" si="86"/>
        <v>6.9040852645861961E-2</v>
      </c>
      <c r="AZ85" s="30">
        <f t="shared" si="87"/>
        <v>0.28941524029530719</v>
      </c>
      <c r="BA85" s="30">
        <f t="shared" si="88"/>
        <v>43.050671343142355</v>
      </c>
      <c r="BB85" s="31">
        <f t="shared" si="64"/>
        <v>0</v>
      </c>
      <c r="BC85" s="30">
        <f t="shared" si="89"/>
        <v>0</v>
      </c>
      <c r="BD85" s="30">
        <f t="shared" si="90"/>
        <v>43.050671343142355</v>
      </c>
      <c r="BE85" s="30">
        <f t="shared" si="101"/>
        <v>0</v>
      </c>
      <c r="BF85" s="36">
        <f t="shared" si="102"/>
        <v>0.01</v>
      </c>
      <c r="BG85" s="36">
        <f t="shared" si="103"/>
        <v>0.35270201892590608</v>
      </c>
      <c r="BH85" s="30">
        <f t="shared" si="104"/>
        <v>0</v>
      </c>
      <c r="BI85" s="30">
        <f t="shared" si="91"/>
        <v>0</v>
      </c>
      <c r="BJ85" s="30">
        <f t="shared" si="105"/>
        <v>0</v>
      </c>
      <c r="BK85" s="30">
        <f t="shared" si="106"/>
        <v>0</v>
      </c>
    </row>
    <row r="86" spans="1:63" x14ac:dyDescent="0.25">
      <c r="A86" s="29"/>
      <c r="B86" s="25">
        <f t="shared" si="107"/>
        <v>41261</v>
      </c>
      <c r="C86" s="26">
        <f>VLOOKUP(B86,Weather!$A$2:$F$9992,5,0)</f>
        <v>8.25</v>
      </c>
      <c r="D86" s="26">
        <f>VLOOKUP(B86,Weather!$A$2:$F$9992,6,0)</f>
        <v>4.4603999999999999</v>
      </c>
      <c r="E86" s="23"/>
      <c r="F86" s="28">
        <f>B86-Output!$C$3</f>
        <v>53</v>
      </c>
      <c r="G86" s="26">
        <f t="shared" si="65"/>
        <v>647.59999999999957</v>
      </c>
      <c r="H86" s="26">
        <f t="shared" si="108"/>
        <v>53</v>
      </c>
      <c r="I86" s="26"/>
      <c r="J86" s="26"/>
      <c r="K86" s="26"/>
      <c r="L86" s="30">
        <f t="shared" si="57"/>
        <v>0.90203</v>
      </c>
      <c r="M86" s="30">
        <f t="shared" si="66"/>
        <v>74.126676377360127</v>
      </c>
      <c r="N86" s="31">
        <f t="shared" si="58"/>
        <v>2.3699999999999999E-2</v>
      </c>
      <c r="O86" s="30">
        <f t="shared" si="67"/>
        <v>1.756802230143435</v>
      </c>
      <c r="P86" s="30">
        <f t="shared" si="68"/>
        <v>0.79498831790872393</v>
      </c>
      <c r="Q86" s="30">
        <f t="shared" si="69"/>
        <v>2.6</v>
      </c>
      <c r="R86" s="30">
        <f>VLOOKUP(B86,Weather!$A$2:$G$99998,7,0)</f>
        <v>7.95</v>
      </c>
      <c r="S86" s="76">
        <f t="shared" si="92"/>
        <v>-3</v>
      </c>
      <c r="T86" s="30">
        <f t="shared" si="93"/>
        <v>42</v>
      </c>
      <c r="U86" s="30">
        <f t="shared" si="94"/>
        <v>15</v>
      </c>
      <c r="V86" s="30">
        <f t="shared" si="70"/>
        <v>0.88237486687965927</v>
      </c>
      <c r="W86" s="30"/>
      <c r="X86" s="30"/>
      <c r="Y86" s="30">
        <f t="shared" si="95"/>
        <v>1</v>
      </c>
      <c r="Z86" s="30">
        <f t="shared" si="96"/>
        <v>1</v>
      </c>
      <c r="AA86" s="30">
        <f t="shared" si="71"/>
        <v>0.88237486687965927</v>
      </c>
      <c r="AB86" s="30">
        <f t="shared" si="72"/>
        <v>8.1350650757277858</v>
      </c>
      <c r="AC86" s="31">
        <f t="shared" si="59"/>
        <v>0.248</v>
      </c>
      <c r="AD86" s="30">
        <f t="shared" si="73"/>
        <v>2.0174961387804911</v>
      </c>
      <c r="AE86" s="31">
        <f t="shared" si="60"/>
        <v>0.15200000000000002</v>
      </c>
      <c r="AF86" s="30">
        <f t="shared" si="74"/>
        <v>1.2365298915106235</v>
      </c>
      <c r="AG86" s="30">
        <f t="shared" si="61"/>
        <v>0.6</v>
      </c>
      <c r="AH86" s="30">
        <f t="shared" si="75"/>
        <v>4.8810390454366717</v>
      </c>
      <c r="AI86" s="31">
        <f t="shared" si="62"/>
        <v>0</v>
      </c>
      <c r="AJ86" s="30">
        <f t="shared" si="76"/>
        <v>0</v>
      </c>
      <c r="AK86" s="30">
        <f t="shared" si="97"/>
        <v>74.126676377360127</v>
      </c>
      <c r="AL86" s="35">
        <f t="shared" si="98"/>
        <v>0.03</v>
      </c>
      <c r="AM86" s="30">
        <f t="shared" si="77"/>
        <v>0.30672124431345099</v>
      </c>
      <c r="AN86" s="30">
        <f t="shared" si="78"/>
        <v>0.68208679245853177</v>
      </c>
      <c r="AO86" s="30">
        <f t="shared" si="79"/>
        <v>9.2730825008596876E-2</v>
      </c>
      <c r="AP86" s="30">
        <f t="shared" si="80"/>
        <v>0.77481761746712863</v>
      </c>
      <c r="AQ86" s="30">
        <f t="shared" si="81"/>
        <v>75.369354898673478</v>
      </c>
      <c r="AR86" s="31">
        <f t="shared" si="63"/>
        <v>0</v>
      </c>
      <c r="AS86" s="30">
        <f t="shared" si="82"/>
        <v>0</v>
      </c>
      <c r="AT86" s="30">
        <f t="shared" si="83"/>
        <v>75.369354898673478</v>
      </c>
      <c r="AU86" s="30">
        <f t="shared" si="99"/>
        <v>43.050671343142355</v>
      </c>
      <c r="AV86" s="36">
        <f t="shared" si="100"/>
        <v>1.4999999999999999E-2</v>
      </c>
      <c r="AW86" s="30">
        <f t="shared" si="84"/>
        <v>0.30672124431345099</v>
      </c>
      <c r="AX86" s="30">
        <f t="shared" si="85"/>
        <v>0.19806833224347076</v>
      </c>
      <c r="AY86" s="30">
        <f t="shared" si="86"/>
        <v>4.8932308672668248E-2</v>
      </c>
      <c r="AZ86" s="30">
        <f t="shared" si="87"/>
        <v>0.24700064091613899</v>
      </c>
      <c r="BA86" s="30">
        <f t="shared" si="88"/>
        <v>44.040200593736834</v>
      </c>
      <c r="BB86" s="31">
        <f t="shared" si="64"/>
        <v>0</v>
      </c>
      <c r="BC86" s="30">
        <f t="shared" si="89"/>
        <v>0</v>
      </c>
      <c r="BD86" s="30">
        <f t="shared" si="90"/>
        <v>44.040200593736834</v>
      </c>
      <c r="BE86" s="30">
        <f t="shared" si="101"/>
        <v>0</v>
      </c>
      <c r="BF86" s="36">
        <f t="shared" si="102"/>
        <v>0.01</v>
      </c>
      <c r="BG86" s="36">
        <f t="shared" si="103"/>
        <v>0.30672124431345099</v>
      </c>
      <c r="BH86" s="30">
        <f t="shared" si="104"/>
        <v>0</v>
      </c>
      <c r="BI86" s="30">
        <f t="shared" si="91"/>
        <v>0</v>
      </c>
      <c r="BJ86" s="30">
        <f t="shared" si="105"/>
        <v>0</v>
      </c>
      <c r="BK86" s="30">
        <f t="shared" si="106"/>
        <v>0</v>
      </c>
    </row>
    <row r="87" spans="1:63" x14ac:dyDescent="0.25">
      <c r="A87" s="29"/>
      <c r="B87" s="25">
        <f t="shared" si="107"/>
        <v>41262</v>
      </c>
      <c r="C87" s="26">
        <f>VLOOKUP(B87,Weather!$A$2:$F$9992,5,0)</f>
        <v>5.95</v>
      </c>
      <c r="D87" s="26">
        <f>VLOOKUP(B87,Weather!$A$2:$F$9992,6,0)</f>
        <v>2.5308000000000002</v>
      </c>
      <c r="E87" s="23"/>
      <c r="F87" s="28">
        <f>B87-Output!$C$3</f>
        <v>54</v>
      </c>
      <c r="G87" s="26">
        <f t="shared" si="65"/>
        <v>653.54999999999961</v>
      </c>
      <c r="H87" s="26">
        <f t="shared" si="108"/>
        <v>54</v>
      </c>
      <c r="I87" s="26"/>
      <c r="J87" s="26"/>
      <c r="K87" s="26"/>
      <c r="L87" s="30">
        <f t="shared" si="57"/>
        <v>0.90351999999999999</v>
      </c>
      <c r="M87" s="30">
        <f t="shared" si="66"/>
        <v>75.369354898673478</v>
      </c>
      <c r="N87" s="31">
        <f t="shared" si="58"/>
        <v>2.3699999999999999E-2</v>
      </c>
      <c r="O87" s="30">
        <f t="shared" si="67"/>
        <v>1.7862537110985615</v>
      </c>
      <c r="P87" s="30">
        <f t="shared" si="68"/>
        <v>0.80089360582865254</v>
      </c>
      <c r="Q87" s="30">
        <f t="shared" si="69"/>
        <v>2.6</v>
      </c>
      <c r="R87" s="30">
        <f>VLOOKUP(B87,Weather!$A$2:$G$99998,7,0)</f>
        <v>6.1590909090909092</v>
      </c>
      <c r="S87" s="76">
        <f t="shared" si="92"/>
        <v>-3</v>
      </c>
      <c r="T87" s="30">
        <f t="shared" si="93"/>
        <v>42</v>
      </c>
      <c r="U87" s="30">
        <f t="shared" si="94"/>
        <v>15</v>
      </c>
      <c r="V87" s="30">
        <f t="shared" si="70"/>
        <v>0.80768810398906021</v>
      </c>
      <c r="W87" s="30"/>
      <c r="X87" s="30"/>
      <c r="Y87" s="30">
        <f t="shared" si="95"/>
        <v>1</v>
      </c>
      <c r="Z87" s="30">
        <f t="shared" si="96"/>
        <v>1</v>
      </c>
      <c r="AA87" s="30">
        <f t="shared" si="71"/>
        <v>0.80768810398906021</v>
      </c>
      <c r="AB87" s="30">
        <f t="shared" si="72"/>
        <v>4.2564710757447255</v>
      </c>
      <c r="AC87" s="31">
        <f t="shared" si="59"/>
        <v>0.248</v>
      </c>
      <c r="AD87" s="30">
        <f t="shared" si="73"/>
        <v>1.0556048267846918</v>
      </c>
      <c r="AE87" s="31">
        <f t="shared" si="60"/>
        <v>0.15200000000000002</v>
      </c>
      <c r="AF87" s="30">
        <f t="shared" si="74"/>
        <v>0.64698360351319839</v>
      </c>
      <c r="AG87" s="30">
        <f t="shared" si="61"/>
        <v>0.6</v>
      </c>
      <c r="AH87" s="30">
        <f t="shared" si="75"/>
        <v>2.5538826454468353</v>
      </c>
      <c r="AI87" s="31">
        <f t="shared" si="62"/>
        <v>0</v>
      </c>
      <c r="AJ87" s="30">
        <f t="shared" si="76"/>
        <v>0</v>
      </c>
      <c r="AK87" s="30">
        <f t="shared" si="97"/>
        <v>75.369354898673478</v>
      </c>
      <c r="AL87" s="35">
        <f t="shared" si="98"/>
        <v>0.03</v>
      </c>
      <c r="AM87" s="30">
        <f t="shared" si="77"/>
        <v>0.27091441994002075</v>
      </c>
      <c r="AN87" s="30">
        <f t="shared" si="78"/>
        <v>0.6125593519088306</v>
      </c>
      <c r="AO87" s="30">
        <f t="shared" si="79"/>
        <v>3.0765077775379804E-2</v>
      </c>
      <c r="AP87" s="30">
        <f t="shared" si="80"/>
        <v>0.64332442968421044</v>
      </c>
      <c r="AQ87" s="30">
        <f t="shared" si="81"/>
        <v>75.781635295773953</v>
      </c>
      <c r="AR87" s="31">
        <f t="shared" si="63"/>
        <v>0</v>
      </c>
      <c r="AS87" s="30">
        <f t="shared" si="82"/>
        <v>0</v>
      </c>
      <c r="AT87" s="30">
        <f t="shared" si="83"/>
        <v>75.781635295773953</v>
      </c>
      <c r="AU87" s="30">
        <f t="shared" si="99"/>
        <v>44.040200593736834</v>
      </c>
      <c r="AV87" s="36">
        <f t="shared" si="100"/>
        <v>1.4999999999999999E-2</v>
      </c>
      <c r="AW87" s="30">
        <f t="shared" si="84"/>
        <v>0.27091441994002075</v>
      </c>
      <c r="AX87" s="30">
        <f t="shared" si="85"/>
        <v>0.17896688096841556</v>
      </c>
      <c r="AY87" s="30">
        <f t="shared" si="86"/>
        <v>2.2052947966310171E-2</v>
      </c>
      <c r="AZ87" s="30">
        <f t="shared" si="87"/>
        <v>0.20101982893472573</v>
      </c>
      <c r="BA87" s="30">
        <f t="shared" si="88"/>
        <v>44.486164368315308</v>
      </c>
      <c r="BB87" s="31">
        <f t="shared" si="64"/>
        <v>0</v>
      </c>
      <c r="BC87" s="30">
        <f t="shared" si="89"/>
        <v>0</v>
      </c>
      <c r="BD87" s="30">
        <f t="shared" si="90"/>
        <v>44.486164368315308</v>
      </c>
      <c r="BE87" s="30">
        <f t="shared" si="101"/>
        <v>0</v>
      </c>
      <c r="BF87" s="36">
        <f t="shared" si="102"/>
        <v>0.01</v>
      </c>
      <c r="BG87" s="36">
        <f t="shared" si="103"/>
        <v>0.27091441994002075</v>
      </c>
      <c r="BH87" s="30">
        <f t="shared" si="104"/>
        <v>0</v>
      </c>
      <c r="BI87" s="30">
        <f t="shared" si="91"/>
        <v>0</v>
      </c>
      <c r="BJ87" s="30">
        <f t="shared" si="105"/>
        <v>0</v>
      </c>
      <c r="BK87" s="30">
        <f t="shared" si="106"/>
        <v>0</v>
      </c>
    </row>
    <row r="88" spans="1:63" x14ac:dyDescent="0.25">
      <c r="A88" s="29"/>
      <c r="B88" s="25">
        <f t="shared" si="107"/>
        <v>41263</v>
      </c>
      <c r="C88" s="26">
        <f>VLOOKUP(B88,Weather!$A$2:$F$9992,5,0)</f>
        <v>6.6000000000000005</v>
      </c>
      <c r="D88" s="26">
        <f>VLOOKUP(B88,Weather!$A$2:$F$9992,6,0)</f>
        <v>4.0895999999999999</v>
      </c>
      <c r="E88" s="23"/>
      <c r="F88" s="28">
        <f>B88-Output!$C$3</f>
        <v>55</v>
      </c>
      <c r="G88" s="26">
        <f t="shared" si="65"/>
        <v>660.14999999999964</v>
      </c>
      <c r="H88" s="26">
        <f t="shared" si="108"/>
        <v>55</v>
      </c>
      <c r="I88" s="26"/>
      <c r="J88" s="26"/>
      <c r="K88" s="26"/>
      <c r="L88" s="30">
        <f t="shared" si="57"/>
        <v>0.90494999999999992</v>
      </c>
      <c r="M88" s="30">
        <f t="shared" si="66"/>
        <v>75.781635295773953</v>
      </c>
      <c r="N88" s="31">
        <f t="shared" si="58"/>
        <v>2.3699999999999999E-2</v>
      </c>
      <c r="O88" s="30">
        <f t="shared" si="67"/>
        <v>1.7960247565098426</v>
      </c>
      <c r="P88" s="30">
        <f t="shared" si="68"/>
        <v>0.80314987043548502</v>
      </c>
      <c r="Q88" s="30">
        <f t="shared" si="69"/>
        <v>2.6</v>
      </c>
      <c r="R88" s="30">
        <f>VLOOKUP(B88,Weather!$A$2:$G$99998,7,0)</f>
        <v>6.3782608695652172</v>
      </c>
      <c r="S88" s="76">
        <f t="shared" si="92"/>
        <v>-3</v>
      </c>
      <c r="T88" s="30">
        <f t="shared" si="93"/>
        <v>42</v>
      </c>
      <c r="U88" s="30">
        <f t="shared" si="94"/>
        <v>15</v>
      </c>
      <c r="V88" s="30">
        <f t="shared" si="70"/>
        <v>0.81798826082790743</v>
      </c>
      <c r="W88" s="30"/>
      <c r="X88" s="30"/>
      <c r="Y88" s="30">
        <f t="shared" si="95"/>
        <v>1</v>
      </c>
      <c r="Z88" s="30">
        <f t="shared" si="96"/>
        <v>1</v>
      </c>
      <c r="AA88" s="30">
        <f t="shared" si="71"/>
        <v>0.81798826082790743</v>
      </c>
      <c r="AB88" s="30">
        <f t="shared" si="72"/>
        <v>6.9855055942193527</v>
      </c>
      <c r="AC88" s="31">
        <f t="shared" si="59"/>
        <v>0.248</v>
      </c>
      <c r="AD88" s="30">
        <f t="shared" si="73"/>
        <v>1.7324053873663994</v>
      </c>
      <c r="AE88" s="31">
        <f t="shared" si="60"/>
        <v>0.15200000000000002</v>
      </c>
      <c r="AF88" s="30">
        <f t="shared" si="74"/>
        <v>1.0617968503213417</v>
      </c>
      <c r="AG88" s="30">
        <f t="shared" si="61"/>
        <v>0.6</v>
      </c>
      <c r="AH88" s="30">
        <f t="shared" si="75"/>
        <v>4.1913033565316118</v>
      </c>
      <c r="AI88" s="31">
        <f t="shared" si="62"/>
        <v>0</v>
      </c>
      <c r="AJ88" s="30">
        <f t="shared" si="76"/>
        <v>0</v>
      </c>
      <c r="AK88" s="30">
        <f t="shared" si="97"/>
        <v>75.781635295773953</v>
      </c>
      <c r="AL88" s="35">
        <f t="shared" si="98"/>
        <v>0.03</v>
      </c>
      <c r="AM88" s="30">
        <f t="shared" si="77"/>
        <v>0.27506149241282629</v>
      </c>
      <c r="AN88" s="30">
        <f t="shared" si="78"/>
        <v>0.62533829105820293</v>
      </c>
      <c r="AO88" s="30">
        <f t="shared" si="79"/>
        <v>7.6874739167641148E-2</v>
      </c>
      <c r="AP88" s="30">
        <f t="shared" si="80"/>
        <v>0.70221303022584403</v>
      </c>
      <c r="AQ88" s="30">
        <f t="shared" si="81"/>
        <v>76.811827652914502</v>
      </c>
      <c r="AR88" s="31">
        <f t="shared" si="63"/>
        <v>0</v>
      </c>
      <c r="AS88" s="30">
        <f t="shared" si="82"/>
        <v>0</v>
      </c>
      <c r="AT88" s="30">
        <f t="shared" si="83"/>
        <v>76.811827652914502</v>
      </c>
      <c r="AU88" s="30">
        <f t="shared" si="99"/>
        <v>44.486164368315308</v>
      </c>
      <c r="AV88" s="36">
        <f t="shared" si="100"/>
        <v>1.4999999999999999E-2</v>
      </c>
      <c r="AW88" s="30">
        <f t="shared" si="84"/>
        <v>0.27506149241282629</v>
      </c>
      <c r="AX88" s="30">
        <f t="shared" si="85"/>
        <v>0.18354646144306655</v>
      </c>
      <c r="AY88" s="30">
        <f t="shared" si="86"/>
        <v>4.138315832394434E-2</v>
      </c>
      <c r="AZ88" s="30">
        <f t="shared" si="87"/>
        <v>0.2249296197670109</v>
      </c>
      <c r="BA88" s="30">
        <f t="shared" si="88"/>
        <v>45.32303159886964</v>
      </c>
      <c r="BB88" s="31">
        <f t="shared" si="64"/>
        <v>0</v>
      </c>
      <c r="BC88" s="30">
        <f t="shared" si="89"/>
        <v>0</v>
      </c>
      <c r="BD88" s="30">
        <f t="shared" si="90"/>
        <v>45.32303159886964</v>
      </c>
      <c r="BE88" s="30">
        <f t="shared" si="101"/>
        <v>0</v>
      </c>
      <c r="BF88" s="36">
        <f t="shared" si="102"/>
        <v>0.01</v>
      </c>
      <c r="BG88" s="36">
        <f t="shared" si="103"/>
        <v>0.27506149241282629</v>
      </c>
      <c r="BH88" s="30">
        <f t="shared" si="104"/>
        <v>0</v>
      </c>
      <c r="BI88" s="30">
        <f t="shared" si="91"/>
        <v>0</v>
      </c>
      <c r="BJ88" s="30">
        <f t="shared" si="105"/>
        <v>0</v>
      </c>
      <c r="BK88" s="30">
        <f t="shared" si="106"/>
        <v>0</v>
      </c>
    </row>
    <row r="89" spans="1:63" x14ac:dyDescent="0.25">
      <c r="A89" s="29"/>
      <c r="B89" s="25">
        <f t="shared" si="107"/>
        <v>41264</v>
      </c>
      <c r="C89" s="26">
        <f>VLOOKUP(B89,Weather!$A$2:$F$9992,5,0)</f>
        <v>6.6000000000000005</v>
      </c>
      <c r="D89" s="26">
        <f>VLOOKUP(B89,Weather!$A$2:$F$9992,6,0)</f>
        <v>4.0895999999999999</v>
      </c>
      <c r="E89" s="23"/>
      <c r="F89" s="28">
        <f>B89-Output!$C$3</f>
        <v>56</v>
      </c>
      <c r="G89" s="26">
        <f t="shared" si="65"/>
        <v>666.74999999999966</v>
      </c>
      <c r="H89" s="26">
        <f t="shared" si="108"/>
        <v>56</v>
      </c>
      <c r="I89" s="26"/>
      <c r="J89" s="26"/>
      <c r="K89" s="26"/>
      <c r="L89" s="30">
        <f t="shared" si="57"/>
        <v>0.90632000000000001</v>
      </c>
      <c r="M89" s="30">
        <f t="shared" si="66"/>
        <v>76.811827652914502</v>
      </c>
      <c r="N89" s="31">
        <f t="shared" si="58"/>
        <v>2.3699999999999999E-2</v>
      </c>
      <c r="O89" s="30">
        <f t="shared" si="67"/>
        <v>1.8204403153740736</v>
      </c>
      <c r="P89" s="30">
        <f t="shared" si="68"/>
        <v>0.80793116712218327</v>
      </c>
      <c r="Q89" s="30">
        <f t="shared" si="69"/>
        <v>2.6</v>
      </c>
      <c r="R89" s="30">
        <f>VLOOKUP(B89,Weather!$A$2:$G$99998,7,0)</f>
        <v>6.3782608695652172</v>
      </c>
      <c r="S89" s="76">
        <f t="shared" si="92"/>
        <v>-3</v>
      </c>
      <c r="T89" s="30">
        <f t="shared" si="93"/>
        <v>42</v>
      </c>
      <c r="U89" s="30">
        <f t="shared" si="94"/>
        <v>15</v>
      </c>
      <c r="V89" s="30">
        <f t="shared" si="70"/>
        <v>0.81798826082790743</v>
      </c>
      <c r="W89" s="30"/>
      <c r="X89" s="30"/>
      <c r="Y89" s="30">
        <f t="shared" si="95"/>
        <v>1</v>
      </c>
      <c r="Z89" s="30">
        <f t="shared" si="96"/>
        <v>1</v>
      </c>
      <c r="AA89" s="30">
        <f t="shared" si="71"/>
        <v>0.81798826082790743</v>
      </c>
      <c r="AB89" s="30">
        <f t="shared" si="72"/>
        <v>7.0270915745973896</v>
      </c>
      <c r="AC89" s="31">
        <f t="shared" si="59"/>
        <v>0.248</v>
      </c>
      <c r="AD89" s="30">
        <f t="shared" si="73"/>
        <v>1.7427187105001527</v>
      </c>
      <c r="AE89" s="31">
        <f t="shared" si="60"/>
        <v>0.15200000000000002</v>
      </c>
      <c r="AF89" s="30">
        <f t="shared" si="74"/>
        <v>1.0681179193388033</v>
      </c>
      <c r="AG89" s="30">
        <f t="shared" si="61"/>
        <v>0.6</v>
      </c>
      <c r="AH89" s="30">
        <f t="shared" si="75"/>
        <v>4.2162549447584334</v>
      </c>
      <c r="AI89" s="31">
        <f t="shared" si="62"/>
        <v>0</v>
      </c>
      <c r="AJ89" s="30">
        <f t="shared" si="76"/>
        <v>0</v>
      </c>
      <c r="AK89" s="30">
        <f t="shared" si="97"/>
        <v>76.811827652914502</v>
      </c>
      <c r="AL89" s="35">
        <f t="shared" si="98"/>
        <v>0.03</v>
      </c>
      <c r="AM89" s="30">
        <f t="shared" si="77"/>
        <v>0.27506149241282629</v>
      </c>
      <c r="AN89" s="30">
        <f t="shared" si="78"/>
        <v>0.63383927847502386</v>
      </c>
      <c r="AO89" s="30">
        <f t="shared" si="79"/>
        <v>7.7000587759824962E-2</v>
      </c>
      <c r="AP89" s="30">
        <f t="shared" si="80"/>
        <v>0.71083986623484885</v>
      </c>
      <c r="AQ89" s="30">
        <f t="shared" si="81"/>
        <v>77.843706497179809</v>
      </c>
      <c r="AR89" s="31">
        <f t="shared" si="63"/>
        <v>0</v>
      </c>
      <c r="AS89" s="30">
        <f t="shared" si="82"/>
        <v>0</v>
      </c>
      <c r="AT89" s="30">
        <f t="shared" si="83"/>
        <v>77.843706497179809</v>
      </c>
      <c r="AU89" s="30">
        <f t="shared" si="99"/>
        <v>45.32303159886964</v>
      </c>
      <c r="AV89" s="36">
        <f t="shared" si="100"/>
        <v>1.4999999999999999E-2</v>
      </c>
      <c r="AW89" s="30">
        <f t="shared" si="84"/>
        <v>0.27506149241282629</v>
      </c>
      <c r="AX89" s="30">
        <f t="shared" si="85"/>
        <v>0.18699931068388154</v>
      </c>
      <c r="AY89" s="30">
        <f t="shared" si="86"/>
        <v>4.1518308839819912E-2</v>
      </c>
      <c r="AZ89" s="30">
        <f t="shared" si="87"/>
        <v>0.22851761952370145</v>
      </c>
      <c r="BA89" s="30">
        <f t="shared" si="88"/>
        <v>46.162631898684744</v>
      </c>
      <c r="BB89" s="31">
        <f t="shared" si="64"/>
        <v>0</v>
      </c>
      <c r="BC89" s="30">
        <f t="shared" si="89"/>
        <v>0</v>
      </c>
      <c r="BD89" s="30">
        <f t="shared" si="90"/>
        <v>46.162631898684744</v>
      </c>
      <c r="BE89" s="30">
        <f t="shared" si="101"/>
        <v>0</v>
      </c>
      <c r="BF89" s="36">
        <f t="shared" si="102"/>
        <v>0.01</v>
      </c>
      <c r="BG89" s="36">
        <f t="shared" si="103"/>
        <v>0.27506149241282629</v>
      </c>
      <c r="BH89" s="30">
        <f t="shared" si="104"/>
        <v>0</v>
      </c>
      <c r="BI89" s="30">
        <f t="shared" si="91"/>
        <v>0</v>
      </c>
      <c r="BJ89" s="30">
        <f t="shared" si="105"/>
        <v>0</v>
      </c>
      <c r="BK89" s="30">
        <f t="shared" si="106"/>
        <v>0</v>
      </c>
    </row>
    <row r="90" spans="1:63" x14ac:dyDescent="0.25">
      <c r="A90" s="29"/>
      <c r="B90" s="25">
        <f t="shared" si="107"/>
        <v>41265</v>
      </c>
      <c r="C90" s="26">
        <f>VLOOKUP(B90,Weather!$A$2:$F$9992,5,0)</f>
        <v>5.95</v>
      </c>
      <c r="D90" s="26">
        <f>VLOOKUP(B90,Weather!$A$2:$F$9992,6,0)</f>
        <v>2.5308000000000002</v>
      </c>
      <c r="E90" s="23"/>
      <c r="F90" s="28">
        <f>B90-Output!$C$3</f>
        <v>57</v>
      </c>
      <c r="G90" s="26">
        <f t="shared" si="65"/>
        <v>672.6999999999997</v>
      </c>
      <c r="H90" s="26">
        <f t="shared" si="108"/>
        <v>57</v>
      </c>
      <c r="I90" s="26"/>
      <c r="J90" s="26"/>
      <c r="K90" s="26"/>
      <c r="L90" s="30">
        <f t="shared" si="57"/>
        <v>0.90762999999999994</v>
      </c>
      <c r="M90" s="30">
        <f t="shared" si="66"/>
        <v>77.843706497179809</v>
      </c>
      <c r="N90" s="31">
        <f t="shared" si="58"/>
        <v>2.3699999999999999E-2</v>
      </c>
      <c r="O90" s="30">
        <f t="shared" si="67"/>
        <v>1.8448958439831613</v>
      </c>
      <c r="P90" s="30">
        <f t="shared" si="68"/>
        <v>0.81259492245875564</v>
      </c>
      <c r="Q90" s="30">
        <f t="shared" si="69"/>
        <v>2.6</v>
      </c>
      <c r="R90" s="30">
        <f>VLOOKUP(B90,Weather!$A$2:$G$99998,7,0)</f>
        <v>6.1590909090909092</v>
      </c>
      <c r="S90" s="76">
        <f t="shared" si="92"/>
        <v>-3</v>
      </c>
      <c r="T90" s="30">
        <f t="shared" si="93"/>
        <v>42</v>
      </c>
      <c r="U90" s="30">
        <f t="shared" si="94"/>
        <v>15</v>
      </c>
      <c r="V90" s="30">
        <f t="shared" si="70"/>
        <v>0.80768810398906021</v>
      </c>
      <c r="W90" s="30"/>
      <c r="X90" s="30"/>
      <c r="Y90" s="30">
        <f t="shared" si="95"/>
        <v>1</v>
      </c>
      <c r="Z90" s="30">
        <f t="shared" si="96"/>
        <v>1</v>
      </c>
      <c r="AA90" s="30">
        <f t="shared" si="71"/>
        <v>0.80768810398906021</v>
      </c>
      <c r="AB90" s="30">
        <f t="shared" si="72"/>
        <v>4.3186595055457504</v>
      </c>
      <c r="AC90" s="31">
        <f t="shared" si="59"/>
        <v>0.248</v>
      </c>
      <c r="AD90" s="30">
        <f t="shared" si="73"/>
        <v>1.0710275573753461</v>
      </c>
      <c r="AE90" s="31">
        <f t="shared" si="60"/>
        <v>0.15200000000000002</v>
      </c>
      <c r="AF90" s="30">
        <f t="shared" si="74"/>
        <v>0.65643624484295415</v>
      </c>
      <c r="AG90" s="30">
        <f t="shared" si="61"/>
        <v>0.6</v>
      </c>
      <c r="AH90" s="30">
        <f t="shared" si="75"/>
        <v>2.59119570332745</v>
      </c>
      <c r="AI90" s="31">
        <f t="shared" si="62"/>
        <v>0</v>
      </c>
      <c r="AJ90" s="30">
        <f t="shared" si="76"/>
        <v>0</v>
      </c>
      <c r="AK90" s="30">
        <f t="shared" si="97"/>
        <v>77.843706497179809</v>
      </c>
      <c r="AL90" s="35">
        <f t="shared" si="98"/>
        <v>0.03</v>
      </c>
      <c r="AM90" s="30">
        <f t="shared" si="77"/>
        <v>0.27091441994002075</v>
      </c>
      <c r="AN90" s="30">
        <f t="shared" si="78"/>
        <v>0.63266947774994076</v>
      </c>
      <c r="AO90" s="30">
        <f t="shared" si="79"/>
        <v>3.0439585049188145E-2</v>
      </c>
      <c r="AP90" s="30">
        <f t="shared" si="80"/>
        <v>0.66310906279912896</v>
      </c>
      <c r="AQ90" s="30">
        <f t="shared" si="81"/>
        <v>78.251624991756032</v>
      </c>
      <c r="AR90" s="31">
        <f t="shared" si="63"/>
        <v>0</v>
      </c>
      <c r="AS90" s="30">
        <f t="shared" si="82"/>
        <v>0</v>
      </c>
      <c r="AT90" s="30">
        <f t="shared" si="83"/>
        <v>78.251624991756032</v>
      </c>
      <c r="AU90" s="30">
        <f t="shared" si="99"/>
        <v>46.162631898684744</v>
      </c>
      <c r="AV90" s="36">
        <f t="shared" si="100"/>
        <v>1.4999999999999999E-2</v>
      </c>
      <c r="AW90" s="30">
        <f t="shared" si="84"/>
        <v>0.27091441994002075</v>
      </c>
      <c r="AX90" s="30">
        <f t="shared" si="85"/>
        <v>0.18759183965605311</v>
      </c>
      <c r="AY90" s="30">
        <f t="shared" si="86"/>
        <v>2.2091948372406783E-2</v>
      </c>
      <c r="AZ90" s="30">
        <f t="shared" si="87"/>
        <v>0.20968378802845988</v>
      </c>
      <c r="BA90" s="30">
        <f t="shared" si="88"/>
        <v>46.609384355499245</v>
      </c>
      <c r="BB90" s="31">
        <f t="shared" si="64"/>
        <v>0</v>
      </c>
      <c r="BC90" s="30">
        <f t="shared" si="89"/>
        <v>0</v>
      </c>
      <c r="BD90" s="30">
        <f t="shared" si="90"/>
        <v>46.609384355499245</v>
      </c>
      <c r="BE90" s="30">
        <f t="shared" si="101"/>
        <v>0</v>
      </c>
      <c r="BF90" s="36">
        <f t="shared" si="102"/>
        <v>0.01</v>
      </c>
      <c r="BG90" s="36">
        <f t="shared" si="103"/>
        <v>0.27091441994002075</v>
      </c>
      <c r="BH90" s="30">
        <f t="shared" si="104"/>
        <v>0</v>
      </c>
      <c r="BI90" s="30">
        <f t="shared" si="91"/>
        <v>0</v>
      </c>
      <c r="BJ90" s="30">
        <f t="shared" si="105"/>
        <v>0</v>
      </c>
      <c r="BK90" s="30">
        <f t="shared" si="106"/>
        <v>0</v>
      </c>
    </row>
    <row r="91" spans="1:63" x14ac:dyDescent="0.25">
      <c r="A91" s="29"/>
      <c r="B91" s="25">
        <f t="shared" si="107"/>
        <v>41266</v>
      </c>
      <c r="C91" s="26">
        <f>VLOOKUP(B91,Weather!$A$2:$F$9992,5,0)</f>
        <v>5.9</v>
      </c>
      <c r="D91" s="26">
        <f>VLOOKUP(B91,Weather!$A$2:$F$9992,6,0)</f>
        <v>1.8792</v>
      </c>
      <c r="E91" s="23"/>
      <c r="F91" s="28">
        <f>B91-Output!$C$3</f>
        <v>58</v>
      </c>
      <c r="G91" s="26">
        <f t="shared" si="65"/>
        <v>678.59999999999968</v>
      </c>
      <c r="H91" s="26">
        <f t="shared" si="108"/>
        <v>58</v>
      </c>
      <c r="I91" s="26"/>
      <c r="J91" s="26"/>
      <c r="K91" s="26"/>
      <c r="L91" s="30">
        <f t="shared" si="57"/>
        <v>0.90887999999999991</v>
      </c>
      <c r="M91" s="30">
        <f t="shared" si="66"/>
        <v>78.251624991756032</v>
      </c>
      <c r="N91" s="31">
        <f t="shared" si="58"/>
        <v>2.3699999999999999E-2</v>
      </c>
      <c r="O91" s="30">
        <f t="shared" si="67"/>
        <v>1.8545635123046178</v>
      </c>
      <c r="P91" s="30">
        <f t="shared" si="68"/>
        <v>0.81466229491011666</v>
      </c>
      <c r="Q91" s="30">
        <f t="shared" si="69"/>
        <v>2.6</v>
      </c>
      <c r="R91" s="30">
        <f>VLOOKUP(B91,Weather!$A$2:$G$99998,7,0)</f>
        <v>5.6545454545454543</v>
      </c>
      <c r="S91" s="76">
        <f t="shared" si="92"/>
        <v>-3</v>
      </c>
      <c r="T91" s="30">
        <f t="shared" si="93"/>
        <v>42</v>
      </c>
      <c r="U91" s="30">
        <f t="shared" si="94"/>
        <v>15</v>
      </c>
      <c r="V91" s="30">
        <f t="shared" si="70"/>
        <v>0.78268351265093927</v>
      </c>
      <c r="W91" s="30"/>
      <c r="X91" s="30"/>
      <c r="Y91" s="30">
        <f t="shared" si="95"/>
        <v>1</v>
      </c>
      <c r="Z91" s="30">
        <f t="shared" si="96"/>
        <v>1</v>
      </c>
      <c r="AA91" s="30">
        <f t="shared" si="71"/>
        <v>0.78268351265093927</v>
      </c>
      <c r="AB91" s="30">
        <f t="shared" si="72"/>
        <v>3.1153737300899835</v>
      </c>
      <c r="AC91" s="31">
        <f t="shared" si="59"/>
        <v>0.248</v>
      </c>
      <c r="AD91" s="30">
        <f t="shared" si="73"/>
        <v>0.77261268506231595</v>
      </c>
      <c r="AE91" s="31">
        <f t="shared" si="60"/>
        <v>0.15200000000000002</v>
      </c>
      <c r="AF91" s="30">
        <f t="shared" si="74"/>
        <v>0.47353680697367756</v>
      </c>
      <c r="AG91" s="30">
        <f t="shared" si="61"/>
        <v>0.6</v>
      </c>
      <c r="AH91" s="30">
        <f t="shared" si="75"/>
        <v>1.8692242380539901</v>
      </c>
      <c r="AI91" s="31">
        <f t="shared" si="62"/>
        <v>0</v>
      </c>
      <c r="AJ91" s="30">
        <f t="shared" si="76"/>
        <v>0</v>
      </c>
      <c r="AK91" s="30">
        <f t="shared" si="97"/>
        <v>78.251624991756032</v>
      </c>
      <c r="AL91" s="35">
        <f t="shared" si="98"/>
        <v>0.03</v>
      </c>
      <c r="AM91" s="30">
        <f t="shared" si="77"/>
        <v>0.26160364461457558</v>
      </c>
      <c r="AN91" s="30">
        <f t="shared" si="78"/>
        <v>0.61412730884569156</v>
      </c>
      <c r="AO91" s="30">
        <f t="shared" si="79"/>
        <v>1.1005224524482398E-2</v>
      </c>
      <c r="AP91" s="30">
        <f t="shared" si="80"/>
        <v>0.62513253337017394</v>
      </c>
      <c r="AQ91" s="30">
        <f t="shared" si="81"/>
        <v>78.399105143448168</v>
      </c>
      <c r="AR91" s="31">
        <f t="shared" si="63"/>
        <v>0</v>
      </c>
      <c r="AS91" s="30">
        <f t="shared" si="82"/>
        <v>0</v>
      </c>
      <c r="AT91" s="30">
        <f t="shared" si="83"/>
        <v>78.399105143448168</v>
      </c>
      <c r="AU91" s="30">
        <f t="shared" si="99"/>
        <v>46.609384355499245</v>
      </c>
      <c r="AV91" s="36">
        <f t="shared" si="100"/>
        <v>1.4999999999999999E-2</v>
      </c>
      <c r="AW91" s="30">
        <f t="shared" si="84"/>
        <v>0.26160364461457558</v>
      </c>
      <c r="AX91" s="30">
        <f t="shared" si="85"/>
        <v>0.18289777230960272</v>
      </c>
      <c r="AY91" s="30">
        <f t="shared" si="86"/>
        <v>1.3694911313371206E-2</v>
      </c>
      <c r="AZ91" s="30">
        <f t="shared" si="87"/>
        <v>0.19659268362297391</v>
      </c>
      <c r="BA91" s="30">
        <f t="shared" si="88"/>
        <v>46.886328478849947</v>
      </c>
      <c r="BB91" s="31">
        <f t="shared" si="64"/>
        <v>0</v>
      </c>
      <c r="BC91" s="30">
        <f t="shared" si="89"/>
        <v>0</v>
      </c>
      <c r="BD91" s="30">
        <f t="shared" si="90"/>
        <v>46.886328478849947</v>
      </c>
      <c r="BE91" s="30">
        <f t="shared" si="101"/>
        <v>0</v>
      </c>
      <c r="BF91" s="36">
        <f t="shared" si="102"/>
        <v>0.01</v>
      </c>
      <c r="BG91" s="36">
        <f t="shared" si="103"/>
        <v>0.26160364461457558</v>
      </c>
      <c r="BH91" s="30">
        <f t="shared" si="104"/>
        <v>0</v>
      </c>
      <c r="BI91" s="30">
        <f t="shared" si="91"/>
        <v>0</v>
      </c>
      <c r="BJ91" s="30">
        <f t="shared" si="105"/>
        <v>0</v>
      </c>
      <c r="BK91" s="30">
        <f t="shared" si="106"/>
        <v>0</v>
      </c>
    </row>
    <row r="92" spans="1:63" x14ac:dyDescent="0.25">
      <c r="A92" s="29"/>
      <c r="B92" s="25">
        <f t="shared" si="107"/>
        <v>41267</v>
      </c>
      <c r="C92" s="26">
        <f>VLOOKUP(B92,Weather!$A$2:$F$9992,5,0)</f>
        <v>5.9</v>
      </c>
      <c r="D92" s="26">
        <f>VLOOKUP(B92,Weather!$A$2:$F$9992,6,0)</f>
        <v>1.8792</v>
      </c>
      <c r="E92" s="23"/>
      <c r="F92" s="28">
        <f>B92-Output!$C$3</f>
        <v>59</v>
      </c>
      <c r="G92" s="26">
        <f t="shared" si="65"/>
        <v>684.49999999999966</v>
      </c>
      <c r="H92" s="26">
        <f t="shared" si="108"/>
        <v>59</v>
      </c>
      <c r="I92" s="26"/>
      <c r="J92" s="26"/>
      <c r="K92" s="26"/>
      <c r="L92" s="30">
        <f t="shared" si="57"/>
        <v>0.91006999999999993</v>
      </c>
      <c r="M92" s="30">
        <f t="shared" si="66"/>
        <v>78.399105143448168</v>
      </c>
      <c r="N92" s="31">
        <f t="shared" si="58"/>
        <v>2.3699999999999999E-2</v>
      </c>
      <c r="O92" s="30">
        <f t="shared" si="67"/>
        <v>1.8580587918997216</v>
      </c>
      <c r="P92" s="30">
        <f t="shared" si="68"/>
        <v>0.81565818688322067</v>
      </c>
      <c r="Q92" s="30">
        <f t="shared" si="69"/>
        <v>2.6</v>
      </c>
      <c r="R92" s="30">
        <f>VLOOKUP(B92,Weather!$A$2:$G$99998,7,0)</f>
        <v>5.6545454545454543</v>
      </c>
      <c r="S92" s="76">
        <f t="shared" si="92"/>
        <v>-3</v>
      </c>
      <c r="T92" s="30">
        <f t="shared" si="93"/>
        <v>42</v>
      </c>
      <c r="U92" s="30">
        <f t="shared" si="94"/>
        <v>15</v>
      </c>
      <c r="V92" s="30">
        <f t="shared" si="70"/>
        <v>0.78268351265093927</v>
      </c>
      <c r="W92" s="30"/>
      <c r="X92" s="30"/>
      <c r="Y92" s="30">
        <f t="shared" si="95"/>
        <v>1</v>
      </c>
      <c r="Z92" s="30">
        <f t="shared" si="96"/>
        <v>1</v>
      </c>
      <c r="AA92" s="30">
        <f t="shared" si="71"/>
        <v>0.78268351265093927</v>
      </c>
      <c r="AB92" s="30">
        <f t="shared" si="72"/>
        <v>3.1191821494932137</v>
      </c>
      <c r="AC92" s="31">
        <f t="shared" si="59"/>
        <v>0.248</v>
      </c>
      <c r="AD92" s="30">
        <f t="shared" si="73"/>
        <v>0.77355717307431704</v>
      </c>
      <c r="AE92" s="31">
        <f t="shared" si="60"/>
        <v>0.15200000000000002</v>
      </c>
      <c r="AF92" s="30">
        <f t="shared" si="74"/>
        <v>0.47411568672296855</v>
      </c>
      <c r="AG92" s="30">
        <f t="shared" si="61"/>
        <v>0.6</v>
      </c>
      <c r="AH92" s="30">
        <f t="shared" si="75"/>
        <v>1.8715092896959282</v>
      </c>
      <c r="AI92" s="31">
        <f t="shared" si="62"/>
        <v>0</v>
      </c>
      <c r="AJ92" s="30">
        <f t="shared" si="76"/>
        <v>0</v>
      </c>
      <c r="AK92" s="30">
        <f t="shared" si="97"/>
        <v>78.399105143448168</v>
      </c>
      <c r="AL92" s="35">
        <f t="shared" si="98"/>
        <v>0.03</v>
      </c>
      <c r="AM92" s="30">
        <f t="shared" si="77"/>
        <v>0.26160364461457558</v>
      </c>
      <c r="AN92" s="30">
        <f t="shared" si="78"/>
        <v>0.61528474920142073</v>
      </c>
      <c r="AO92" s="30">
        <f t="shared" si="79"/>
        <v>1.099043711373392E-2</v>
      </c>
      <c r="AP92" s="30">
        <f t="shared" si="80"/>
        <v>0.62627518631515466</v>
      </c>
      <c r="AQ92" s="30">
        <f t="shared" si="81"/>
        <v>78.546387130207336</v>
      </c>
      <c r="AR92" s="31">
        <f t="shared" si="63"/>
        <v>0</v>
      </c>
      <c r="AS92" s="30">
        <f t="shared" si="82"/>
        <v>0</v>
      </c>
      <c r="AT92" s="30">
        <f t="shared" si="83"/>
        <v>78.546387130207336</v>
      </c>
      <c r="AU92" s="30">
        <f t="shared" si="99"/>
        <v>46.886328478849947</v>
      </c>
      <c r="AV92" s="36">
        <f t="shared" si="100"/>
        <v>1.4999999999999999E-2</v>
      </c>
      <c r="AW92" s="30">
        <f t="shared" si="84"/>
        <v>0.26160364461457558</v>
      </c>
      <c r="AX92" s="30">
        <f t="shared" si="85"/>
        <v>0.18398451618994974</v>
      </c>
      <c r="AY92" s="30">
        <f t="shared" si="86"/>
        <v>1.3670980755515851E-2</v>
      </c>
      <c r="AZ92" s="30">
        <f t="shared" si="87"/>
        <v>0.19765549694546558</v>
      </c>
      <c r="BA92" s="30">
        <f t="shared" si="88"/>
        <v>47.162788668627449</v>
      </c>
      <c r="BB92" s="31">
        <f t="shared" si="64"/>
        <v>0</v>
      </c>
      <c r="BC92" s="30">
        <f t="shared" si="89"/>
        <v>0</v>
      </c>
      <c r="BD92" s="30">
        <f t="shared" si="90"/>
        <v>47.162788668627449</v>
      </c>
      <c r="BE92" s="30">
        <f t="shared" si="101"/>
        <v>0</v>
      </c>
      <c r="BF92" s="36">
        <f t="shared" si="102"/>
        <v>0.01</v>
      </c>
      <c r="BG92" s="36">
        <f t="shared" si="103"/>
        <v>0.26160364461457558</v>
      </c>
      <c r="BH92" s="30">
        <f t="shared" si="104"/>
        <v>0</v>
      </c>
      <c r="BI92" s="30">
        <f t="shared" si="91"/>
        <v>0</v>
      </c>
      <c r="BJ92" s="30">
        <f t="shared" si="105"/>
        <v>0</v>
      </c>
      <c r="BK92" s="30">
        <f t="shared" si="106"/>
        <v>0</v>
      </c>
    </row>
    <row r="93" spans="1:63" x14ac:dyDescent="0.25">
      <c r="A93" s="29"/>
      <c r="B93" s="25">
        <f t="shared" si="107"/>
        <v>41268</v>
      </c>
      <c r="C93" s="26">
        <f>VLOOKUP(B93,Weather!$A$2:$F$9992,5,0)</f>
        <v>6.05</v>
      </c>
      <c r="D93" s="26">
        <f>VLOOKUP(B93,Weather!$A$2:$F$9992,6,0)</f>
        <v>4.7699999999999996</v>
      </c>
      <c r="E93" s="23"/>
      <c r="F93" s="28">
        <f>B93-Output!$C$3</f>
        <v>60</v>
      </c>
      <c r="G93" s="26">
        <f t="shared" si="65"/>
        <v>690.54999999999961</v>
      </c>
      <c r="H93" s="26">
        <f t="shared" si="108"/>
        <v>60</v>
      </c>
      <c r="I93" s="26"/>
      <c r="J93" s="26"/>
      <c r="K93" s="26"/>
      <c r="L93" s="30">
        <f t="shared" si="57"/>
        <v>0.91120000000000001</v>
      </c>
      <c r="M93" s="30">
        <f t="shared" si="66"/>
        <v>78.546387130207336</v>
      </c>
      <c r="N93" s="31">
        <f t="shared" si="58"/>
        <v>2.3699999999999999E-2</v>
      </c>
      <c r="O93" s="30">
        <f t="shared" si="67"/>
        <v>1.8615493749859138</v>
      </c>
      <c r="P93" s="30">
        <f t="shared" si="68"/>
        <v>0.81662898799029304</v>
      </c>
      <c r="Q93" s="30">
        <f t="shared" si="69"/>
        <v>2.6</v>
      </c>
      <c r="R93" s="30">
        <f>VLOOKUP(B93,Weather!$A$2:$G$99998,7,0)</f>
        <v>5.663636363636364</v>
      </c>
      <c r="S93" s="76">
        <f t="shared" si="92"/>
        <v>-3</v>
      </c>
      <c r="T93" s="30">
        <f t="shared" si="93"/>
        <v>42</v>
      </c>
      <c r="U93" s="30">
        <f t="shared" si="94"/>
        <v>15</v>
      </c>
      <c r="V93" s="30">
        <f t="shared" si="70"/>
        <v>0.78315024867029759</v>
      </c>
      <c r="W93" s="30"/>
      <c r="X93" s="30"/>
      <c r="Y93" s="30">
        <f t="shared" si="95"/>
        <v>1</v>
      </c>
      <c r="Z93" s="30">
        <f t="shared" si="96"/>
        <v>1</v>
      </c>
      <c r="AA93" s="30">
        <f t="shared" si="71"/>
        <v>0.78315024867029759</v>
      </c>
      <c r="AB93" s="30">
        <f t="shared" si="72"/>
        <v>7.9316147045880774</v>
      </c>
      <c r="AC93" s="31">
        <f t="shared" si="59"/>
        <v>0.248</v>
      </c>
      <c r="AD93" s="30">
        <f t="shared" si="73"/>
        <v>1.9670404467378433</v>
      </c>
      <c r="AE93" s="31">
        <f t="shared" si="60"/>
        <v>0.15200000000000002</v>
      </c>
      <c r="AF93" s="30">
        <f t="shared" si="74"/>
        <v>1.2056054350973879</v>
      </c>
      <c r="AG93" s="30">
        <f t="shared" si="61"/>
        <v>0.6</v>
      </c>
      <c r="AH93" s="30">
        <f t="shared" si="75"/>
        <v>4.7589688227528466</v>
      </c>
      <c r="AI93" s="31">
        <f t="shared" si="62"/>
        <v>0</v>
      </c>
      <c r="AJ93" s="30">
        <f t="shared" si="76"/>
        <v>0</v>
      </c>
      <c r="AK93" s="30">
        <f t="shared" si="97"/>
        <v>78.546387130207336</v>
      </c>
      <c r="AL93" s="35">
        <f t="shared" si="98"/>
        <v>0.03</v>
      </c>
      <c r="AM93" s="30">
        <f t="shared" si="77"/>
        <v>0.26176854186159171</v>
      </c>
      <c r="AN93" s="30">
        <f t="shared" si="78"/>
        <v>0.61682919682711401</v>
      </c>
      <c r="AO93" s="30">
        <f t="shared" si="79"/>
        <v>9.3758669193801061E-2</v>
      </c>
      <c r="AP93" s="30">
        <f t="shared" si="80"/>
        <v>0.71058786602091506</v>
      </c>
      <c r="AQ93" s="30">
        <f t="shared" si="81"/>
        <v>79.80283971092426</v>
      </c>
      <c r="AR93" s="31">
        <f t="shared" si="63"/>
        <v>0</v>
      </c>
      <c r="AS93" s="30">
        <f t="shared" si="82"/>
        <v>0</v>
      </c>
      <c r="AT93" s="30">
        <f t="shared" si="83"/>
        <v>79.80283971092426</v>
      </c>
      <c r="AU93" s="30">
        <f t="shared" si="99"/>
        <v>47.162788668627449</v>
      </c>
      <c r="AV93" s="36">
        <f t="shared" si="100"/>
        <v>1.4999999999999999E-2</v>
      </c>
      <c r="AW93" s="30">
        <f t="shared" si="84"/>
        <v>0.26176854186159171</v>
      </c>
      <c r="AX93" s="30">
        <f t="shared" si="85"/>
        <v>0.18518601629869511</v>
      </c>
      <c r="AY93" s="30">
        <f t="shared" si="86"/>
        <v>4.8082163013794414E-2</v>
      </c>
      <c r="AZ93" s="30">
        <f t="shared" si="87"/>
        <v>0.23326817931248953</v>
      </c>
      <c r="BA93" s="30">
        <f t="shared" si="88"/>
        <v>48.13512592441235</v>
      </c>
      <c r="BB93" s="31">
        <f t="shared" si="64"/>
        <v>0</v>
      </c>
      <c r="BC93" s="30">
        <f t="shared" si="89"/>
        <v>0</v>
      </c>
      <c r="BD93" s="30">
        <f t="shared" si="90"/>
        <v>48.13512592441235</v>
      </c>
      <c r="BE93" s="30">
        <f t="shared" si="101"/>
        <v>0</v>
      </c>
      <c r="BF93" s="36">
        <f t="shared" si="102"/>
        <v>0.01</v>
      </c>
      <c r="BG93" s="36">
        <f t="shared" si="103"/>
        <v>0.26176854186159171</v>
      </c>
      <c r="BH93" s="30">
        <f t="shared" si="104"/>
        <v>0</v>
      </c>
      <c r="BI93" s="30">
        <f t="shared" si="91"/>
        <v>0</v>
      </c>
      <c r="BJ93" s="30">
        <f t="shared" si="105"/>
        <v>0</v>
      </c>
      <c r="BK93" s="30">
        <f t="shared" si="106"/>
        <v>0</v>
      </c>
    </row>
    <row r="94" spans="1:63" x14ac:dyDescent="0.25">
      <c r="A94" s="29"/>
      <c r="B94" s="25">
        <f t="shared" si="107"/>
        <v>41269</v>
      </c>
      <c r="C94" s="26">
        <f>VLOOKUP(B94,Weather!$A$2:$F$9992,5,0)</f>
        <v>6.55</v>
      </c>
      <c r="D94" s="26">
        <f>VLOOKUP(B94,Weather!$A$2:$F$9992,6,0)</f>
        <v>8.7948000000000004</v>
      </c>
      <c r="E94" s="23"/>
      <c r="F94" s="28">
        <f>B94-Output!$C$3</f>
        <v>61</v>
      </c>
      <c r="G94" s="26">
        <f t="shared" si="65"/>
        <v>697.09999999999957</v>
      </c>
      <c r="H94" s="26">
        <f t="shared" si="108"/>
        <v>61</v>
      </c>
      <c r="I94" s="26"/>
      <c r="J94" s="26"/>
      <c r="K94" s="26"/>
      <c r="L94" s="30">
        <f t="shared" si="57"/>
        <v>0.91226999999999991</v>
      </c>
      <c r="M94" s="30">
        <f t="shared" si="66"/>
        <v>79.80283971092426</v>
      </c>
      <c r="N94" s="31">
        <f t="shared" si="58"/>
        <v>2.3699999999999999E-2</v>
      </c>
      <c r="O94" s="30">
        <f t="shared" si="67"/>
        <v>1.8913273011489049</v>
      </c>
      <c r="P94" s="30">
        <f t="shared" si="68"/>
        <v>0.82189840926292523</v>
      </c>
      <c r="Q94" s="30">
        <f t="shared" si="69"/>
        <v>2.6</v>
      </c>
      <c r="R94" s="30">
        <f>VLOOKUP(B94,Weather!$A$2:$G$99998,7,0)</f>
        <v>5.5227272727272725</v>
      </c>
      <c r="S94" s="76">
        <f t="shared" si="92"/>
        <v>-3</v>
      </c>
      <c r="T94" s="30">
        <f t="shared" si="93"/>
        <v>42</v>
      </c>
      <c r="U94" s="30">
        <f t="shared" si="94"/>
        <v>15</v>
      </c>
      <c r="V94" s="30">
        <f t="shared" si="70"/>
        <v>0.77584806719569355</v>
      </c>
      <c r="W94" s="30"/>
      <c r="X94" s="30"/>
      <c r="Y94" s="30">
        <f t="shared" si="95"/>
        <v>1</v>
      </c>
      <c r="Z94" s="30">
        <f t="shared" si="96"/>
        <v>1</v>
      </c>
      <c r="AA94" s="30">
        <f t="shared" si="71"/>
        <v>0.77584806719569355</v>
      </c>
      <c r="AB94" s="30">
        <f t="shared" si="72"/>
        <v>14.581229251548411</v>
      </c>
      <c r="AC94" s="31">
        <f t="shared" si="59"/>
        <v>0.248</v>
      </c>
      <c r="AD94" s="30">
        <f t="shared" si="73"/>
        <v>3.616144854384006</v>
      </c>
      <c r="AE94" s="31">
        <f t="shared" si="60"/>
        <v>0.15200000000000002</v>
      </c>
      <c r="AF94" s="30">
        <f t="shared" si="74"/>
        <v>2.2163468462353588</v>
      </c>
      <c r="AG94" s="30">
        <f t="shared" si="61"/>
        <v>0.6</v>
      </c>
      <c r="AH94" s="30">
        <f t="shared" si="75"/>
        <v>8.7487375509290466</v>
      </c>
      <c r="AI94" s="31">
        <f t="shared" si="62"/>
        <v>0</v>
      </c>
      <c r="AJ94" s="30">
        <f t="shared" si="76"/>
        <v>0</v>
      </c>
      <c r="AK94" s="30">
        <f t="shared" si="97"/>
        <v>79.80283971092426</v>
      </c>
      <c r="AL94" s="35">
        <f t="shared" si="98"/>
        <v>0.03</v>
      </c>
      <c r="AM94" s="30">
        <f t="shared" si="77"/>
        <v>0.25922427441654677</v>
      </c>
      <c r="AN94" s="30">
        <f t="shared" si="78"/>
        <v>0.6206049966133298</v>
      </c>
      <c r="AO94" s="30">
        <f t="shared" si="79"/>
        <v>0.20801028772359575</v>
      </c>
      <c r="AP94" s="30">
        <f t="shared" si="80"/>
        <v>0.82861528433692555</v>
      </c>
      <c r="AQ94" s="30">
        <f t="shared" si="81"/>
        <v>82.590369280971345</v>
      </c>
      <c r="AR94" s="31">
        <f t="shared" si="63"/>
        <v>0</v>
      </c>
      <c r="AS94" s="30">
        <f t="shared" si="82"/>
        <v>0</v>
      </c>
      <c r="AT94" s="30">
        <f t="shared" si="83"/>
        <v>82.590369280971345</v>
      </c>
      <c r="AU94" s="30">
        <f t="shared" si="99"/>
        <v>48.13512592441235</v>
      </c>
      <c r="AV94" s="36">
        <f t="shared" si="100"/>
        <v>1.4999999999999999E-2</v>
      </c>
      <c r="AW94" s="30">
        <f t="shared" si="84"/>
        <v>0.25922427441654677</v>
      </c>
      <c r="AX94" s="30">
        <f t="shared" si="85"/>
        <v>0.18716689637557354</v>
      </c>
      <c r="AY94" s="30">
        <f t="shared" si="86"/>
        <v>9.5614959237393077E-2</v>
      </c>
      <c r="AZ94" s="30">
        <f t="shared" si="87"/>
        <v>0.28278185561296665</v>
      </c>
      <c r="BA94" s="30">
        <f t="shared" si="88"/>
        <v>50.068690915034743</v>
      </c>
      <c r="BB94" s="31">
        <f t="shared" si="64"/>
        <v>0</v>
      </c>
      <c r="BC94" s="30">
        <f t="shared" si="89"/>
        <v>0</v>
      </c>
      <c r="BD94" s="30">
        <f t="shared" si="90"/>
        <v>50.068690915034743</v>
      </c>
      <c r="BE94" s="30">
        <f t="shared" si="101"/>
        <v>0</v>
      </c>
      <c r="BF94" s="36">
        <f t="shared" si="102"/>
        <v>0.01</v>
      </c>
      <c r="BG94" s="36">
        <f t="shared" si="103"/>
        <v>0.25922427441654677</v>
      </c>
      <c r="BH94" s="30">
        <f t="shared" si="104"/>
        <v>0</v>
      </c>
      <c r="BI94" s="30">
        <f t="shared" si="91"/>
        <v>0</v>
      </c>
      <c r="BJ94" s="30">
        <f t="shared" si="105"/>
        <v>0</v>
      </c>
      <c r="BK94" s="30">
        <f t="shared" si="106"/>
        <v>0</v>
      </c>
    </row>
    <row r="95" spans="1:63" x14ac:dyDescent="0.25">
      <c r="A95" s="29"/>
      <c r="B95" s="25">
        <f t="shared" si="107"/>
        <v>41270</v>
      </c>
      <c r="C95" s="26">
        <f>VLOOKUP(B95,Weather!$A$2:$F$9992,5,0)</f>
        <v>4.8499999999999996</v>
      </c>
      <c r="D95" s="26">
        <f>VLOOKUP(B95,Weather!$A$2:$F$9992,6,0)</f>
        <v>4.2228000000000003</v>
      </c>
      <c r="E95" s="23"/>
      <c r="F95" s="28">
        <f>B95-Output!$C$3</f>
        <v>62</v>
      </c>
      <c r="G95" s="26">
        <f t="shared" si="65"/>
        <v>701.94999999999959</v>
      </c>
      <c r="H95" s="26">
        <f t="shared" si="108"/>
        <v>62</v>
      </c>
      <c r="I95" s="26"/>
      <c r="J95" s="26"/>
      <c r="K95" s="26"/>
      <c r="L95" s="30">
        <f t="shared" si="57"/>
        <v>0.91327999999999998</v>
      </c>
      <c r="M95" s="30">
        <f t="shared" si="66"/>
        <v>82.590369280971345</v>
      </c>
      <c r="N95" s="31">
        <f t="shared" si="58"/>
        <v>2.3699999999999999E-2</v>
      </c>
      <c r="O95" s="30">
        <f t="shared" si="67"/>
        <v>1.9573917519590207</v>
      </c>
      <c r="P95" s="30">
        <f t="shared" si="68"/>
        <v>0.8326464668534892</v>
      </c>
      <c r="Q95" s="30">
        <f t="shared" si="69"/>
        <v>2.6</v>
      </c>
      <c r="R95" s="30">
        <f>VLOOKUP(B95,Weather!$A$2:$G$99998,7,0)</f>
        <v>4.6954545454545462</v>
      </c>
      <c r="S95" s="76">
        <f t="shared" si="92"/>
        <v>-3</v>
      </c>
      <c r="T95" s="30">
        <f t="shared" si="93"/>
        <v>42</v>
      </c>
      <c r="U95" s="30">
        <f t="shared" si="94"/>
        <v>15</v>
      </c>
      <c r="V95" s="30">
        <f t="shared" si="70"/>
        <v>0.72999058513986215</v>
      </c>
      <c r="W95" s="30"/>
      <c r="X95" s="30"/>
      <c r="Y95" s="30">
        <f t="shared" si="95"/>
        <v>1</v>
      </c>
      <c r="Z95" s="30">
        <f t="shared" si="96"/>
        <v>1</v>
      </c>
      <c r="AA95" s="30">
        <f t="shared" si="71"/>
        <v>0.72999058513986215</v>
      </c>
      <c r="AB95" s="30">
        <f t="shared" si="72"/>
        <v>6.6734707821134132</v>
      </c>
      <c r="AC95" s="31">
        <f t="shared" si="59"/>
        <v>0.248</v>
      </c>
      <c r="AD95" s="30">
        <f t="shared" si="73"/>
        <v>1.6550207539641264</v>
      </c>
      <c r="AE95" s="31">
        <f t="shared" si="60"/>
        <v>0.15200000000000002</v>
      </c>
      <c r="AF95" s="30">
        <f t="shared" si="74"/>
        <v>1.0143675588812389</v>
      </c>
      <c r="AG95" s="30">
        <f t="shared" si="61"/>
        <v>0.6</v>
      </c>
      <c r="AH95" s="30">
        <f t="shared" si="75"/>
        <v>4.0040824692680479</v>
      </c>
      <c r="AI95" s="31">
        <f t="shared" si="62"/>
        <v>0</v>
      </c>
      <c r="AJ95" s="30">
        <f t="shared" si="76"/>
        <v>0</v>
      </c>
      <c r="AK95" s="30">
        <f t="shared" si="97"/>
        <v>82.590369280971345</v>
      </c>
      <c r="AL95" s="35">
        <f t="shared" si="98"/>
        <v>0.03</v>
      </c>
      <c r="AM95" s="30">
        <f t="shared" si="77"/>
        <v>0.24477794081918666</v>
      </c>
      <c r="AN95" s="30">
        <f t="shared" si="78"/>
        <v>0.60648901572277125</v>
      </c>
      <c r="AO95" s="30">
        <f t="shared" si="79"/>
        <v>7.2810043903479713E-2</v>
      </c>
      <c r="AP95" s="30">
        <f t="shared" si="80"/>
        <v>0.67929905962625092</v>
      </c>
      <c r="AQ95" s="30">
        <f t="shared" si="81"/>
        <v>83.566090975309223</v>
      </c>
      <c r="AR95" s="31">
        <f t="shared" si="63"/>
        <v>0</v>
      </c>
      <c r="AS95" s="30">
        <f t="shared" si="82"/>
        <v>0</v>
      </c>
      <c r="AT95" s="30">
        <f t="shared" si="83"/>
        <v>83.566090975309223</v>
      </c>
      <c r="AU95" s="30">
        <f t="shared" si="99"/>
        <v>50.068690915034743</v>
      </c>
      <c r="AV95" s="36">
        <f t="shared" si="100"/>
        <v>1.4999999999999999E-2</v>
      </c>
      <c r="AW95" s="30">
        <f t="shared" si="84"/>
        <v>0.24477794081918666</v>
      </c>
      <c r="AX95" s="30">
        <f t="shared" si="85"/>
        <v>0.18383566592541783</v>
      </c>
      <c r="AY95" s="30">
        <f t="shared" si="86"/>
        <v>3.9134662796078287E-2</v>
      </c>
      <c r="AZ95" s="30">
        <f t="shared" si="87"/>
        <v>0.22297032872149614</v>
      </c>
      <c r="BA95" s="30">
        <f t="shared" si="88"/>
        <v>50.860088145194489</v>
      </c>
      <c r="BB95" s="31">
        <f t="shared" si="64"/>
        <v>0</v>
      </c>
      <c r="BC95" s="30">
        <f t="shared" si="89"/>
        <v>0</v>
      </c>
      <c r="BD95" s="30">
        <f t="shared" si="90"/>
        <v>50.860088145194489</v>
      </c>
      <c r="BE95" s="30">
        <f t="shared" si="101"/>
        <v>0</v>
      </c>
      <c r="BF95" s="36">
        <f t="shared" si="102"/>
        <v>0.01</v>
      </c>
      <c r="BG95" s="36">
        <f t="shared" si="103"/>
        <v>0.24477794081918666</v>
      </c>
      <c r="BH95" s="30">
        <f t="shared" si="104"/>
        <v>0</v>
      </c>
      <c r="BI95" s="30">
        <f t="shared" si="91"/>
        <v>0</v>
      </c>
      <c r="BJ95" s="30">
        <f t="shared" si="105"/>
        <v>0</v>
      </c>
      <c r="BK95" s="30">
        <f t="shared" si="106"/>
        <v>0</v>
      </c>
    </row>
    <row r="96" spans="1:63" x14ac:dyDescent="0.25">
      <c r="A96" s="29"/>
      <c r="B96" s="25">
        <f t="shared" si="107"/>
        <v>41271</v>
      </c>
      <c r="C96" s="26">
        <f>VLOOKUP(B96,Weather!$A$2:$F$9992,5,0)</f>
        <v>5.35</v>
      </c>
      <c r="D96" s="26">
        <f>VLOOKUP(B96,Weather!$A$2:$F$9992,6,0)</f>
        <v>1.7423999999999999</v>
      </c>
      <c r="E96" s="23"/>
      <c r="F96" s="28">
        <f>B96-Output!$C$3</f>
        <v>63</v>
      </c>
      <c r="G96" s="26">
        <f t="shared" si="65"/>
        <v>707.29999999999961</v>
      </c>
      <c r="H96" s="26">
        <f t="shared" si="108"/>
        <v>63</v>
      </c>
      <c r="I96" s="26"/>
      <c r="J96" s="26"/>
      <c r="K96" s="26"/>
      <c r="L96" s="30">
        <f t="shared" si="57"/>
        <v>0.91422999999999999</v>
      </c>
      <c r="M96" s="30">
        <f t="shared" si="66"/>
        <v>83.566090975309223</v>
      </c>
      <c r="N96" s="31">
        <f t="shared" si="58"/>
        <v>2.3699999999999999E-2</v>
      </c>
      <c r="O96" s="30">
        <f t="shared" si="67"/>
        <v>1.9805163561148285</v>
      </c>
      <c r="P96" s="30">
        <f t="shared" si="68"/>
        <v>0.83645178975924916</v>
      </c>
      <c r="Q96" s="30">
        <f t="shared" si="69"/>
        <v>2.6</v>
      </c>
      <c r="R96" s="30">
        <f>VLOOKUP(B96,Weather!$A$2:$G$99998,7,0)</f>
        <v>5.0590909090909104</v>
      </c>
      <c r="S96" s="76">
        <f t="shared" si="92"/>
        <v>-3</v>
      </c>
      <c r="T96" s="30">
        <f t="shared" si="93"/>
        <v>42</v>
      </c>
      <c r="U96" s="30">
        <f t="shared" si="94"/>
        <v>15</v>
      </c>
      <c r="V96" s="30">
        <f t="shared" si="70"/>
        <v>0.75078500886300337</v>
      </c>
      <c r="W96" s="30"/>
      <c r="X96" s="30"/>
      <c r="Y96" s="30">
        <f t="shared" si="95"/>
        <v>1</v>
      </c>
      <c r="Z96" s="30">
        <f t="shared" si="96"/>
        <v>1</v>
      </c>
      <c r="AA96" s="30">
        <f t="shared" si="71"/>
        <v>0.75078500886300337</v>
      </c>
      <c r="AB96" s="30">
        <f t="shared" si="72"/>
        <v>2.8449701725885173</v>
      </c>
      <c r="AC96" s="31">
        <f t="shared" si="59"/>
        <v>0.248</v>
      </c>
      <c r="AD96" s="30">
        <f t="shared" si="73"/>
        <v>0.70555260280195231</v>
      </c>
      <c r="AE96" s="31">
        <f t="shared" si="60"/>
        <v>0.15200000000000002</v>
      </c>
      <c r="AF96" s="30">
        <f t="shared" si="74"/>
        <v>0.43243546623345469</v>
      </c>
      <c r="AG96" s="30">
        <f t="shared" si="61"/>
        <v>0.6</v>
      </c>
      <c r="AH96" s="30">
        <f t="shared" si="75"/>
        <v>1.7069821035531103</v>
      </c>
      <c r="AI96" s="31">
        <f t="shared" si="62"/>
        <v>0</v>
      </c>
      <c r="AJ96" s="30">
        <f t="shared" si="76"/>
        <v>0</v>
      </c>
      <c r="AK96" s="30">
        <f t="shared" si="97"/>
        <v>83.566090975309223</v>
      </c>
      <c r="AL96" s="35">
        <f t="shared" si="98"/>
        <v>0.03</v>
      </c>
      <c r="AM96" s="30">
        <f t="shared" si="77"/>
        <v>0.25102606731037796</v>
      </c>
      <c r="AN96" s="30">
        <f t="shared" si="78"/>
        <v>0.6293180153409943</v>
      </c>
      <c r="AO96" s="30">
        <f t="shared" si="79"/>
        <v>5.2937297532889248E-3</v>
      </c>
      <c r="AP96" s="30">
        <f t="shared" si="80"/>
        <v>0.6346117450942832</v>
      </c>
      <c r="AQ96" s="30">
        <f t="shared" si="81"/>
        <v>83.637031833016891</v>
      </c>
      <c r="AR96" s="31">
        <f t="shared" si="63"/>
        <v>0</v>
      </c>
      <c r="AS96" s="30">
        <f t="shared" si="82"/>
        <v>0</v>
      </c>
      <c r="AT96" s="30">
        <f t="shared" si="83"/>
        <v>83.637031833016891</v>
      </c>
      <c r="AU96" s="30">
        <f t="shared" si="99"/>
        <v>50.860088145194489</v>
      </c>
      <c r="AV96" s="36">
        <f t="shared" si="100"/>
        <v>1.4999999999999999E-2</v>
      </c>
      <c r="AW96" s="30">
        <f t="shared" si="84"/>
        <v>0.25102606731037796</v>
      </c>
      <c r="AX96" s="30">
        <f t="shared" si="85"/>
        <v>0.19150811865221021</v>
      </c>
      <c r="AY96" s="30">
        <f t="shared" si="86"/>
        <v>1.1352496618028242E-2</v>
      </c>
      <c r="AZ96" s="30">
        <f t="shared" si="87"/>
        <v>0.20286061527023844</v>
      </c>
      <c r="BA96" s="30">
        <f t="shared" si="88"/>
        <v>51.089662996157706</v>
      </c>
      <c r="BB96" s="31">
        <f t="shared" si="64"/>
        <v>0</v>
      </c>
      <c r="BC96" s="30">
        <f t="shared" si="89"/>
        <v>0</v>
      </c>
      <c r="BD96" s="30">
        <f t="shared" si="90"/>
        <v>51.089662996157706</v>
      </c>
      <c r="BE96" s="30">
        <f t="shared" si="101"/>
        <v>0</v>
      </c>
      <c r="BF96" s="36">
        <f t="shared" si="102"/>
        <v>0.01</v>
      </c>
      <c r="BG96" s="36">
        <f t="shared" si="103"/>
        <v>0.25102606731037796</v>
      </c>
      <c r="BH96" s="30">
        <f t="shared" si="104"/>
        <v>0</v>
      </c>
      <c r="BI96" s="30">
        <f t="shared" si="91"/>
        <v>0</v>
      </c>
      <c r="BJ96" s="30">
        <f t="shared" si="105"/>
        <v>0</v>
      </c>
      <c r="BK96" s="30">
        <f t="shared" si="106"/>
        <v>0</v>
      </c>
    </row>
    <row r="97" spans="1:63" x14ac:dyDescent="0.25">
      <c r="A97" s="29"/>
      <c r="B97" s="25">
        <f t="shared" si="107"/>
        <v>41272</v>
      </c>
      <c r="C97" s="26">
        <f>VLOOKUP(B97,Weather!$A$2:$F$9992,5,0)</f>
        <v>5.4</v>
      </c>
      <c r="D97" s="26">
        <f>VLOOKUP(B97,Weather!$A$2:$F$9992,6,0)</f>
        <v>7.5491999999999999</v>
      </c>
      <c r="E97" s="23"/>
      <c r="F97" s="28">
        <f>B97-Output!$C$3</f>
        <v>64</v>
      </c>
      <c r="G97" s="26">
        <f t="shared" si="65"/>
        <v>712.69999999999959</v>
      </c>
      <c r="H97" s="26">
        <f t="shared" si="108"/>
        <v>64</v>
      </c>
      <c r="I97" s="26"/>
      <c r="J97" s="26"/>
      <c r="K97" s="26"/>
      <c r="L97" s="30">
        <f t="shared" si="57"/>
        <v>0.91511999999999993</v>
      </c>
      <c r="M97" s="30">
        <f t="shared" si="66"/>
        <v>83.637031833016891</v>
      </c>
      <c r="N97" s="31">
        <f t="shared" si="58"/>
        <v>2.3699999999999999E-2</v>
      </c>
      <c r="O97" s="30">
        <f t="shared" si="67"/>
        <v>1.9821976544425002</v>
      </c>
      <c r="P97" s="30">
        <f t="shared" si="68"/>
        <v>0.83699081295646516</v>
      </c>
      <c r="Q97" s="30">
        <f t="shared" si="69"/>
        <v>2.6</v>
      </c>
      <c r="R97" s="30">
        <f>VLOOKUP(B97,Weather!$A$2:$G$99998,7,0)</f>
        <v>5.0227272727272725</v>
      </c>
      <c r="S97" s="76">
        <f t="shared" si="92"/>
        <v>-3</v>
      </c>
      <c r="T97" s="30">
        <f t="shared" si="93"/>
        <v>42</v>
      </c>
      <c r="U97" s="30">
        <f t="shared" si="94"/>
        <v>15</v>
      </c>
      <c r="V97" s="30">
        <f t="shared" si="70"/>
        <v>0.74875106250945189</v>
      </c>
      <c r="W97" s="30"/>
      <c r="X97" s="30"/>
      <c r="Y97" s="30">
        <f t="shared" si="95"/>
        <v>1</v>
      </c>
      <c r="Z97" s="30">
        <f t="shared" si="96"/>
        <v>1</v>
      </c>
      <c r="AA97" s="30">
        <f t="shared" si="71"/>
        <v>0.74875106250945189</v>
      </c>
      <c r="AB97" s="30">
        <f t="shared" si="72"/>
        <v>12.300773507504834</v>
      </c>
      <c r="AC97" s="31">
        <f t="shared" si="59"/>
        <v>0.248</v>
      </c>
      <c r="AD97" s="30">
        <f t="shared" si="73"/>
        <v>3.0505918298611987</v>
      </c>
      <c r="AE97" s="31">
        <f t="shared" si="60"/>
        <v>0.15200000000000002</v>
      </c>
      <c r="AF97" s="30">
        <f t="shared" si="74"/>
        <v>1.8697175731407352</v>
      </c>
      <c r="AG97" s="30">
        <f t="shared" si="61"/>
        <v>0.6</v>
      </c>
      <c r="AH97" s="30">
        <f t="shared" si="75"/>
        <v>7.3804641045029005</v>
      </c>
      <c r="AI97" s="31">
        <f t="shared" si="62"/>
        <v>0</v>
      </c>
      <c r="AJ97" s="30">
        <f t="shared" si="76"/>
        <v>0</v>
      </c>
      <c r="AK97" s="30">
        <f t="shared" si="97"/>
        <v>83.637031833016891</v>
      </c>
      <c r="AL97" s="35">
        <f t="shared" si="98"/>
        <v>0.03</v>
      </c>
      <c r="AM97" s="30">
        <f t="shared" si="77"/>
        <v>0.25039414399812598</v>
      </c>
      <c r="AN97" s="30">
        <f t="shared" si="78"/>
        <v>0.6282666897711684</v>
      </c>
      <c r="AO97" s="30">
        <f t="shared" si="79"/>
        <v>0.16820625772785169</v>
      </c>
      <c r="AP97" s="30">
        <f t="shared" si="80"/>
        <v>0.79647294749902009</v>
      </c>
      <c r="AQ97" s="30">
        <f t="shared" si="81"/>
        <v>85.891150715379069</v>
      </c>
      <c r="AR97" s="31">
        <f t="shared" si="63"/>
        <v>0</v>
      </c>
      <c r="AS97" s="30">
        <f t="shared" si="82"/>
        <v>0</v>
      </c>
      <c r="AT97" s="30">
        <f t="shared" si="83"/>
        <v>85.891150715379069</v>
      </c>
      <c r="AU97" s="30">
        <f t="shared" si="99"/>
        <v>51.089662996157706</v>
      </c>
      <c r="AV97" s="36">
        <f t="shared" si="100"/>
        <v>1.4999999999999999E-2</v>
      </c>
      <c r="AW97" s="30">
        <f t="shared" si="84"/>
        <v>0.25039414399812598</v>
      </c>
      <c r="AX97" s="30">
        <f t="shared" si="85"/>
        <v>0.19188828649613462</v>
      </c>
      <c r="AY97" s="30">
        <f t="shared" si="86"/>
        <v>7.9059315986693579E-2</v>
      </c>
      <c r="AZ97" s="30">
        <f t="shared" si="87"/>
        <v>0.27094760248282823</v>
      </c>
      <c r="BA97" s="30">
        <f t="shared" si="88"/>
        <v>52.688432966815611</v>
      </c>
      <c r="BB97" s="31">
        <f t="shared" si="64"/>
        <v>0</v>
      </c>
      <c r="BC97" s="30">
        <f t="shared" si="89"/>
        <v>0</v>
      </c>
      <c r="BD97" s="30">
        <f t="shared" si="90"/>
        <v>52.688432966815611</v>
      </c>
      <c r="BE97" s="30">
        <f t="shared" si="101"/>
        <v>0</v>
      </c>
      <c r="BF97" s="36">
        <f t="shared" si="102"/>
        <v>0.01</v>
      </c>
      <c r="BG97" s="36">
        <f t="shared" si="103"/>
        <v>0.25039414399812598</v>
      </c>
      <c r="BH97" s="30">
        <f t="shared" si="104"/>
        <v>0</v>
      </c>
      <c r="BI97" s="30">
        <f t="shared" si="91"/>
        <v>0</v>
      </c>
      <c r="BJ97" s="30">
        <f t="shared" si="105"/>
        <v>0</v>
      </c>
      <c r="BK97" s="30">
        <f t="shared" si="106"/>
        <v>0</v>
      </c>
    </row>
    <row r="98" spans="1:63" x14ac:dyDescent="0.25">
      <c r="A98" s="29"/>
      <c r="B98" s="25">
        <f t="shared" si="107"/>
        <v>41273</v>
      </c>
      <c r="C98" s="26">
        <f>VLOOKUP(B98,Weather!$A$2:$F$9992,5,0)</f>
        <v>4.75</v>
      </c>
      <c r="D98" s="26">
        <f>VLOOKUP(B98,Weather!$A$2:$F$9992,6,0)</f>
        <v>10.0908</v>
      </c>
      <c r="E98" s="23"/>
      <c r="F98" s="28">
        <f>B98-Output!$C$3</f>
        <v>65</v>
      </c>
      <c r="G98" s="26">
        <f t="shared" si="65"/>
        <v>717.44999999999959</v>
      </c>
      <c r="H98" s="26">
        <f t="shared" si="108"/>
        <v>65</v>
      </c>
      <c r="I98" s="26"/>
      <c r="J98" s="26"/>
      <c r="K98" s="26"/>
      <c r="L98" s="30">
        <f t="shared" si="57"/>
        <v>0.91594999999999993</v>
      </c>
      <c r="M98" s="30">
        <f t="shared" si="66"/>
        <v>85.891150715379069</v>
      </c>
      <c r="N98" s="31">
        <f t="shared" si="58"/>
        <v>2.3699999999999999E-2</v>
      </c>
      <c r="O98" s="30">
        <f t="shared" si="67"/>
        <v>2.035620271954484</v>
      </c>
      <c r="P98" s="30">
        <f t="shared" si="68"/>
        <v>0.84503041205132146</v>
      </c>
      <c r="Q98" s="30">
        <f t="shared" si="69"/>
        <v>2.6</v>
      </c>
      <c r="R98" s="30">
        <f>VLOOKUP(B98,Weather!$A$2:$G$99998,7,0)</f>
        <v>3.709090909090909</v>
      </c>
      <c r="S98" s="76">
        <f t="shared" si="92"/>
        <v>-3</v>
      </c>
      <c r="T98" s="30">
        <f t="shared" si="93"/>
        <v>42</v>
      </c>
      <c r="U98" s="30">
        <f t="shared" si="94"/>
        <v>15</v>
      </c>
      <c r="V98" s="30">
        <f t="shared" si="70"/>
        <v>0.66833855799373043</v>
      </c>
      <c r="W98" s="30"/>
      <c r="X98" s="30"/>
      <c r="Y98" s="30">
        <f t="shared" si="95"/>
        <v>1</v>
      </c>
      <c r="Z98" s="30">
        <f t="shared" si="96"/>
        <v>1</v>
      </c>
      <c r="AA98" s="30">
        <f t="shared" si="71"/>
        <v>0.66833855799373043</v>
      </c>
      <c r="AB98" s="30">
        <f t="shared" si="72"/>
        <v>14.817256636708585</v>
      </c>
      <c r="AC98" s="31">
        <f t="shared" si="59"/>
        <v>0.248</v>
      </c>
      <c r="AD98" s="30">
        <f t="shared" si="73"/>
        <v>3.674679645903729</v>
      </c>
      <c r="AE98" s="31">
        <f t="shared" si="60"/>
        <v>0.15200000000000002</v>
      </c>
      <c r="AF98" s="30">
        <f t="shared" si="74"/>
        <v>2.2522230087797053</v>
      </c>
      <c r="AG98" s="30">
        <f t="shared" si="61"/>
        <v>0.6</v>
      </c>
      <c r="AH98" s="30">
        <f t="shared" si="75"/>
        <v>8.8903539820251503</v>
      </c>
      <c r="AI98" s="31">
        <f t="shared" si="62"/>
        <v>0</v>
      </c>
      <c r="AJ98" s="30">
        <f t="shared" si="76"/>
        <v>0</v>
      </c>
      <c r="AK98" s="30">
        <f t="shared" si="97"/>
        <v>85.891150715379069</v>
      </c>
      <c r="AL98" s="35">
        <f t="shared" si="98"/>
        <v>0.03</v>
      </c>
      <c r="AM98" s="30">
        <f t="shared" si="77"/>
        <v>0.22860186694479059</v>
      </c>
      <c r="AN98" s="30">
        <f t="shared" si="78"/>
        <v>0.58904632222716125</v>
      </c>
      <c r="AO98" s="30">
        <f t="shared" si="79"/>
        <v>0.21426637799610088</v>
      </c>
      <c r="AP98" s="30">
        <f t="shared" si="80"/>
        <v>0.80331270022326207</v>
      </c>
      <c r="AQ98" s="30">
        <f t="shared" si="81"/>
        <v>88.762517661059533</v>
      </c>
      <c r="AR98" s="31">
        <f t="shared" si="63"/>
        <v>0</v>
      </c>
      <c r="AS98" s="30">
        <f t="shared" si="82"/>
        <v>0</v>
      </c>
      <c r="AT98" s="30">
        <f t="shared" si="83"/>
        <v>88.762517661059533</v>
      </c>
      <c r="AU98" s="30">
        <f t="shared" si="99"/>
        <v>52.688432966815611</v>
      </c>
      <c r="AV98" s="36">
        <f t="shared" si="100"/>
        <v>1.4999999999999999E-2</v>
      </c>
      <c r="AW98" s="30">
        <f t="shared" si="84"/>
        <v>0.22860186694479059</v>
      </c>
      <c r="AX98" s="30">
        <f t="shared" si="85"/>
        <v>0.1806701121391425</v>
      </c>
      <c r="AY98" s="30">
        <f t="shared" si="86"/>
        <v>9.7611572489703341E-2</v>
      </c>
      <c r="AZ98" s="30">
        <f t="shared" si="87"/>
        <v>0.27828168462884584</v>
      </c>
      <c r="BA98" s="30">
        <f t="shared" si="88"/>
        <v>54.662374290966476</v>
      </c>
      <c r="BB98" s="31">
        <f t="shared" si="64"/>
        <v>0</v>
      </c>
      <c r="BC98" s="30">
        <f t="shared" si="89"/>
        <v>0</v>
      </c>
      <c r="BD98" s="30">
        <f t="shared" si="90"/>
        <v>54.662374290966476</v>
      </c>
      <c r="BE98" s="30">
        <f t="shared" si="101"/>
        <v>0</v>
      </c>
      <c r="BF98" s="36">
        <f t="shared" si="102"/>
        <v>0.01</v>
      </c>
      <c r="BG98" s="36">
        <f t="shared" si="103"/>
        <v>0.22860186694479059</v>
      </c>
      <c r="BH98" s="30">
        <f t="shared" si="104"/>
        <v>0</v>
      </c>
      <c r="BI98" s="30">
        <f t="shared" si="91"/>
        <v>0</v>
      </c>
      <c r="BJ98" s="30">
        <f t="shared" si="105"/>
        <v>0</v>
      </c>
      <c r="BK98" s="30">
        <f t="shared" si="106"/>
        <v>0</v>
      </c>
    </row>
    <row r="99" spans="1:63" x14ac:dyDescent="0.25">
      <c r="A99" s="29"/>
      <c r="B99" s="25">
        <f t="shared" si="107"/>
        <v>41274</v>
      </c>
      <c r="C99" s="26">
        <f>VLOOKUP(B99,Weather!$A$2:$F$9992,5,0)</f>
        <v>3.5999999999999996</v>
      </c>
      <c r="D99" s="26">
        <f>VLOOKUP(B99,Weather!$A$2:$F$9992,6,0)</f>
        <v>12.740399999999999</v>
      </c>
      <c r="E99" s="23"/>
      <c r="F99" s="28">
        <f>B99-Output!$C$3</f>
        <v>66</v>
      </c>
      <c r="G99" s="26">
        <f t="shared" si="65"/>
        <v>721.04999999999961</v>
      </c>
      <c r="H99" s="26">
        <f t="shared" si="108"/>
        <v>66</v>
      </c>
      <c r="I99" s="26"/>
      <c r="J99" s="26"/>
      <c r="K99" s="26"/>
      <c r="L99" s="30">
        <f t="shared" si="57"/>
        <v>0.91671999999999998</v>
      </c>
      <c r="M99" s="30">
        <f t="shared" si="66"/>
        <v>88.762517661059533</v>
      </c>
      <c r="N99" s="31">
        <f t="shared" si="58"/>
        <v>2.3699999999999999E-2</v>
      </c>
      <c r="O99" s="30">
        <f t="shared" si="67"/>
        <v>2.1036716685671109</v>
      </c>
      <c r="P99" s="30">
        <f t="shared" si="68"/>
        <v>0.85463070205761804</v>
      </c>
      <c r="Q99" s="30">
        <f t="shared" si="69"/>
        <v>2.6</v>
      </c>
      <c r="R99" s="30">
        <f>VLOOKUP(B99,Weather!$A$2:$G$99998,7,0)</f>
        <v>2.77142857142857</v>
      </c>
      <c r="S99" s="76">
        <f t="shared" si="92"/>
        <v>-3</v>
      </c>
      <c r="T99" s="30">
        <f t="shared" si="93"/>
        <v>42</v>
      </c>
      <c r="U99" s="30">
        <f t="shared" si="94"/>
        <v>15</v>
      </c>
      <c r="V99" s="30">
        <f t="shared" si="70"/>
        <v>0.60223221071374278</v>
      </c>
      <c r="W99" s="30"/>
      <c r="X99" s="30"/>
      <c r="Y99" s="30">
        <f t="shared" si="95"/>
        <v>1</v>
      </c>
      <c r="Z99" s="30">
        <f t="shared" si="96"/>
        <v>1</v>
      </c>
      <c r="AA99" s="30">
        <f t="shared" si="71"/>
        <v>0.60223221071374278</v>
      </c>
      <c r="AB99" s="30">
        <f t="shared" si="72"/>
        <v>17.048998877027895</v>
      </c>
      <c r="AC99" s="31">
        <f t="shared" si="59"/>
        <v>0.248</v>
      </c>
      <c r="AD99" s="30">
        <f t="shared" si="73"/>
        <v>4.2281517215029183</v>
      </c>
      <c r="AE99" s="31">
        <f t="shared" si="60"/>
        <v>0.15200000000000002</v>
      </c>
      <c r="AF99" s="30">
        <f t="shared" si="74"/>
        <v>2.5914478293082404</v>
      </c>
      <c r="AG99" s="30">
        <f t="shared" si="61"/>
        <v>0.6</v>
      </c>
      <c r="AH99" s="30">
        <f t="shared" si="75"/>
        <v>10.229399326216736</v>
      </c>
      <c r="AI99" s="31">
        <f t="shared" si="62"/>
        <v>0</v>
      </c>
      <c r="AJ99" s="30">
        <f t="shared" si="76"/>
        <v>0</v>
      </c>
      <c r="AK99" s="30">
        <f t="shared" si="97"/>
        <v>88.762517661059533</v>
      </c>
      <c r="AL99" s="35">
        <f t="shared" si="98"/>
        <v>0.03</v>
      </c>
      <c r="AM99" s="30">
        <f t="shared" si="77"/>
        <v>0.21421669959929876</v>
      </c>
      <c r="AN99" s="30">
        <f t="shared" si="78"/>
        <v>0.57043240744429924</v>
      </c>
      <c r="AO99" s="30">
        <f t="shared" si="79"/>
        <v>0.25399202916823055</v>
      </c>
      <c r="AP99" s="30">
        <f t="shared" si="80"/>
        <v>0.82442443661252973</v>
      </c>
      <c r="AQ99" s="30">
        <f t="shared" si="81"/>
        <v>92.166244945949927</v>
      </c>
      <c r="AR99" s="31">
        <f t="shared" si="63"/>
        <v>0</v>
      </c>
      <c r="AS99" s="30">
        <f t="shared" si="82"/>
        <v>0</v>
      </c>
      <c r="AT99" s="30">
        <f t="shared" si="83"/>
        <v>92.166244945949927</v>
      </c>
      <c r="AU99" s="30">
        <f t="shared" si="99"/>
        <v>54.662374290966476</v>
      </c>
      <c r="AV99" s="36">
        <f t="shared" si="100"/>
        <v>1.4999999999999999E-2</v>
      </c>
      <c r="AW99" s="30">
        <f t="shared" si="84"/>
        <v>0.21421669959929876</v>
      </c>
      <c r="AX99" s="30">
        <f t="shared" si="85"/>
        <v>0.17564390119308596</v>
      </c>
      <c r="AY99" s="30">
        <f t="shared" si="86"/>
        <v>0.1138326810927861</v>
      </c>
      <c r="AZ99" s="30">
        <f t="shared" si="87"/>
        <v>0.28947658228587203</v>
      </c>
      <c r="BA99" s="30">
        <f t="shared" si="88"/>
        <v>56.964345537988848</v>
      </c>
      <c r="BB99" s="31">
        <f t="shared" si="64"/>
        <v>0</v>
      </c>
      <c r="BC99" s="30">
        <f t="shared" si="89"/>
        <v>0</v>
      </c>
      <c r="BD99" s="30">
        <f t="shared" si="90"/>
        <v>56.964345537988848</v>
      </c>
      <c r="BE99" s="30">
        <f t="shared" si="101"/>
        <v>0</v>
      </c>
      <c r="BF99" s="36">
        <f t="shared" si="102"/>
        <v>0.01</v>
      </c>
      <c r="BG99" s="36">
        <f t="shared" si="103"/>
        <v>0.21421669959929876</v>
      </c>
      <c r="BH99" s="30">
        <f t="shared" si="104"/>
        <v>0</v>
      </c>
      <c r="BI99" s="30">
        <f t="shared" si="91"/>
        <v>0</v>
      </c>
      <c r="BJ99" s="30">
        <f t="shared" si="105"/>
        <v>0</v>
      </c>
      <c r="BK99" s="30">
        <f t="shared" si="106"/>
        <v>0</v>
      </c>
    </row>
    <row r="100" spans="1:63" x14ac:dyDescent="0.25">
      <c r="A100" s="29"/>
      <c r="B100" s="25">
        <f t="shared" si="107"/>
        <v>41275</v>
      </c>
      <c r="C100" s="26">
        <f>VLOOKUP(B100,Weather!$A$2:$F$9992,5,0)</f>
        <v>4.0999999999999996</v>
      </c>
      <c r="D100" s="26">
        <f>VLOOKUP(B100,Weather!$A$2:$F$9992,6,0)</f>
        <v>10.1844</v>
      </c>
      <c r="E100" s="23"/>
      <c r="F100" s="28">
        <f>B100-Output!$C$3</f>
        <v>67</v>
      </c>
      <c r="G100" s="26">
        <f t="shared" si="65"/>
        <v>725.14999999999964</v>
      </c>
      <c r="H100" s="26">
        <f t="shared" si="108"/>
        <v>67</v>
      </c>
      <c r="I100" s="26"/>
      <c r="J100" s="26"/>
      <c r="K100" s="26"/>
      <c r="L100" s="30">
        <f t="shared" si="57"/>
        <v>0.91742999999999997</v>
      </c>
      <c r="M100" s="30">
        <f t="shared" si="66"/>
        <v>92.166244945949927</v>
      </c>
      <c r="N100" s="31">
        <f t="shared" si="58"/>
        <v>2.3699999999999999E-2</v>
      </c>
      <c r="O100" s="30">
        <f t="shared" si="67"/>
        <v>2.1843400052190129</v>
      </c>
      <c r="P100" s="30">
        <f t="shared" si="68"/>
        <v>0.86520215280406798</v>
      </c>
      <c r="Q100" s="30">
        <f t="shared" si="69"/>
        <v>2.6</v>
      </c>
      <c r="R100" s="30">
        <f>VLOOKUP(B100,Weather!$A$2:$G$99998,7,0)</f>
        <v>2.790909090909091</v>
      </c>
      <c r="S100" s="76">
        <f t="shared" si="92"/>
        <v>-3</v>
      </c>
      <c r="T100" s="30">
        <f t="shared" si="93"/>
        <v>42</v>
      </c>
      <c r="U100" s="30">
        <f t="shared" si="94"/>
        <v>15</v>
      </c>
      <c r="V100" s="30">
        <f t="shared" si="70"/>
        <v>0.60368334201268725</v>
      </c>
      <c r="W100" s="30"/>
      <c r="X100" s="30"/>
      <c r="Y100" s="30">
        <f t="shared" si="95"/>
        <v>1</v>
      </c>
      <c r="Z100" s="30">
        <f t="shared" si="96"/>
        <v>1</v>
      </c>
      <c r="AA100" s="30">
        <f t="shared" si="71"/>
        <v>0.60368334201268725</v>
      </c>
      <c r="AB100" s="30">
        <f t="shared" si="72"/>
        <v>13.830426713621671</v>
      </c>
      <c r="AC100" s="31">
        <f t="shared" si="59"/>
        <v>0.248</v>
      </c>
      <c r="AD100" s="30">
        <f t="shared" si="73"/>
        <v>3.4299458249781742</v>
      </c>
      <c r="AE100" s="31">
        <f t="shared" si="60"/>
        <v>0.15200000000000002</v>
      </c>
      <c r="AF100" s="30">
        <f t="shared" si="74"/>
        <v>2.1022248604704945</v>
      </c>
      <c r="AG100" s="30">
        <f t="shared" si="61"/>
        <v>0.6</v>
      </c>
      <c r="AH100" s="30">
        <f t="shared" si="75"/>
        <v>8.298256028173002</v>
      </c>
      <c r="AI100" s="31">
        <f t="shared" si="62"/>
        <v>0</v>
      </c>
      <c r="AJ100" s="30">
        <f t="shared" si="76"/>
        <v>0</v>
      </c>
      <c r="AK100" s="30">
        <f t="shared" si="97"/>
        <v>92.166244945949927</v>
      </c>
      <c r="AL100" s="35">
        <f t="shared" si="98"/>
        <v>0.03</v>
      </c>
      <c r="AM100" s="30">
        <f t="shared" si="77"/>
        <v>0.21450614893879971</v>
      </c>
      <c r="AN100" s="30">
        <f t="shared" si="78"/>
        <v>0.59310678796517491</v>
      </c>
      <c r="AO100" s="30">
        <f t="shared" si="79"/>
        <v>0.19699010273018266</v>
      </c>
      <c r="AP100" s="30">
        <f t="shared" si="80"/>
        <v>0.7900968906953576</v>
      </c>
      <c r="AQ100" s="30">
        <f t="shared" si="81"/>
        <v>94.806093880232751</v>
      </c>
      <c r="AR100" s="31">
        <f t="shared" si="63"/>
        <v>0</v>
      </c>
      <c r="AS100" s="30">
        <f t="shared" si="82"/>
        <v>0</v>
      </c>
      <c r="AT100" s="30">
        <f t="shared" si="83"/>
        <v>94.806093880232751</v>
      </c>
      <c r="AU100" s="30">
        <f t="shared" si="99"/>
        <v>56.964345537988848</v>
      </c>
      <c r="AV100" s="36">
        <f t="shared" si="100"/>
        <v>1.4999999999999999E-2</v>
      </c>
      <c r="AW100" s="30">
        <f t="shared" si="84"/>
        <v>0.21450614893879971</v>
      </c>
      <c r="AX100" s="30">
        <f t="shared" si="85"/>
        <v>0.18328803582259628</v>
      </c>
      <c r="AY100" s="30">
        <f t="shared" si="86"/>
        <v>9.0420303177408984E-2</v>
      </c>
      <c r="AZ100" s="30">
        <f t="shared" si="87"/>
        <v>0.27370833900000524</v>
      </c>
      <c r="BA100" s="30">
        <f t="shared" si="88"/>
        <v>58.792862059459338</v>
      </c>
      <c r="BB100" s="31">
        <f t="shared" si="64"/>
        <v>0</v>
      </c>
      <c r="BC100" s="30">
        <f t="shared" si="89"/>
        <v>0</v>
      </c>
      <c r="BD100" s="30">
        <f t="shared" si="90"/>
        <v>58.792862059459338</v>
      </c>
      <c r="BE100" s="30">
        <f t="shared" si="101"/>
        <v>0</v>
      </c>
      <c r="BF100" s="36">
        <f t="shared" si="102"/>
        <v>0.01</v>
      </c>
      <c r="BG100" s="36">
        <f t="shared" si="103"/>
        <v>0.21450614893879971</v>
      </c>
      <c r="BH100" s="30">
        <f t="shared" si="104"/>
        <v>0</v>
      </c>
      <c r="BI100" s="30">
        <f t="shared" si="91"/>
        <v>0</v>
      </c>
      <c r="BJ100" s="30">
        <f t="shared" si="105"/>
        <v>0</v>
      </c>
      <c r="BK100" s="30">
        <f t="shared" si="106"/>
        <v>0</v>
      </c>
    </row>
    <row r="101" spans="1:63" x14ac:dyDescent="0.25">
      <c r="A101" s="29"/>
      <c r="B101" s="25">
        <f t="shared" si="107"/>
        <v>41276</v>
      </c>
      <c r="C101" s="26">
        <f>VLOOKUP(B101,Weather!$A$2:$F$9992,5,0)</f>
        <v>4.4000000000000004</v>
      </c>
      <c r="D101" s="26">
        <f>VLOOKUP(B101,Weather!$A$2:$F$9992,6,0)</f>
        <v>3.1392000000000002</v>
      </c>
      <c r="E101" s="23"/>
      <c r="F101" s="28">
        <f>B101-Output!$C$3</f>
        <v>68</v>
      </c>
      <c r="G101" s="26">
        <f t="shared" si="65"/>
        <v>729.54999999999961</v>
      </c>
      <c r="H101" s="26">
        <f t="shared" si="108"/>
        <v>68</v>
      </c>
      <c r="I101" s="26"/>
      <c r="J101" s="26"/>
      <c r="K101" s="26"/>
      <c r="L101" s="30">
        <f t="shared" si="57"/>
        <v>0.91808000000000001</v>
      </c>
      <c r="M101" s="30">
        <f t="shared" si="66"/>
        <v>94.806093880232751</v>
      </c>
      <c r="N101" s="31">
        <f t="shared" si="58"/>
        <v>2.3699999999999999E-2</v>
      </c>
      <c r="O101" s="30">
        <f t="shared" si="67"/>
        <v>2.246904424961516</v>
      </c>
      <c r="P101" s="30">
        <f t="shared" si="68"/>
        <v>0.87290723352312494</v>
      </c>
      <c r="Q101" s="30">
        <f t="shared" si="69"/>
        <v>2.6</v>
      </c>
      <c r="R101" s="30">
        <f>VLOOKUP(B101,Weather!$A$2:$G$99998,7,0)</f>
        <v>3.9272727272727268</v>
      </c>
      <c r="S101" s="76">
        <f t="shared" si="92"/>
        <v>-3</v>
      </c>
      <c r="T101" s="30">
        <f t="shared" si="93"/>
        <v>42</v>
      </c>
      <c r="U101" s="30">
        <f t="shared" si="94"/>
        <v>15</v>
      </c>
      <c r="V101" s="30">
        <f t="shared" si="70"/>
        <v>0.682653729159447</v>
      </c>
      <c r="W101" s="30"/>
      <c r="X101" s="30"/>
      <c r="Y101" s="30">
        <f t="shared" si="95"/>
        <v>1</v>
      </c>
      <c r="Z101" s="30">
        <f t="shared" si="96"/>
        <v>1</v>
      </c>
      <c r="AA101" s="30">
        <f t="shared" si="71"/>
        <v>0.682653729159447</v>
      </c>
      <c r="AB101" s="30">
        <f t="shared" si="72"/>
        <v>4.8636340811926075</v>
      </c>
      <c r="AC101" s="31">
        <f t="shared" si="59"/>
        <v>0.248</v>
      </c>
      <c r="AD101" s="30">
        <f t="shared" si="73"/>
        <v>1.2061812521357667</v>
      </c>
      <c r="AE101" s="31">
        <f t="shared" si="60"/>
        <v>0.15200000000000002</v>
      </c>
      <c r="AF101" s="30">
        <f t="shared" si="74"/>
        <v>0.73927238034127651</v>
      </c>
      <c r="AG101" s="30">
        <f t="shared" si="61"/>
        <v>0.6</v>
      </c>
      <c r="AH101" s="30">
        <f t="shared" si="75"/>
        <v>2.9181804487155643</v>
      </c>
      <c r="AI101" s="31">
        <f t="shared" si="62"/>
        <v>0</v>
      </c>
      <c r="AJ101" s="30">
        <f t="shared" si="76"/>
        <v>0</v>
      </c>
      <c r="AK101" s="30">
        <f t="shared" si="97"/>
        <v>94.806093880232751</v>
      </c>
      <c r="AL101" s="35">
        <f t="shared" si="98"/>
        <v>0.03</v>
      </c>
      <c r="AM101" s="30">
        <f t="shared" si="77"/>
        <v>0.23208533548515239</v>
      </c>
      <c r="AN101" s="30">
        <f t="shared" si="78"/>
        <v>0.66009312312692014</v>
      </c>
      <c r="AO101" s="30">
        <f t="shared" si="79"/>
        <v>3.7920359678374309E-2</v>
      </c>
      <c r="AP101" s="30">
        <f t="shared" si="80"/>
        <v>0.69801348280529441</v>
      </c>
      <c r="AQ101" s="30">
        <f t="shared" si="81"/>
        <v>95.314261649563221</v>
      </c>
      <c r="AR101" s="31">
        <f t="shared" si="63"/>
        <v>0</v>
      </c>
      <c r="AS101" s="30">
        <f t="shared" si="82"/>
        <v>0</v>
      </c>
      <c r="AT101" s="30">
        <f t="shared" si="83"/>
        <v>95.314261649563221</v>
      </c>
      <c r="AU101" s="30">
        <f t="shared" si="99"/>
        <v>58.792862059459338</v>
      </c>
      <c r="AV101" s="36">
        <f t="shared" si="100"/>
        <v>1.4999999999999999E-2</v>
      </c>
      <c r="AW101" s="30">
        <f t="shared" si="84"/>
        <v>0.23208533548515239</v>
      </c>
      <c r="AX101" s="30">
        <f t="shared" si="85"/>
        <v>0.20467441672802861</v>
      </c>
      <c r="AY101" s="30">
        <f t="shared" si="86"/>
        <v>2.5190256045456244E-2</v>
      </c>
      <c r="AZ101" s="30">
        <f t="shared" si="87"/>
        <v>0.22986467277348485</v>
      </c>
      <c r="BA101" s="30">
        <f t="shared" si="88"/>
        <v>59.302269767027127</v>
      </c>
      <c r="BB101" s="31">
        <f t="shared" si="64"/>
        <v>0</v>
      </c>
      <c r="BC101" s="30">
        <f t="shared" si="89"/>
        <v>0</v>
      </c>
      <c r="BD101" s="30">
        <f t="shared" si="90"/>
        <v>59.302269767027127</v>
      </c>
      <c r="BE101" s="30">
        <f t="shared" si="101"/>
        <v>0</v>
      </c>
      <c r="BF101" s="36">
        <f t="shared" si="102"/>
        <v>0.01</v>
      </c>
      <c r="BG101" s="36">
        <f t="shared" si="103"/>
        <v>0.23208533548515239</v>
      </c>
      <c r="BH101" s="30">
        <f t="shared" si="104"/>
        <v>0</v>
      </c>
      <c r="BI101" s="30">
        <f t="shared" si="91"/>
        <v>0</v>
      </c>
      <c r="BJ101" s="30">
        <f t="shared" si="105"/>
        <v>0</v>
      </c>
      <c r="BK101" s="30">
        <f t="shared" si="106"/>
        <v>0</v>
      </c>
    </row>
    <row r="102" spans="1:63" x14ac:dyDescent="0.25">
      <c r="A102" s="29"/>
      <c r="B102" s="25">
        <f t="shared" si="107"/>
        <v>41277</v>
      </c>
      <c r="C102" s="26">
        <f>VLOOKUP(B102,Weather!$A$2:$F$9992,5,0)</f>
        <v>3</v>
      </c>
      <c r="D102" s="26">
        <f>VLOOKUP(B102,Weather!$A$2:$F$9992,6,0)</f>
        <v>3.3408000000000002</v>
      </c>
      <c r="E102" s="23"/>
      <c r="F102" s="28">
        <f>B102-Output!$C$3</f>
        <v>69</v>
      </c>
      <c r="G102" s="26">
        <f t="shared" si="65"/>
        <v>732.54999999999961</v>
      </c>
      <c r="H102" s="26">
        <f t="shared" si="108"/>
        <v>69</v>
      </c>
      <c r="I102" s="26"/>
      <c r="J102" s="26"/>
      <c r="K102" s="26"/>
      <c r="L102" s="30">
        <f t="shared" si="57"/>
        <v>0.91866999999999999</v>
      </c>
      <c r="M102" s="30">
        <f t="shared" si="66"/>
        <v>95.314261649563221</v>
      </c>
      <c r="N102" s="31">
        <f t="shared" si="58"/>
        <v>2.3699999999999999E-2</v>
      </c>
      <c r="O102" s="30">
        <f t="shared" si="67"/>
        <v>2.2589480010946481</v>
      </c>
      <c r="P102" s="30">
        <f t="shared" si="68"/>
        <v>0.87447216600316557</v>
      </c>
      <c r="Q102" s="30">
        <f t="shared" si="69"/>
        <v>2.6</v>
      </c>
      <c r="R102" s="30">
        <f>VLOOKUP(B102,Weather!$A$2:$G$99998,7,0)</f>
        <v>2.60952380952381</v>
      </c>
      <c r="S102" s="76">
        <f t="shared" si="92"/>
        <v>-3</v>
      </c>
      <c r="T102" s="30">
        <f t="shared" si="93"/>
        <v>42</v>
      </c>
      <c r="U102" s="30">
        <f t="shared" si="94"/>
        <v>15</v>
      </c>
      <c r="V102" s="30">
        <f t="shared" si="70"/>
        <v>0.59004070283539278</v>
      </c>
      <c r="W102" s="30"/>
      <c r="X102" s="30"/>
      <c r="Y102" s="30">
        <f t="shared" si="95"/>
        <v>1</v>
      </c>
      <c r="Z102" s="30">
        <f t="shared" si="96"/>
        <v>1</v>
      </c>
      <c r="AA102" s="30">
        <f t="shared" si="71"/>
        <v>0.59004070283539278</v>
      </c>
      <c r="AB102" s="30">
        <f t="shared" si="72"/>
        <v>4.481792931048493</v>
      </c>
      <c r="AC102" s="31">
        <f t="shared" si="59"/>
        <v>0.248</v>
      </c>
      <c r="AD102" s="30">
        <f t="shared" si="73"/>
        <v>1.1114846469000264</v>
      </c>
      <c r="AE102" s="31">
        <f t="shared" si="60"/>
        <v>0.15200000000000002</v>
      </c>
      <c r="AF102" s="30">
        <f t="shared" si="74"/>
        <v>0.68123252551937108</v>
      </c>
      <c r="AG102" s="30">
        <f t="shared" si="61"/>
        <v>0.6</v>
      </c>
      <c r="AH102" s="30">
        <f t="shared" si="75"/>
        <v>2.6890757586290959</v>
      </c>
      <c r="AI102" s="31">
        <f t="shared" si="62"/>
        <v>0</v>
      </c>
      <c r="AJ102" s="30">
        <f t="shared" si="76"/>
        <v>0</v>
      </c>
      <c r="AK102" s="30">
        <f t="shared" si="97"/>
        <v>95.314261649563221</v>
      </c>
      <c r="AL102" s="35">
        <f t="shared" si="98"/>
        <v>0.03</v>
      </c>
      <c r="AM102" s="30">
        <f t="shared" si="77"/>
        <v>0.21182611687467906</v>
      </c>
      <c r="AN102" s="30">
        <f t="shared" si="78"/>
        <v>0.6057014978401235</v>
      </c>
      <c r="AO102" s="30">
        <f t="shared" si="79"/>
        <v>3.5121581870719662E-2</v>
      </c>
      <c r="AP102" s="30">
        <f t="shared" si="80"/>
        <v>0.64082307971084318</v>
      </c>
      <c r="AQ102" s="30">
        <f t="shared" si="81"/>
        <v>95.784923216752404</v>
      </c>
      <c r="AR102" s="31">
        <f t="shared" si="63"/>
        <v>0</v>
      </c>
      <c r="AS102" s="30">
        <f t="shared" si="82"/>
        <v>0</v>
      </c>
      <c r="AT102" s="30">
        <f t="shared" si="83"/>
        <v>95.784923216752404</v>
      </c>
      <c r="AU102" s="30">
        <f t="shared" si="99"/>
        <v>59.302269767027127</v>
      </c>
      <c r="AV102" s="36">
        <f t="shared" si="100"/>
        <v>1.4999999999999999E-2</v>
      </c>
      <c r="AW102" s="30">
        <f t="shared" si="84"/>
        <v>0.21182611687467906</v>
      </c>
      <c r="AX102" s="30">
        <f t="shared" si="85"/>
        <v>0.18842654289906052</v>
      </c>
      <c r="AY102" s="30">
        <f t="shared" si="86"/>
        <v>2.3221017901069039E-2</v>
      </c>
      <c r="AZ102" s="30">
        <f t="shared" si="87"/>
        <v>0.21164756080012956</v>
      </c>
      <c r="BA102" s="30">
        <f t="shared" si="88"/>
        <v>59.771854731746366</v>
      </c>
      <c r="BB102" s="31">
        <f t="shared" si="64"/>
        <v>0</v>
      </c>
      <c r="BC102" s="30">
        <f t="shared" si="89"/>
        <v>0</v>
      </c>
      <c r="BD102" s="30">
        <f t="shared" si="90"/>
        <v>59.771854731746366</v>
      </c>
      <c r="BE102" s="30">
        <f t="shared" si="101"/>
        <v>0</v>
      </c>
      <c r="BF102" s="36">
        <f t="shared" si="102"/>
        <v>0.01</v>
      </c>
      <c r="BG102" s="36">
        <f t="shared" si="103"/>
        <v>0.21182611687467906</v>
      </c>
      <c r="BH102" s="30">
        <f t="shared" si="104"/>
        <v>0</v>
      </c>
      <c r="BI102" s="30">
        <f t="shared" si="91"/>
        <v>0</v>
      </c>
      <c r="BJ102" s="30">
        <f t="shared" si="105"/>
        <v>0</v>
      </c>
      <c r="BK102" s="30">
        <f t="shared" si="106"/>
        <v>0</v>
      </c>
    </row>
    <row r="103" spans="1:63" x14ac:dyDescent="0.25">
      <c r="A103" s="29"/>
      <c r="B103" s="25">
        <f t="shared" si="107"/>
        <v>41278</v>
      </c>
      <c r="C103" s="26">
        <f>VLOOKUP(B103,Weather!$A$2:$F$9992,5,0)</f>
        <v>1.85</v>
      </c>
      <c r="D103" s="26">
        <f>VLOOKUP(B103,Weather!$A$2:$F$9992,6,0)</f>
        <v>1.6919999999999999</v>
      </c>
      <c r="E103" s="23"/>
      <c r="F103" s="28">
        <f>B103-Output!$C$3</f>
        <v>70</v>
      </c>
      <c r="G103" s="26">
        <f t="shared" si="65"/>
        <v>734.39999999999964</v>
      </c>
      <c r="H103" s="26">
        <f t="shared" si="108"/>
        <v>70</v>
      </c>
      <c r="I103" s="26"/>
      <c r="J103" s="26"/>
      <c r="K103" s="26"/>
      <c r="L103" s="30">
        <f t="shared" si="57"/>
        <v>0.91920000000000002</v>
      </c>
      <c r="M103" s="30">
        <f t="shared" si="66"/>
        <v>95.784923216752404</v>
      </c>
      <c r="N103" s="31">
        <f t="shared" si="58"/>
        <v>2.3699999999999999E-2</v>
      </c>
      <c r="O103" s="30">
        <f t="shared" si="67"/>
        <v>2.2701026802370317</v>
      </c>
      <c r="P103" s="30">
        <f t="shared" si="68"/>
        <v>0.87590133988833818</v>
      </c>
      <c r="Q103" s="30">
        <f t="shared" si="69"/>
        <v>2.6</v>
      </c>
      <c r="R103" s="30">
        <f>VLOOKUP(B103,Weather!$A$2:$G$99998,7,0)</f>
        <v>1.7090909090909088</v>
      </c>
      <c r="S103" s="76">
        <f t="shared" si="92"/>
        <v>-3</v>
      </c>
      <c r="T103" s="30">
        <f t="shared" si="93"/>
        <v>42</v>
      </c>
      <c r="U103" s="30">
        <f t="shared" si="94"/>
        <v>15</v>
      </c>
      <c r="V103" s="30">
        <f t="shared" si="70"/>
        <v>0.5178574489874177</v>
      </c>
      <c r="W103" s="30"/>
      <c r="X103" s="30"/>
      <c r="Y103" s="30">
        <f t="shared" si="95"/>
        <v>1</v>
      </c>
      <c r="Z103" s="30">
        <f t="shared" si="96"/>
        <v>1</v>
      </c>
      <c r="AA103" s="30">
        <f t="shared" si="71"/>
        <v>0.5178574489874177</v>
      </c>
      <c r="AB103" s="30">
        <f t="shared" si="72"/>
        <v>1.9954420735058866</v>
      </c>
      <c r="AC103" s="31">
        <f t="shared" si="59"/>
        <v>0.248</v>
      </c>
      <c r="AD103" s="30">
        <f t="shared" si="73"/>
        <v>0.4948696342294599</v>
      </c>
      <c r="AE103" s="31">
        <f t="shared" si="60"/>
        <v>0.15200000000000002</v>
      </c>
      <c r="AF103" s="30">
        <f t="shared" si="74"/>
        <v>0.30330719517289484</v>
      </c>
      <c r="AG103" s="30">
        <f t="shared" si="61"/>
        <v>0.6</v>
      </c>
      <c r="AH103" s="30">
        <f t="shared" si="75"/>
        <v>1.1972652441035319</v>
      </c>
      <c r="AI103" s="31">
        <f t="shared" si="62"/>
        <v>0</v>
      </c>
      <c r="AJ103" s="30">
        <f t="shared" si="76"/>
        <v>0</v>
      </c>
      <c r="AK103" s="30">
        <f t="shared" si="97"/>
        <v>95.784923216752404</v>
      </c>
      <c r="AL103" s="35">
        <f t="shared" si="98"/>
        <v>0.03</v>
      </c>
      <c r="AM103" s="30">
        <f t="shared" si="77"/>
        <v>0.19900948403933308</v>
      </c>
      <c r="AN103" s="30">
        <f t="shared" si="78"/>
        <v>0.57186324444339087</v>
      </c>
      <c r="AO103" s="30">
        <f t="shared" si="79"/>
        <v>-5.3464362932553683E-3</v>
      </c>
      <c r="AP103" s="30">
        <f t="shared" si="80"/>
        <v>0.5665168081501355</v>
      </c>
      <c r="AQ103" s="30">
        <f t="shared" si="81"/>
        <v>95.713276042831723</v>
      </c>
      <c r="AR103" s="31">
        <f t="shared" si="63"/>
        <v>0</v>
      </c>
      <c r="AS103" s="30">
        <f t="shared" si="82"/>
        <v>0</v>
      </c>
      <c r="AT103" s="30">
        <f t="shared" si="83"/>
        <v>95.713276042831723</v>
      </c>
      <c r="AU103" s="30">
        <f t="shared" si="99"/>
        <v>59.771854731746366</v>
      </c>
      <c r="AV103" s="36">
        <f t="shared" si="100"/>
        <v>1.4999999999999999E-2</v>
      </c>
      <c r="AW103" s="30">
        <f t="shared" si="84"/>
        <v>0.19900948403933308</v>
      </c>
      <c r="AX103" s="30">
        <f t="shared" si="85"/>
        <v>0.1784274895535822</v>
      </c>
      <c r="AY103" s="30">
        <f t="shared" si="86"/>
        <v>5.8843317287820126E-3</v>
      </c>
      <c r="AZ103" s="30">
        <f t="shared" si="87"/>
        <v>0.1843118212823642</v>
      </c>
      <c r="BA103" s="30">
        <f t="shared" si="88"/>
        <v>59.890850105636893</v>
      </c>
      <c r="BB103" s="31">
        <f t="shared" si="64"/>
        <v>0</v>
      </c>
      <c r="BC103" s="30">
        <f t="shared" si="89"/>
        <v>0</v>
      </c>
      <c r="BD103" s="30">
        <f t="shared" si="90"/>
        <v>59.890850105636893</v>
      </c>
      <c r="BE103" s="30">
        <f t="shared" si="101"/>
        <v>0</v>
      </c>
      <c r="BF103" s="36">
        <f t="shared" si="102"/>
        <v>0.01</v>
      </c>
      <c r="BG103" s="36">
        <f t="shared" si="103"/>
        <v>0.19900948403933308</v>
      </c>
      <c r="BH103" s="30">
        <f t="shared" si="104"/>
        <v>0</v>
      </c>
      <c r="BI103" s="30">
        <f t="shared" si="91"/>
        <v>0</v>
      </c>
      <c r="BJ103" s="30">
        <f t="shared" si="105"/>
        <v>0</v>
      </c>
      <c r="BK103" s="30">
        <f t="shared" si="106"/>
        <v>0</v>
      </c>
    </row>
    <row r="104" spans="1:63" x14ac:dyDescent="0.25">
      <c r="A104" s="29"/>
      <c r="B104" s="25">
        <f t="shared" si="107"/>
        <v>41279</v>
      </c>
      <c r="C104" s="26">
        <f>VLOOKUP(B104,Weather!$A$2:$F$9992,5,0)</f>
        <v>1.65</v>
      </c>
      <c r="D104" s="26">
        <f>VLOOKUP(B104,Weather!$A$2:$F$9992,6,0)</f>
        <v>3.6252</v>
      </c>
      <c r="E104" s="23"/>
      <c r="F104" s="28">
        <f>B104-Output!$C$3</f>
        <v>71</v>
      </c>
      <c r="G104" s="26">
        <f t="shared" si="65"/>
        <v>736.04999999999961</v>
      </c>
      <c r="H104" s="26">
        <f t="shared" si="108"/>
        <v>71</v>
      </c>
      <c r="I104" s="26"/>
      <c r="J104" s="26"/>
      <c r="K104" s="26"/>
      <c r="L104" s="30">
        <f t="shared" si="57"/>
        <v>0.91966999999999999</v>
      </c>
      <c r="M104" s="30">
        <f t="shared" si="66"/>
        <v>95.713276042831723</v>
      </c>
      <c r="N104" s="31">
        <f t="shared" si="58"/>
        <v>2.3699999999999999E-2</v>
      </c>
      <c r="O104" s="30">
        <f t="shared" si="67"/>
        <v>2.2684046422151116</v>
      </c>
      <c r="P104" s="30">
        <f t="shared" si="68"/>
        <v>0.87583993478602407</v>
      </c>
      <c r="Q104" s="30">
        <f t="shared" si="69"/>
        <v>2.6</v>
      </c>
      <c r="R104" s="30">
        <f>VLOOKUP(B104,Weather!$A$2:$G$99998,7,0)</f>
        <v>1.8545454545454547</v>
      </c>
      <c r="S104" s="76">
        <f t="shared" si="92"/>
        <v>-3</v>
      </c>
      <c r="T104" s="30">
        <f t="shared" si="93"/>
        <v>42</v>
      </c>
      <c r="U104" s="30">
        <f t="shared" si="94"/>
        <v>15</v>
      </c>
      <c r="V104" s="30">
        <f t="shared" si="70"/>
        <v>0.53003196180766288</v>
      </c>
      <c r="W104" s="30"/>
      <c r="X104" s="30"/>
      <c r="Y104" s="30">
        <f t="shared" si="95"/>
        <v>1</v>
      </c>
      <c r="Z104" s="30">
        <f t="shared" si="96"/>
        <v>1</v>
      </c>
      <c r="AA104" s="30">
        <f t="shared" si="71"/>
        <v>0.53003196180766288</v>
      </c>
      <c r="AB104" s="30">
        <f t="shared" si="72"/>
        <v>4.3755446683370529</v>
      </c>
      <c r="AC104" s="31">
        <f t="shared" si="59"/>
        <v>0.248</v>
      </c>
      <c r="AD104" s="30">
        <f t="shared" si="73"/>
        <v>1.0851350777475892</v>
      </c>
      <c r="AE104" s="31">
        <f t="shared" si="60"/>
        <v>0.15200000000000002</v>
      </c>
      <c r="AF104" s="30">
        <f t="shared" si="74"/>
        <v>0.6650827895872321</v>
      </c>
      <c r="AG104" s="30">
        <f t="shared" si="61"/>
        <v>0.6</v>
      </c>
      <c r="AH104" s="30">
        <f t="shared" si="75"/>
        <v>2.6253268010022315</v>
      </c>
      <c r="AI104" s="31">
        <f t="shared" si="62"/>
        <v>0</v>
      </c>
      <c r="AJ104" s="30">
        <f t="shared" si="76"/>
        <v>0</v>
      </c>
      <c r="AK104" s="30">
        <f t="shared" si="97"/>
        <v>95.713276042831723</v>
      </c>
      <c r="AL104" s="35">
        <f t="shared" si="98"/>
        <v>0.03</v>
      </c>
      <c r="AM104" s="30">
        <f t="shared" si="77"/>
        <v>0.20102607437131526</v>
      </c>
      <c r="AN104" s="30">
        <f t="shared" si="78"/>
        <v>0.57722592444325549</v>
      </c>
      <c r="AO104" s="30">
        <f t="shared" si="79"/>
        <v>3.5269211605452939E-2</v>
      </c>
      <c r="AP104" s="30">
        <f t="shared" si="80"/>
        <v>0.61249513604870842</v>
      </c>
      <c r="AQ104" s="30">
        <f t="shared" si="81"/>
        <v>96.18591598453061</v>
      </c>
      <c r="AR104" s="31">
        <f t="shared" si="63"/>
        <v>0</v>
      </c>
      <c r="AS104" s="30">
        <f t="shared" si="82"/>
        <v>0</v>
      </c>
      <c r="AT104" s="30">
        <f t="shared" si="83"/>
        <v>96.18591598453061</v>
      </c>
      <c r="AU104" s="30">
        <f t="shared" si="99"/>
        <v>59.890850105636893</v>
      </c>
      <c r="AV104" s="36">
        <f t="shared" si="100"/>
        <v>1.4999999999999999E-2</v>
      </c>
      <c r="AW104" s="30">
        <f t="shared" si="84"/>
        <v>0.20102607437131526</v>
      </c>
      <c r="AX104" s="30">
        <f t="shared" si="85"/>
        <v>0.18059433731245583</v>
      </c>
      <c r="AY104" s="30">
        <f t="shared" si="86"/>
        <v>2.282909587118746E-2</v>
      </c>
      <c r="AZ104" s="30">
        <f t="shared" si="87"/>
        <v>0.20342343318364328</v>
      </c>
      <c r="BA104" s="30">
        <f t="shared" si="88"/>
        <v>60.35250946204048</v>
      </c>
      <c r="BB104" s="31">
        <f t="shared" si="64"/>
        <v>0</v>
      </c>
      <c r="BC104" s="30">
        <f t="shared" si="89"/>
        <v>0</v>
      </c>
      <c r="BD104" s="30">
        <f t="shared" si="90"/>
        <v>60.35250946204048</v>
      </c>
      <c r="BE104" s="30">
        <f t="shared" si="101"/>
        <v>0</v>
      </c>
      <c r="BF104" s="36">
        <f t="shared" si="102"/>
        <v>0.01</v>
      </c>
      <c r="BG104" s="36">
        <f t="shared" si="103"/>
        <v>0.20102607437131526</v>
      </c>
      <c r="BH104" s="30">
        <f t="shared" si="104"/>
        <v>0</v>
      </c>
      <c r="BI104" s="30">
        <f t="shared" si="91"/>
        <v>0</v>
      </c>
      <c r="BJ104" s="30">
        <f t="shared" si="105"/>
        <v>0</v>
      </c>
      <c r="BK104" s="30">
        <f t="shared" si="106"/>
        <v>0</v>
      </c>
    </row>
    <row r="105" spans="1:63" x14ac:dyDescent="0.25">
      <c r="A105" s="29"/>
      <c r="B105" s="25">
        <f t="shared" si="107"/>
        <v>41280</v>
      </c>
      <c r="C105" s="26">
        <f>VLOOKUP(B105,Weather!$A$2:$F$9992,5,0)</f>
        <v>2.2000000000000002</v>
      </c>
      <c r="D105" s="26">
        <f>VLOOKUP(B105,Weather!$A$2:$F$9992,6,0)</f>
        <v>5.7923999999999998</v>
      </c>
      <c r="E105" s="23"/>
      <c r="F105" s="28">
        <f>B105-Output!$C$3</f>
        <v>72</v>
      </c>
      <c r="G105" s="26">
        <f t="shared" si="65"/>
        <v>738.24999999999966</v>
      </c>
      <c r="H105" s="26">
        <f t="shared" si="108"/>
        <v>72</v>
      </c>
      <c r="I105" s="26"/>
      <c r="J105" s="26"/>
      <c r="K105" s="26"/>
      <c r="L105" s="30">
        <f t="shared" si="57"/>
        <v>0.92008000000000001</v>
      </c>
      <c r="M105" s="30">
        <f t="shared" si="66"/>
        <v>96.18591598453061</v>
      </c>
      <c r="N105" s="31">
        <f t="shared" si="58"/>
        <v>2.3699999999999999E-2</v>
      </c>
      <c r="O105" s="30">
        <f t="shared" si="67"/>
        <v>2.2796062088333753</v>
      </c>
      <c r="P105" s="30">
        <f t="shared" si="68"/>
        <v>0.87722723615026876</v>
      </c>
      <c r="Q105" s="30">
        <f t="shared" si="69"/>
        <v>2.6</v>
      </c>
      <c r="R105" s="30">
        <f>VLOOKUP(B105,Weather!$A$2:$G$99998,7,0)</f>
        <v>1.0666666666666669</v>
      </c>
      <c r="S105" s="76">
        <f t="shared" si="92"/>
        <v>-3</v>
      </c>
      <c r="T105" s="30">
        <f t="shared" si="93"/>
        <v>42</v>
      </c>
      <c r="U105" s="30">
        <f t="shared" si="94"/>
        <v>15</v>
      </c>
      <c r="V105" s="30">
        <f t="shared" si="70"/>
        <v>0.46162568558575207</v>
      </c>
      <c r="W105" s="30"/>
      <c r="X105" s="30"/>
      <c r="Y105" s="30">
        <f t="shared" si="95"/>
        <v>1</v>
      </c>
      <c r="Z105" s="30">
        <f t="shared" si="96"/>
        <v>1</v>
      </c>
      <c r="AA105" s="30">
        <f t="shared" si="71"/>
        <v>0.46162568558575207</v>
      </c>
      <c r="AB105" s="30">
        <f t="shared" si="72"/>
        <v>6.0986535901434076</v>
      </c>
      <c r="AC105" s="31">
        <f t="shared" si="59"/>
        <v>0.248</v>
      </c>
      <c r="AD105" s="30">
        <f t="shared" si="73"/>
        <v>1.5124660903555651</v>
      </c>
      <c r="AE105" s="31">
        <f t="shared" si="60"/>
        <v>0.15200000000000002</v>
      </c>
      <c r="AF105" s="30">
        <f t="shared" si="74"/>
        <v>0.92699534570179809</v>
      </c>
      <c r="AG105" s="30">
        <f t="shared" si="61"/>
        <v>0.6</v>
      </c>
      <c r="AH105" s="30">
        <f t="shared" si="75"/>
        <v>3.6591921540860444</v>
      </c>
      <c r="AI105" s="31">
        <f t="shared" si="62"/>
        <v>0</v>
      </c>
      <c r="AJ105" s="30">
        <f t="shared" si="76"/>
        <v>0</v>
      </c>
      <c r="AK105" s="30">
        <f t="shared" si="97"/>
        <v>96.18591598453061</v>
      </c>
      <c r="AL105" s="35">
        <f t="shared" si="98"/>
        <v>0.03</v>
      </c>
      <c r="AM105" s="30">
        <f t="shared" si="77"/>
        <v>0.19034210901653409</v>
      </c>
      <c r="AN105" s="30">
        <f t="shared" si="78"/>
        <v>0.54924690318548142</v>
      </c>
      <c r="AO105" s="30">
        <f t="shared" si="79"/>
        <v>6.6885940357090626E-2</v>
      </c>
      <c r="AP105" s="30">
        <f t="shared" si="80"/>
        <v>0.61613284354257203</v>
      </c>
      <c r="AQ105" s="30">
        <f t="shared" si="81"/>
        <v>97.082249231343596</v>
      </c>
      <c r="AR105" s="31">
        <f t="shared" si="63"/>
        <v>0</v>
      </c>
      <c r="AS105" s="30">
        <f t="shared" si="82"/>
        <v>0</v>
      </c>
      <c r="AT105" s="30">
        <f t="shared" si="83"/>
        <v>97.082249231343596</v>
      </c>
      <c r="AU105" s="30">
        <f t="shared" si="99"/>
        <v>60.35250946204048</v>
      </c>
      <c r="AV105" s="36">
        <f t="shared" si="100"/>
        <v>1.4999999999999999E-2</v>
      </c>
      <c r="AW105" s="30">
        <f t="shared" si="84"/>
        <v>0.19034210901653409</v>
      </c>
      <c r="AX105" s="30">
        <f t="shared" si="85"/>
        <v>0.17231435903167672</v>
      </c>
      <c r="AY105" s="30">
        <f t="shared" si="86"/>
        <v>3.5560568091896123E-2</v>
      </c>
      <c r="AZ105" s="30">
        <f t="shared" si="87"/>
        <v>0.20787492712357283</v>
      </c>
      <c r="BA105" s="30">
        <f t="shared" si="88"/>
        <v>61.071629880618708</v>
      </c>
      <c r="BB105" s="31">
        <f t="shared" si="64"/>
        <v>0</v>
      </c>
      <c r="BC105" s="30">
        <f t="shared" si="89"/>
        <v>0</v>
      </c>
      <c r="BD105" s="30">
        <f t="shared" si="90"/>
        <v>61.071629880618708</v>
      </c>
      <c r="BE105" s="30">
        <f t="shared" si="101"/>
        <v>0</v>
      </c>
      <c r="BF105" s="36">
        <f t="shared" si="102"/>
        <v>0.01</v>
      </c>
      <c r="BG105" s="36">
        <f t="shared" si="103"/>
        <v>0.19034210901653409</v>
      </c>
      <c r="BH105" s="30">
        <f t="shared" si="104"/>
        <v>0</v>
      </c>
      <c r="BI105" s="30">
        <f t="shared" si="91"/>
        <v>0</v>
      </c>
      <c r="BJ105" s="30">
        <f t="shared" si="105"/>
        <v>0</v>
      </c>
      <c r="BK105" s="30">
        <f t="shared" si="106"/>
        <v>0</v>
      </c>
    </row>
    <row r="106" spans="1:63" x14ac:dyDescent="0.25">
      <c r="A106" s="29"/>
      <c r="B106" s="25">
        <f t="shared" si="107"/>
        <v>41281</v>
      </c>
      <c r="C106" s="26">
        <f>VLOOKUP(B106,Weather!$A$2:$F$9992,5,0)</f>
        <v>2.9499999999999997</v>
      </c>
      <c r="D106" s="26">
        <f>VLOOKUP(B106,Weather!$A$2:$F$9992,6,0)</f>
        <v>8.6975999999999996</v>
      </c>
      <c r="E106" s="23"/>
      <c r="F106" s="28">
        <f>B106-Output!$C$3</f>
        <v>73</v>
      </c>
      <c r="G106" s="26">
        <f t="shared" si="65"/>
        <v>741.1999999999997</v>
      </c>
      <c r="H106" s="26">
        <f t="shared" si="108"/>
        <v>73</v>
      </c>
      <c r="I106" s="26"/>
      <c r="J106" s="26"/>
      <c r="K106" s="26"/>
      <c r="L106" s="30">
        <f t="shared" si="57"/>
        <v>0.92042999999999997</v>
      </c>
      <c r="M106" s="30">
        <f t="shared" si="66"/>
        <v>97.082249231343596</v>
      </c>
      <c r="N106" s="31">
        <f t="shared" si="58"/>
        <v>2.3699999999999999E-2</v>
      </c>
      <c r="O106" s="30">
        <f t="shared" si="67"/>
        <v>2.3008493067828431</v>
      </c>
      <c r="P106" s="30">
        <f t="shared" si="68"/>
        <v>0.87970048979330617</v>
      </c>
      <c r="Q106" s="30">
        <f t="shared" si="69"/>
        <v>2.6</v>
      </c>
      <c r="R106" s="30">
        <f>VLOOKUP(B106,Weather!$A$2:$G$99998,7,0)</f>
        <v>2.1045454545454545</v>
      </c>
      <c r="S106" s="76">
        <f t="shared" si="92"/>
        <v>-3</v>
      </c>
      <c r="T106" s="30">
        <f t="shared" si="93"/>
        <v>42</v>
      </c>
      <c r="U106" s="30">
        <f t="shared" si="94"/>
        <v>15</v>
      </c>
      <c r="V106" s="30">
        <f t="shared" si="70"/>
        <v>0.55048835138960106</v>
      </c>
      <c r="W106" s="30"/>
      <c r="X106" s="30"/>
      <c r="Y106" s="30">
        <f t="shared" si="95"/>
        <v>1</v>
      </c>
      <c r="Z106" s="30">
        <f t="shared" si="96"/>
        <v>1</v>
      </c>
      <c r="AA106" s="30">
        <f t="shared" si="71"/>
        <v>0.55048835138960106</v>
      </c>
      <c r="AB106" s="30">
        <f t="shared" si="72"/>
        <v>10.951049599593921</v>
      </c>
      <c r="AC106" s="31">
        <f t="shared" si="59"/>
        <v>0.248</v>
      </c>
      <c r="AD106" s="30">
        <f t="shared" si="73"/>
        <v>2.7158603006992923</v>
      </c>
      <c r="AE106" s="31">
        <f t="shared" si="60"/>
        <v>0.15200000000000002</v>
      </c>
      <c r="AF106" s="30">
        <f t="shared" si="74"/>
        <v>1.6645595391382761</v>
      </c>
      <c r="AG106" s="30">
        <f t="shared" si="61"/>
        <v>0.6</v>
      </c>
      <c r="AH106" s="30">
        <f t="shared" si="75"/>
        <v>6.5706297597563523</v>
      </c>
      <c r="AI106" s="31">
        <f t="shared" si="62"/>
        <v>0</v>
      </c>
      <c r="AJ106" s="30">
        <f t="shared" si="76"/>
        <v>0</v>
      </c>
      <c r="AK106" s="30">
        <f t="shared" si="97"/>
        <v>97.082249231343596</v>
      </c>
      <c r="AL106" s="35">
        <f t="shared" si="98"/>
        <v>0.03</v>
      </c>
      <c r="AM106" s="30">
        <f t="shared" si="77"/>
        <v>0.20453994825593758</v>
      </c>
      <c r="AN106" s="30">
        <f t="shared" si="78"/>
        <v>0.59571594703047159</v>
      </c>
      <c r="AO106" s="30">
        <f t="shared" si="79"/>
        <v>0.1472228239187629</v>
      </c>
      <c r="AP106" s="30">
        <f t="shared" si="80"/>
        <v>0.74293877094923455</v>
      </c>
      <c r="AQ106" s="30">
        <f t="shared" si="81"/>
        <v>99.055170761093649</v>
      </c>
      <c r="AR106" s="31">
        <f t="shared" si="63"/>
        <v>0</v>
      </c>
      <c r="AS106" s="30">
        <f t="shared" si="82"/>
        <v>0</v>
      </c>
      <c r="AT106" s="30">
        <f t="shared" si="83"/>
        <v>99.055170761093649</v>
      </c>
      <c r="AU106" s="30">
        <f t="shared" si="99"/>
        <v>61.071629880618708</v>
      </c>
      <c r="AV106" s="36">
        <f t="shared" si="100"/>
        <v>1.4999999999999999E-2</v>
      </c>
      <c r="AW106" s="30">
        <f t="shared" si="84"/>
        <v>0.20453994825593758</v>
      </c>
      <c r="AX106" s="30">
        <f t="shared" si="85"/>
        <v>0.18737382023531282</v>
      </c>
      <c r="AY106" s="30">
        <f t="shared" si="86"/>
        <v>6.9604991074707648E-2</v>
      </c>
      <c r="AZ106" s="30">
        <f t="shared" si="87"/>
        <v>0.25697881131002048</v>
      </c>
      <c r="BA106" s="30">
        <f t="shared" si="88"/>
        <v>62.479210608446962</v>
      </c>
      <c r="BB106" s="31">
        <f t="shared" si="64"/>
        <v>0</v>
      </c>
      <c r="BC106" s="30">
        <f t="shared" si="89"/>
        <v>0</v>
      </c>
      <c r="BD106" s="30">
        <f t="shared" si="90"/>
        <v>62.479210608446962</v>
      </c>
      <c r="BE106" s="30">
        <f t="shared" si="101"/>
        <v>0</v>
      </c>
      <c r="BF106" s="36">
        <f t="shared" si="102"/>
        <v>0.01</v>
      </c>
      <c r="BG106" s="36">
        <f t="shared" si="103"/>
        <v>0.20453994825593758</v>
      </c>
      <c r="BH106" s="30">
        <f t="shared" si="104"/>
        <v>0</v>
      </c>
      <c r="BI106" s="30">
        <f t="shared" si="91"/>
        <v>0</v>
      </c>
      <c r="BJ106" s="30">
        <f t="shared" si="105"/>
        <v>0</v>
      </c>
      <c r="BK106" s="30">
        <f t="shared" si="106"/>
        <v>0</v>
      </c>
    </row>
    <row r="107" spans="1:63" x14ac:dyDescent="0.25">
      <c r="A107" s="29"/>
      <c r="B107" s="25">
        <f t="shared" si="107"/>
        <v>41282</v>
      </c>
      <c r="C107" s="26">
        <f>VLOOKUP(B107,Weather!$A$2:$F$9992,5,0)</f>
        <v>4</v>
      </c>
      <c r="D107" s="26">
        <f>VLOOKUP(B107,Weather!$A$2:$F$9992,6,0)</f>
        <v>8.6256000000000004</v>
      </c>
      <c r="E107" s="23"/>
      <c r="F107" s="28">
        <f>B107-Output!$C$3</f>
        <v>74</v>
      </c>
      <c r="G107" s="26">
        <f t="shared" si="65"/>
        <v>745.1999999999997</v>
      </c>
      <c r="H107" s="26">
        <f t="shared" si="108"/>
        <v>74</v>
      </c>
      <c r="I107" s="26"/>
      <c r="J107" s="26"/>
      <c r="K107" s="26"/>
      <c r="L107" s="30">
        <f t="shared" si="57"/>
        <v>0.92071999999999998</v>
      </c>
      <c r="M107" s="30">
        <f t="shared" si="66"/>
        <v>99.055170761093649</v>
      </c>
      <c r="N107" s="31">
        <f t="shared" si="58"/>
        <v>2.3699999999999999E-2</v>
      </c>
      <c r="O107" s="30">
        <f t="shared" si="67"/>
        <v>2.3476075470379194</v>
      </c>
      <c r="P107" s="30">
        <f t="shared" si="68"/>
        <v>0.8848464957011043</v>
      </c>
      <c r="Q107" s="30">
        <f t="shared" si="69"/>
        <v>2.6</v>
      </c>
      <c r="R107" s="30">
        <f>VLOOKUP(B107,Weather!$A$2:$G$99998,7,0)</f>
        <v>3.4523809523809526</v>
      </c>
      <c r="S107" s="76">
        <f t="shared" si="92"/>
        <v>-3</v>
      </c>
      <c r="T107" s="30">
        <f t="shared" si="93"/>
        <v>42</v>
      </c>
      <c r="U107" s="30">
        <f t="shared" si="94"/>
        <v>15</v>
      </c>
      <c r="V107" s="30">
        <f t="shared" si="70"/>
        <v>0.65098802030938885</v>
      </c>
      <c r="W107" s="30"/>
      <c r="X107" s="30"/>
      <c r="Y107" s="30">
        <f t="shared" si="95"/>
        <v>1</v>
      </c>
      <c r="Z107" s="30">
        <f t="shared" si="96"/>
        <v>1</v>
      </c>
      <c r="AA107" s="30">
        <f t="shared" si="71"/>
        <v>0.65098802030938885</v>
      </c>
      <c r="AB107" s="30">
        <f t="shared" si="72"/>
        <v>12.918247304600966</v>
      </c>
      <c r="AC107" s="31">
        <f t="shared" si="59"/>
        <v>0.248</v>
      </c>
      <c r="AD107" s="30">
        <f t="shared" si="73"/>
        <v>3.2037253315410394</v>
      </c>
      <c r="AE107" s="31">
        <f t="shared" si="60"/>
        <v>0.15200000000000002</v>
      </c>
      <c r="AF107" s="30">
        <f t="shared" si="74"/>
        <v>1.9635735902993472</v>
      </c>
      <c r="AG107" s="30">
        <f t="shared" si="61"/>
        <v>0.6</v>
      </c>
      <c r="AH107" s="30">
        <f t="shared" si="75"/>
        <v>7.750948382760579</v>
      </c>
      <c r="AI107" s="31">
        <f t="shared" si="62"/>
        <v>0</v>
      </c>
      <c r="AJ107" s="30">
        <f t="shared" si="76"/>
        <v>0</v>
      </c>
      <c r="AK107" s="30">
        <f t="shared" si="97"/>
        <v>99.055170761093649</v>
      </c>
      <c r="AL107" s="35">
        <f t="shared" si="98"/>
        <v>0.03</v>
      </c>
      <c r="AM107" s="30">
        <f t="shared" si="77"/>
        <v>0.22457015210759945</v>
      </c>
      <c r="AN107" s="30">
        <f t="shared" si="78"/>
        <v>0.66734504294589114</v>
      </c>
      <c r="AO107" s="30">
        <f t="shared" si="79"/>
        <v>0.17612624724004708</v>
      </c>
      <c r="AP107" s="30">
        <f t="shared" si="80"/>
        <v>0.84347129018593825</v>
      </c>
      <c r="AQ107" s="30">
        <f t="shared" si="81"/>
        <v>101.41542480244875</v>
      </c>
      <c r="AR107" s="31">
        <f t="shared" si="63"/>
        <v>0</v>
      </c>
      <c r="AS107" s="30">
        <f t="shared" si="82"/>
        <v>0</v>
      </c>
      <c r="AT107" s="30">
        <f t="shared" si="83"/>
        <v>101.41542480244875</v>
      </c>
      <c r="AU107" s="30">
        <f t="shared" si="99"/>
        <v>62.479210608446962</v>
      </c>
      <c r="AV107" s="36">
        <f t="shared" si="100"/>
        <v>1.4999999999999999E-2</v>
      </c>
      <c r="AW107" s="30">
        <f t="shared" si="84"/>
        <v>0.22457015210759945</v>
      </c>
      <c r="AX107" s="30">
        <f t="shared" si="85"/>
        <v>0.21046448744852511</v>
      </c>
      <c r="AY107" s="30">
        <f t="shared" si="86"/>
        <v>8.2606500926330748E-2</v>
      </c>
      <c r="AZ107" s="30">
        <f t="shared" si="87"/>
        <v>0.29307098837485585</v>
      </c>
      <c r="BA107" s="30">
        <f t="shared" si="88"/>
        <v>64.149713210371445</v>
      </c>
      <c r="BB107" s="31">
        <f t="shared" si="64"/>
        <v>0</v>
      </c>
      <c r="BC107" s="30">
        <f t="shared" si="89"/>
        <v>0</v>
      </c>
      <c r="BD107" s="30">
        <f t="shared" si="90"/>
        <v>64.149713210371445</v>
      </c>
      <c r="BE107" s="30">
        <f t="shared" si="101"/>
        <v>0</v>
      </c>
      <c r="BF107" s="36">
        <f t="shared" si="102"/>
        <v>0.01</v>
      </c>
      <c r="BG107" s="36">
        <f t="shared" si="103"/>
        <v>0.22457015210759945</v>
      </c>
      <c r="BH107" s="30">
        <f t="shared" si="104"/>
        <v>0</v>
      </c>
      <c r="BI107" s="30">
        <f t="shared" si="91"/>
        <v>0</v>
      </c>
      <c r="BJ107" s="30">
        <f t="shared" si="105"/>
        <v>0</v>
      </c>
      <c r="BK107" s="30">
        <f t="shared" si="106"/>
        <v>0</v>
      </c>
    </row>
    <row r="108" spans="1:63" x14ac:dyDescent="0.25">
      <c r="A108" s="29"/>
      <c r="B108" s="25">
        <f t="shared" si="107"/>
        <v>41283</v>
      </c>
      <c r="C108" s="26">
        <f>VLOOKUP(B108,Weather!$A$2:$F$9992,5,0)</f>
        <v>3.8500000000000005</v>
      </c>
      <c r="D108" s="26">
        <f>VLOOKUP(B108,Weather!$A$2:$F$9992,6,0)</f>
        <v>10.9656</v>
      </c>
      <c r="E108" s="23"/>
      <c r="F108" s="28">
        <f>B108-Output!$C$3</f>
        <v>75</v>
      </c>
      <c r="G108" s="26">
        <f t="shared" si="65"/>
        <v>749.04999999999973</v>
      </c>
      <c r="H108" s="26">
        <f t="shared" si="108"/>
        <v>75</v>
      </c>
      <c r="I108" s="26"/>
      <c r="J108" s="26"/>
      <c r="K108" s="26"/>
      <c r="L108" s="30">
        <f t="shared" si="57"/>
        <v>0.92094999999999994</v>
      </c>
      <c r="M108" s="30">
        <f t="shared" si="66"/>
        <v>101.41542480244875</v>
      </c>
      <c r="N108" s="31">
        <f t="shared" si="58"/>
        <v>2.3699999999999999E-2</v>
      </c>
      <c r="O108" s="30">
        <f t="shared" si="67"/>
        <v>2.4035455678180355</v>
      </c>
      <c r="P108" s="30">
        <f t="shared" si="68"/>
        <v>0.89068758356704225</v>
      </c>
      <c r="Q108" s="30">
        <f t="shared" si="69"/>
        <v>2.6</v>
      </c>
      <c r="R108" s="30">
        <f>VLOOKUP(B108,Weather!$A$2:$G$99998,7,0)</f>
        <v>2.9227272727272724</v>
      </c>
      <c r="S108" s="76">
        <f t="shared" si="92"/>
        <v>-3</v>
      </c>
      <c r="T108" s="30">
        <f t="shared" si="93"/>
        <v>42</v>
      </c>
      <c r="U108" s="30">
        <f t="shared" si="94"/>
        <v>15</v>
      </c>
      <c r="V108" s="30">
        <f t="shared" si="70"/>
        <v>0.61341436702490582</v>
      </c>
      <c r="W108" s="30"/>
      <c r="X108" s="30"/>
      <c r="Y108" s="30">
        <f t="shared" si="95"/>
        <v>1</v>
      </c>
      <c r="Z108" s="30">
        <f t="shared" si="96"/>
        <v>1</v>
      </c>
      <c r="AA108" s="30">
        <f t="shared" si="71"/>
        <v>0.61341436702490582</v>
      </c>
      <c r="AB108" s="30">
        <f t="shared" si="72"/>
        <v>15.577045535802194</v>
      </c>
      <c r="AC108" s="31">
        <f t="shared" si="59"/>
        <v>0.248</v>
      </c>
      <c r="AD108" s="30">
        <f t="shared" si="73"/>
        <v>3.8631072928789441</v>
      </c>
      <c r="AE108" s="31">
        <f t="shared" si="60"/>
        <v>0.15200000000000002</v>
      </c>
      <c r="AF108" s="30">
        <f t="shared" si="74"/>
        <v>2.3677109214419336</v>
      </c>
      <c r="AG108" s="30">
        <f t="shared" si="61"/>
        <v>0.6</v>
      </c>
      <c r="AH108" s="30">
        <f t="shared" si="75"/>
        <v>9.3462273214813152</v>
      </c>
      <c r="AI108" s="31">
        <f t="shared" si="62"/>
        <v>0</v>
      </c>
      <c r="AJ108" s="30">
        <f t="shared" si="76"/>
        <v>0</v>
      </c>
      <c r="AK108" s="30">
        <f t="shared" si="97"/>
        <v>101.41542480244875</v>
      </c>
      <c r="AL108" s="35">
        <f t="shared" si="98"/>
        <v>0.03</v>
      </c>
      <c r="AM108" s="30">
        <f t="shared" si="77"/>
        <v>0.21647505998784272</v>
      </c>
      <c r="AN108" s="30">
        <f t="shared" si="78"/>
        <v>0.65861730503407934</v>
      </c>
      <c r="AO108" s="30">
        <f t="shared" si="79"/>
        <v>0.22251978475594747</v>
      </c>
      <c r="AP108" s="30">
        <f t="shared" si="80"/>
        <v>0.88113708979002681</v>
      </c>
      <c r="AQ108" s="30">
        <f t="shared" si="81"/>
        <v>104.39739500553767</v>
      </c>
      <c r="AR108" s="31">
        <f t="shared" si="63"/>
        <v>0</v>
      </c>
      <c r="AS108" s="30">
        <f t="shared" si="82"/>
        <v>0</v>
      </c>
      <c r="AT108" s="30">
        <f t="shared" si="83"/>
        <v>104.39739500553767</v>
      </c>
      <c r="AU108" s="30">
        <f t="shared" si="99"/>
        <v>64.149713210371445</v>
      </c>
      <c r="AV108" s="36">
        <f t="shared" si="100"/>
        <v>1.4999999999999999E-2</v>
      </c>
      <c r="AW108" s="30">
        <f t="shared" si="84"/>
        <v>0.21647505998784272</v>
      </c>
      <c r="AX108" s="30">
        <f t="shared" si="85"/>
        <v>0.20830219523127097</v>
      </c>
      <c r="AY108" s="30">
        <f t="shared" si="86"/>
        <v>0.10175133917904643</v>
      </c>
      <c r="AZ108" s="30">
        <f t="shared" si="87"/>
        <v>0.31005353441031741</v>
      </c>
      <c r="BA108" s="30">
        <f t="shared" si="88"/>
        <v>66.20737059740307</v>
      </c>
      <c r="BB108" s="31">
        <f t="shared" si="64"/>
        <v>0</v>
      </c>
      <c r="BC108" s="30">
        <f t="shared" si="89"/>
        <v>0</v>
      </c>
      <c r="BD108" s="30">
        <f t="shared" si="90"/>
        <v>66.20737059740307</v>
      </c>
      <c r="BE108" s="30">
        <f t="shared" si="101"/>
        <v>0</v>
      </c>
      <c r="BF108" s="36">
        <f t="shared" si="102"/>
        <v>0.01</v>
      </c>
      <c r="BG108" s="36">
        <f t="shared" si="103"/>
        <v>0.21647505998784272</v>
      </c>
      <c r="BH108" s="30">
        <f t="shared" si="104"/>
        <v>0</v>
      </c>
      <c r="BI108" s="30">
        <f t="shared" si="91"/>
        <v>0</v>
      </c>
      <c r="BJ108" s="30">
        <f t="shared" si="105"/>
        <v>0</v>
      </c>
      <c r="BK108" s="30">
        <f t="shared" si="106"/>
        <v>0</v>
      </c>
    </row>
    <row r="109" spans="1:63" x14ac:dyDescent="0.25">
      <c r="A109" s="29"/>
      <c r="B109" s="25">
        <f t="shared" si="107"/>
        <v>41284</v>
      </c>
      <c r="C109" s="26">
        <f>VLOOKUP(B109,Weather!$A$2:$F$9992,5,0)</f>
        <v>3.95</v>
      </c>
      <c r="D109" s="26">
        <f>VLOOKUP(B109,Weather!$A$2:$F$9992,6,0)</f>
        <v>2.5164</v>
      </c>
      <c r="E109" s="23"/>
      <c r="F109" s="28">
        <f>B109-Output!$C$3</f>
        <v>76</v>
      </c>
      <c r="G109" s="26">
        <f t="shared" si="65"/>
        <v>752.99999999999977</v>
      </c>
      <c r="H109" s="26">
        <f t="shared" si="108"/>
        <v>76</v>
      </c>
      <c r="I109" s="26"/>
      <c r="J109" s="26"/>
      <c r="K109" s="26"/>
      <c r="L109" s="30">
        <f t="shared" si="57"/>
        <v>0.92111999999999994</v>
      </c>
      <c r="M109" s="30">
        <f t="shared" si="66"/>
        <v>104.39739500553767</v>
      </c>
      <c r="N109" s="31">
        <f t="shared" si="58"/>
        <v>2.3699999999999999E-2</v>
      </c>
      <c r="O109" s="30">
        <f t="shared" si="67"/>
        <v>2.4742182616312429</v>
      </c>
      <c r="P109" s="30">
        <f t="shared" si="68"/>
        <v>0.89761877421750369</v>
      </c>
      <c r="Q109" s="30">
        <f t="shared" si="69"/>
        <v>2.6</v>
      </c>
      <c r="R109" s="30">
        <f>VLOOKUP(B109,Weather!$A$2:$G$99998,7,0)</f>
        <v>3.5545454545454547</v>
      </c>
      <c r="S109" s="76">
        <f t="shared" si="92"/>
        <v>-3</v>
      </c>
      <c r="T109" s="30">
        <f t="shared" si="93"/>
        <v>42</v>
      </c>
      <c r="U109" s="30">
        <f t="shared" si="94"/>
        <v>15</v>
      </c>
      <c r="V109" s="30">
        <f t="shared" si="70"/>
        <v>0.65795942764539217</v>
      </c>
      <c r="W109" s="30"/>
      <c r="X109" s="30"/>
      <c r="Y109" s="30">
        <f t="shared" si="95"/>
        <v>1</v>
      </c>
      <c r="Z109" s="30">
        <f t="shared" si="96"/>
        <v>1</v>
      </c>
      <c r="AA109" s="30">
        <f t="shared" si="71"/>
        <v>0.65795942764539217</v>
      </c>
      <c r="AB109" s="30">
        <f t="shared" si="72"/>
        <v>3.8640618218087233</v>
      </c>
      <c r="AC109" s="31">
        <f t="shared" si="59"/>
        <v>0.248</v>
      </c>
      <c r="AD109" s="30">
        <f t="shared" si="73"/>
        <v>0.9582873318085634</v>
      </c>
      <c r="AE109" s="31">
        <f t="shared" si="60"/>
        <v>0.15200000000000002</v>
      </c>
      <c r="AF109" s="30">
        <f t="shared" si="74"/>
        <v>0.58733739691492604</v>
      </c>
      <c r="AG109" s="30">
        <f t="shared" si="61"/>
        <v>0.6</v>
      </c>
      <c r="AH109" s="30">
        <f t="shared" si="75"/>
        <v>2.318437093085234</v>
      </c>
      <c r="AI109" s="31">
        <f t="shared" si="62"/>
        <v>0</v>
      </c>
      <c r="AJ109" s="30">
        <f t="shared" si="76"/>
        <v>0</v>
      </c>
      <c r="AK109" s="30">
        <f t="shared" si="97"/>
        <v>104.39739500553767</v>
      </c>
      <c r="AL109" s="35">
        <f t="shared" si="98"/>
        <v>0.03</v>
      </c>
      <c r="AM109" s="30">
        <f t="shared" si="77"/>
        <v>0.22616609061513188</v>
      </c>
      <c r="AN109" s="30">
        <f t="shared" si="78"/>
        <v>0.70833452096418448</v>
      </c>
      <c r="AO109" s="30">
        <f t="shared" si="79"/>
        <v>1.7356723185033677E-2</v>
      </c>
      <c r="AP109" s="30">
        <f t="shared" si="80"/>
        <v>0.72569124414921815</v>
      </c>
      <c r="AQ109" s="30">
        <f t="shared" si="81"/>
        <v>104.62999109319702</v>
      </c>
      <c r="AR109" s="31">
        <f t="shared" si="63"/>
        <v>0</v>
      </c>
      <c r="AS109" s="30">
        <f t="shared" si="82"/>
        <v>0</v>
      </c>
      <c r="AT109" s="30">
        <f t="shared" si="83"/>
        <v>104.62999109319702</v>
      </c>
      <c r="AU109" s="30">
        <f t="shared" si="99"/>
        <v>66.20737059740307</v>
      </c>
      <c r="AV109" s="36">
        <f t="shared" si="100"/>
        <v>1.4999999999999999E-2</v>
      </c>
      <c r="AW109" s="30">
        <f t="shared" si="84"/>
        <v>0.22616609061513188</v>
      </c>
      <c r="AX109" s="30">
        <f t="shared" si="85"/>
        <v>0.2246079326688282</v>
      </c>
      <c r="AY109" s="30">
        <f t="shared" si="86"/>
        <v>1.7091812355276136E-2</v>
      </c>
      <c r="AZ109" s="30">
        <f t="shared" si="87"/>
        <v>0.24169974502410432</v>
      </c>
      <c r="BA109" s="30">
        <f t="shared" si="88"/>
        <v>66.553008249293896</v>
      </c>
      <c r="BB109" s="31">
        <f t="shared" si="64"/>
        <v>0</v>
      </c>
      <c r="BC109" s="30">
        <f t="shared" si="89"/>
        <v>0</v>
      </c>
      <c r="BD109" s="30">
        <f t="shared" si="90"/>
        <v>66.553008249293896</v>
      </c>
      <c r="BE109" s="30">
        <f t="shared" si="101"/>
        <v>0</v>
      </c>
      <c r="BF109" s="36">
        <f t="shared" si="102"/>
        <v>0.01</v>
      </c>
      <c r="BG109" s="36">
        <f t="shared" si="103"/>
        <v>0.22616609061513188</v>
      </c>
      <c r="BH109" s="30">
        <f t="shared" si="104"/>
        <v>0</v>
      </c>
      <c r="BI109" s="30">
        <f t="shared" si="91"/>
        <v>0</v>
      </c>
      <c r="BJ109" s="30">
        <f t="shared" si="105"/>
        <v>0</v>
      </c>
      <c r="BK109" s="30">
        <f t="shared" si="106"/>
        <v>0</v>
      </c>
    </row>
    <row r="110" spans="1:63" x14ac:dyDescent="0.25">
      <c r="A110" s="29"/>
      <c r="B110" s="25">
        <f t="shared" si="107"/>
        <v>41285</v>
      </c>
      <c r="C110" s="26">
        <f>VLOOKUP(B110,Weather!$A$2:$F$9992,5,0)</f>
        <v>4.25</v>
      </c>
      <c r="D110" s="26">
        <f>VLOOKUP(B110,Weather!$A$2:$F$9992,6,0)</f>
        <v>5.4180000000000001</v>
      </c>
      <c r="E110" s="23"/>
      <c r="F110" s="28">
        <f>B110-Output!$C$3</f>
        <v>77</v>
      </c>
      <c r="G110" s="26">
        <f t="shared" si="65"/>
        <v>757.24999999999977</v>
      </c>
      <c r="H110" s="26">
        <f t="shared" si="108"/>
        <v>77</v>
      </c>
      <c r="I110" s="26"/>
      <c r="J110" s="26"/>
      <c r="K110" s="26"/>
      <c r="L110" s="30">
        <f t="shared" si="57"/>
        <v>0.92122999999999999</v>
      </c>
      <c r="M110" s="30">
        <f t="shared" si="66"/>
        <v>104.62999109319702</v>
      </c>
      <c r="N110" s="31">
        <f t="shared" si="58"/>
        <v>2.3699999999999999E-2</v>
      </c>
      <c r="O110" s="30">
        <f t="shared" si="67"/>
        <v>2.4797307889087694</v>
      </c>
      <c r="P110" s="30">
        <f t="shared" si="68"/>
        <v>0.89816509899436336</v>
      </c>
      <c r="Q110" s="30">
        <f t="shared" si="69"/>
        <v>2.6</v>
      </c>
      <c r="R110" s="30">
        <f>VLOOKUP(B110,Weather!$A$2:$G$99998,7,0)</f>
        <v>3.3318181818181825</v>
      </c>
      <c r="S110" s="76">
        <f t="shared" si="92"/>
        <v>-3</v>
      </c>
      <c r="T110" s="30">
        <f t="shared" si="93"/>
        <v>42</v>
      </c>
      <c r="U110" s="30">
        <f t="shared" si="94"/>
        <v>15</v>
      </c>
      <c r="V110" s="30">
        <f t="shared" si="70"/>
        <v>0.6426474017529531</v>
      </c>
      <c r="W110" s="30"/>
      <c r="X110" s="30"/>
      <c r="Y110" s="30">
        <f t="shared" si="95"/>
        <v>1</v>
      </c>
      <c r="Z110" s="30">
        <f t="shared" si="96"/>
        <v>1</v>
      </c>
      <c r="AA110" s="30">
        <f t="shared" si="71"/>
        <v>0.6426474017529531</v>
      </c>
      <c r="AB110" s="30">
        <f t="shared" si="72"/>
        <v>8.1309498019489279</v>
      </c>
      <c r="AC110" s="31">
        <f t="shared" si="59"/>
        <v>0.248</v>
      </c>
      <c r="AD110" s="30">
        <f t="shared" si="73"/>
        <v>2.0164755508833343</v>
      </c>
      <c r="AE110" s="31">
        <f t="shared" si="60"/>
        <v>0.15200000000000002</v>
      </c>
      <c r="AF110" s="30">
        <f t="shared" si="74"/>
        <v>1.2359043698962373</v>
      </c>
      <c r="AG110" s="30">
        <f t="shared" si="61"/>
        <v>0.6</v>
      </c>
      <c r="AH110" s="30">
        <f t="shared" si="75"/>
        <v>4.8785698811693567</v>
      </c>
      <c r="AI110" s="31">
        <f t="shared" si="62"/>
        <v>0</v>
      </c>
      <c r="AJ110" s="30">
        <f t="shared" si="76"/>
        <v>0</v>
      </c>
      <c r="AK110" s="30">
        <f t="shared" si="97"/>
        <v>104.62999109319702</v>
      </c>
      <c r="AL110" s="35">
        <f t="shared" si="98"/>
        <v>0.03</v>
      </c>
      <c r="AM110" s="30">
        <f t="shared" si="77"/>
        <v>0.22270128970520273</v>
      </c>
      <c r="AN110" s="30">
        <f t="shared" si="78"/>
        <v>0.69903701874896551</v>
      </c>
      <c r="AO110" s="30">
        <f t="shared" si="79"/>
        <v>9.1482931671410569E-2</v>
      </c>
      <c r="AP110" s="30">
        <f t="shared" si="80"/>
        <v>0.79051995042037604</v>
      </c>
      <c r="AQ110" s="30">
        <f t="shared" si="81"/>
        <v>105.85594669365997</v>
      </c>
      <c r="AR110" s="31">
        <f t="shared" si="63"/>
        <v>0</v>
      </c>
      <c r="AS110" s="30">
        <f t="shared" si="82"/>
        <v>0</v>
      </c>
      <c r="AT110" s="30">
        <f t="shared" si="83"/>
        <v>105.85594669365997</v>
      </c>
      <c r="AU110" s="30">
        <f t="shared" si="99"/>
        <v>66.553008249293896</v>
      </c>
      <c r="AV110" s="36">
        <f t="shared" si="100"/>
        <v>1.4999999999999999E-2</v>
      </c>
      <c r="AW110" s="30">
        <f t="shared" si="84"/>
        <v>0.22270128970520273</v>
      </c>
      <c r="AX110" s="30">
        <f t="shared" si="85"/>
        <v>0.2223216115631812</v>
      </c>
      <c r="AY110" s="30">
        <f t="shared" si="86"/>
        <v>4.7760019572653613E-2</v>
      </c>
      <c r="AZ110" s="30">
        <f t="shared" si="87"/>
        <v>0.27008163113583483</v>
      </c>
      <c r="BA110" s="30">
        <f t="shared" si="88"/>
        <v>67.51883098805429</v>
      </c>
      <c r="BB110" s="31">
        <f t="shared" si="64"/>
        <v>0</v>
      </c>
      <c r="BC110" s="30">
        <f t="shared" si="89"/>
        <v>0</v>
      </c>
      <c r="BD110" s="30">
        <f t="shared" si="90"/>
        <v>67.51883098805429</v>
      </c>
      <c r="BE110" s="30">
        <f t="shared" si="101"/>
        <v>0</v>
      </c>
      <c r="BF110" s="36">
        <f t="shared" si="102"/>
        <v>0.01</v>
      </c>
      <c r="BG110" s="36">
        <f t="shared" si="103"/>
        <v>0.22270128970520273</v>
      </c>
      <c r="BH110" s="30">
        <f t="shared" si="104"/>
        <v>0</v>
      </c>
      <c r="BI110" s="30">
        <f t="shared" si="91"/>
        <v>0</v>
      </c>
      <c r="BJ110" s="30">
        <f t="shared" si="105"/>
        <v>0</v>
      </c>
      <c r="BK110" s="30">
        <f t="shared" si="106"/>
        <v>0</v>
      </c>
    </row>
    <row r="111" spans="1:63" x14ac:dyDescent="0.25">
      <c r="A111" s="29"/>
      <c r="B111" s="25">
        <f t="shared" si="107"/>
        <v>41286</v>
      </c>
      <c r="C111" s="26">
        <f>VLOOKUP(B111,Weather!$A$2:$F$9992,5,0)</f>
        <v>4.0999999999999996</v>
      </c>
      <c r="D111" s="26">
        <f>VLOOKUP(B111,Weather!$A$2:$F$9992,6,0)</f>
        <v>7.6824000000000003</v>
      </c>
      <c r="E111" s="23"/>
      <c r="F111" s="28">
        <f>B111-Output!$C$3</f>
        <v>78</v>
      </c>
      <c r="G111" s="26">
        <f t="shared" si="65"/>
        <v>761.3499999999998</v>
      </c>
      <c r="H111" s="26">
        <f t="shared" si="108"/>
        <v>78</v>
      </c>
      <c r="I111" s="26"/>
      <c r="J111" s="26"/>
      <c r="K111" s="26"/>
      <c r="L111" s="30">
        <f t="shared" si="57"/>
        <v>0.92127999999999999</v>
      </c>
      <c r="M111" s="30">
        <f t="shared" si="66"/>
        <v>105.85594669365997</v>
      </c>
      <c r="N111" s="31">
        <f t="shared" si="58"/>
        <v>2.3699999999999999E-2</v>
      </c>
      <c r="O111" s="30">
        <f t="shared" si="67"/>
        <v>2.5087859366397414</v>
      </c>
      <c r="P111" s="30">
        <f t="shared" si="68"/>
        <v>0.90086713993632117</v>
      </c>
      <c r="Q111" s="30">
        <f t="shared" si="69"/>
        <v>2.6</v>
      </c>
      <c r="R111" s="30">
        <f>VLOOKUP(B111,Weather!$A$2:$G$99998,7,0)</f>
        <v>3.3681818181818173</v>
      </c>
      <c r="S111" s="76">
        <f t="shared" si="92"/>
        <v>-3</v>
      </c>
      <c r="T111" s="30">
        <f t="shared" si="93"/>
        <v>42</v>
      </c>
      <c r="U111" s="30">
        <f t="shared" si="94"/>
        <v>15</v>
      </c>
      <c r="V111" s="30">
        <f t="shared" si="70"/>
        <v>0.64517609308404278</v>
      </c>
      <c r="W111" s="30"/>
      <c r="X111" s="30"/>
      <c r="Y111" s="30">
        <f t="shared" si="95"/>
        <v>1</v>
      </c>
      <c r="Z111" s="30">
        <f t="shared" si="96"/>
        <v>1</v>
      </c>
      <c r="AA111" s="30">
        <f t="shared" si="71"/>
        <v>0.64517609308404278</v>
      </c>
      <c r="AB111" s="30">
        <f t="shared" si="72"/>
        <v>11.609386660459215</v>
      </c>
      <c r="AC111" s="31">
        <f t="shared" si="59"/>
        <v>0.248</v>
      </c>
      <c r="AD111" s="30">
        <f t="shared" si="73"/>
        <v>2.8791278917938854</v>
      </c>
      <c r="AE111" s="31">
        <f t="shared" si="60"/>
        <v>0.15200000000000002</v>
      </c>
      <c r="AF111" s="30">
        <f t="shared" si="74"/>
        <v>1.764626772389801</v>
      </c>
      <c r="AG111" s="30">
        <f t="shared" si="61"/>
        <v>0.6</v>
      </c>
      <c r="AH111" s="30">
        <f t="shared" si="75"/>
        <v>6.9656319962755289</v>
      </c>
      <c r="AI111" s="31">
        <f t="shared" si="62"/>
        <v>0</v>
      </c>
      <c r="AJ111" s="30">
        <f t="shared" si="76"/>
        <v>0</v>
      </c>
      <c r="AK111" s="30">
        <f t="shared" si="97"/>
        <v>105.85594669365997</v>
      </c>
      <c r="AL111" s="35">
        <f t="shared" si="98"/>
        <v>0.03</v>
      </c>
      <c r="AM111" s="30">
        <f t="shared" si="77"/>
        <v>0.2232633241617048</v>
      </c>
      <c r="AN111" s="30">
        <f t="shared" si="78"/>
        <v>0.70901251623332251</v>
      </c>
      <c r="AO111" s="30">
        <f t="shared" si="79"/>
        <v>0.15069281167892551</v>
      </c>
      <c r="AP111" s="30">
        <f t="shared" si="80"/>
        <v>0.85970532791224796</v>
      </c>
      <c r="AQ111" s="30">
        <f t="shared" si="81"/>
        <v>107.87536925754161</v>
      </c>
      <c r="AR111" s="31">
        <f t="shared" si="63"/>
        <v>0</v>
      </c>
      <c r="AS111" s="30">
        <f t="shared" si="82"/>
        <v>0</v>
      </c>
      <c r="AT111" s="30">
        <f t="shared" si="83"/>
        <v>107.87536925754161</v>
      </c>
      <c r="AU111" s="30">
        <f t="shared" si="99"/>
        <v>67.51883098805429</v>
      </c>
      <c r="AV111" s="36">
        <f t="shared" si="100"/>
        <v>1.4999999999999999E-2</v>
      </c>
      <c r="AW111" s="30">
        <f t="shared" si="84"/>
        <v>0.2232633241617048</v>
      </c>
      <c r="AX111" s="30">
        <f t="shared" si="85"/>
        <v>0.22611717974857987</v>
      </c>
      <c r="AY111" s="30">
        <f t="shared" si="86"/>
        <v>7.249457200525436E-2</v>
      </c>
      <c r="AZ111" s="30">
        <f t="shared" si="87"/>
        <v>0.29861175175383425</v>
      </c>
      <c r="BA111" s="30">
        <f t="shared" si="88"/>
        <v>68.984846008690255</v>
      </c>
      <c r="BB111" s="31">
        <f t="shared" si="64"/>
        <v>0</v>
      </c>
      <c r="BC111" s="30">
        <f t="shared" si="89"/>
        <v>0</v>
      </c>
      <c r="BD111" s="30">
        <f t="shared" si="90"/>
        <v>68.984846008690255</v>
      </c>
      <c r="BE111" s="30">
        <f t="shared" si="101"/>
        <v>0</v>
      </c>
      <c r="BF111" s="36">
        <f t="shared" si="102"/>
        <v>0.01</v>
      </c>
      <c r="BG111" s="36">
        <f t="shared" si="103"/>
        <v>0.2232633241617048</v>
      </c>
      <c r="BH111" s="30">
        <f t="shared" si="104"/>
        <v>0</v>
      </c>
      <c r="BI111" s="30">
        <f t="shared" si="91"/>
        <v>0</v>
      </c>
      <c r="BJ111" s="30">
        <f t="shared" si="105"/>
        <v>0</v>
      </c>
      <c r="BK111" s="30">
        <f t="shared" si="106"/>
        <v>0</v>
      </c>
    </row>
    <row r="112" spans="1:63" x14ac:dyDescent="0.25">
      <c r="A112" s="29"/>
      <c r="B112" s="25">
        <f t="shared" si="107"/>
        <v>41287</v>
      </c>
      <c r="C112" s="26">
        <f>VLOOKUP(B112,Weather!$A$2:$F$9992,5,0)</f>
        <v>4.05</v>
      </c>
      <c r="D112" s="26">
        <f>VLOOKUP(B112,Weather!$A$2:$F$9992,6,0)</f>
        <v>1.5264</v>
      </c>
      <c r="E112" s="23"/>
      <c r="F112" s="28">
        <f>B112-Output!$C$3</f>
        <v>79</v>
      </c>
      <c r="G112" s="26">
        <f t="shared" si="65"/>
        <v>765.39999999999975</v>
      </c>
      <c r="H112" s="26">
        <f t="shared" si="108"/>
        <v>79</v>
      </c>
      <c r="I112" s="26"/>
      <c r="J112" s="26"/>
      <c r="K112" s="26"/>
      <c r="L112" s="30">
        <f t="shared" si="57"/>
        <v>0.92127000000000003</v>
      </c>
      <c r="M112" s="30">
        <f t="shared" si="66"/>
        <v>107.87536925754161</v>
      </c>
      <c r="N112" s="31">
        <f t="shared" si="58"/>
        <v>2.3699999999999999E-2</v>
      </c>
      <c r="O112" s="30">
        <f t="shared" si="67"/>
        <v>2.5566462514037358</v>
      </c>
      <c r="P112" s="30">
        <f t="shared" si="68"/>
        <v>0.90514079051232443</v>
      </c>
      <c r="Q112" s="30">
        <f t="shared" si="69"/>
        <v>2.6</v>
      </c>
      <c r="R112" s="30">
        <f>VLOOKUP(B112,Weather!$A$2:$G$99998,7,0)</f>
        <v>3.9333333333333336</v>
      </c>
      <c r="S112" s="76">
        <f t="shared" si="92"/>
        <v>-3</v>
      </c>
      <c r="T112" s="30">
        <f t="shared" si="93"/>
        <v>42</v>
      </c>
      <c r="U112" s="30">
        <f t="shared" si="94"/>
        <v>15</v>
      </c>
      <c r="V112" s="30">
        <f t="shared" si="70"/>
        <v>0.68304577869795258</v>
      </c>
      <c r="W112" s="30"/>
      <c r="X112" s="30"/>
      <c r="Y112" s="30">
        <f t="shared" si="95"/>
        <v>1</v>
      </c>
      <c r="Z112" s="30">
        <f t="shared" si="96"/>
        <v>1</v>
      </c>
      <c r="AA112" s="30">
        <f t="shared" si="71"/>
        <v>0.68304577869795258</v>
      </c>
      <c r="AB112" s="30">
        <f t="shared" si="72"/>
        <v>2.4536219829338028</v>
      </c>
      <c r="AC112" s="31">
        <f t="shared" si="59"/>
        <v>0.248</v>
      </c>
      <c r="AD112" s="30">
        <f t="shared" si="73"/>
        <v>0.6084982517675831</v>
      </c>
      <c r="AE112" s="31">
        <f t="shared" si="60"/>
        <v>0.15200000000000002</v>
      </c>
      <c r="AF112" s="30">
        <f t="shared" si="74"/>
        <v>0.37295054140593809</v>
      </c>
      <c r="AG112" s="30">
        <f t="shared" si="61"/>
        <v>0.6</v>
      </c>
      <c r="AH112" s="30">
        <f t="shared" si="75"/>
        <v>1.4721731897602817</v>
      </c>
      <c r="AI112" s="31">
        <f t="shared" si="62"/>
        <v>0</v>
      </c>
      <c r="AJ112" s="30">
        <f t="shared" si="76"/>
        <v>0</v>
      </c>
      <c r="AK112" s="30">
        <f t="shared" si="97"/>
        <v>107.87536925754161</v>
      </c>
      <c r="AL112" s="35">
        <f t="shared" si="98"/>
        <v>0.03</v>
      </c>
      <c r="AM112" s="30">
        <f t="shared" si="77"/>
        <v>0.23218285250963719</v>
      </c>
      <c r="AN112" s="30">
        <f t="shared" si="78"/>
        <v>0.75140432849239291</v>
      </c>
      <c r="AO112" s="30">
        <f t="shared" si="79"/>
        <v>-9.9233979677707945E-3</v>
      </c>
      <c r="AP112" s="30">
        <f t="shared" si="80"/>
        <v>0.74148093052462216</v>
      </c>
      <c r="AQ112" s="30">
        <f t="shared" si="81"/>
        <v>107.74238657878458</v>
      </c>
      <c r="AR112" s="31">
        <f t="shared" si="63"/>
        <v>0</v>
      </c>
      <c r="AS112" s="30">
        <f t="shared" si="82"/>
        <v>0</v>
      </c>
      <c r="AT112" s="30">
        <f t="shared" si="83"/>
        <v>107.74238657878458</v>
      </c>
      <c r="AU112" s="30">
        <f t="shared" si="99"/>
        <v>68.984846008690255</v>
      </c>
      <c r="AV112" s="36">
        <f t="shared" si="100"/>
        <v>1.4999999999999999E-2</v>
      </c>
      <c r="AW112" s="30">
        <f t="shared" si="84"/>
        <v>0.23218285250963719</v>
      </c>
      <c r="AX112" s="30">
        <f t="shared" si="85"/>
        <v>0.24025647489353644</v>
      </c>
      <c r="AY112" s="30">
        <f t="shared" si="86"/>
        <v>6.2525444140643658E-3</v>
      </c>
      <c r="AZ112" s="30">
        <f t="shared" si="87"/>
        <v>0.2465090193076008</v>
      </c>
      <c r="BA112" s="30">
        <f t="shared" si="88"/>
        <v>69.111287530788601</v>
      </c>
      <c r="BB112" s="31">
        <f t="shared" si="64"/>
        <v>0</v>
      </c>
      <c r="BC112" s="30">
        <f t="shared" si="89"/>
        <v>0</v>
      </c>
      <c r="BD112" s="30">
        <f t="shared" si="90"/>
        <v>69.111287530788601</v>
      </c>
      <c r="BE112" s="30">
        <f t="shared" si="101"/>
        <v>0</v>
      </c>
      <c r="BF112" s="36">
        <f t="shared" si="102"/>
        <v>0.01</v>
      </c>
      <c r="BG112" s="36">
        <f t="shared" si="103"/>
        <v>0.23218285250963719</v>
      </c>
      <c r="BH112" s="30">
        <f t="shared" si="104"/>
        <v>0</v>
      </c>
      <c r="BI112" s="30">
        <f t="shared" si="91"/>
        <v>0</v>
      </c>
      <c r="BJ112" s="30">
        <f t="shared" si="105"/>
        <v>0</v>
      </c>
      <c r="BK112" s="30">
        <f t="shared" si="106"/>
        <v>0</v>
      </c>
    </row>
    <row r="113" spans="1:63" x14ac:dyDescent="0.25">
      <c r="A113" s="29"/>
      <c r="B113" s="25">
        <f t="shared" si="107"/>
        <v>41288</v>
      </c>
      <c r="C113" s="26">
        <f>VLOOKUP(B113,Weather!$A$2:$F$9992,5,0)</f>
        <v>4.3</v>
      </c>
      <c r="D113" s="26">
        <f>VLOOKUP(B113,Weather!$A$2:$F$9992,6,0)</f>
        <v>2.7035999999999998</v>
      </c>
      <c r="E113" s="23"/>
      <c r="F113" s="28">
        <f>B113-Output!$C$3</f>
        <v>80</v>
      </c>
      <c r="G113" s="26">
        <f t="shared" si="65"/>
        <v>769.6999999999997</v>
      </c>
      <c r="H113" s="26">
        <f t="shared" si="108"/>
        <v>80</v>
      </c>
      <c r="I113" s="26"/>
      <c r="J113" s="26"/>
      <c r="K113" s="26"/>
      <c r="L113" s="30">
        <f t="shared" si="57"/>
        <v>0.92120000000000002</v>
      </c>
      <c r="M113" s="30">
        <f t="shared" si="66"/>
        <v>107.74238657878458</v>
      </c>
      <c r="N113" s="31">
        <f t="shared" si="58"/>
        <v>2.3699999999999999E-2</v>
      </c>
      <c r="O113" s="30">
        <f t="shared" si="67"/>
        <v>2.5534945619171943</v>
      </c>
      <c r="P113" s="30">
        <f t="shared" si="68"/>
        <v>0.90484795474761825</v>
      </c>
      <c r="Q113" s="30">
        <f t="shared" si="69"/>
        <v>2.6</v>
      </c>
      <c r="R113" s="30">
        <f>VLOOKUP(B113,Weather!$A$2:$G$99998,7,0)</f>
        <v>3.8590909090909089</v>
      </c>
      <c r="S113" s="76">
        <f t="shared" si="92"/>
        <v>-3</v>
      </c>
      <c r="T113" s="30">
        <f t="shared" si="93"/>
        <v>42</v>
      </c>
      <c r="U113" s="30">
        <f t="shared" si="94"/>
        <v>15</v>
      </c>
      <c r="V113" s="30">
        <f t="shared" si="70"/>
        <v>0.67822240862329952</v>
      </c>
      <c r="W113" s="30"/>
      <c r="X113" s="30"/>
      <c r="Y113" s="30">
        <f t="shared" si="95"/>
        <v>1</v>
      </c>
      <c r="Z113" s="30">
        <f t="shared" si="96"/>
        <v>1</v>
      </c>
      <c r="AA113" s="30">
        <f t="shared" si="71"/>
        <v>0.67822240862329952</v>
      </c>
      <c r="AB113" s="30">
        <f t="shared" si="72"/>
        <v>4.3138349995048193</v>
      </c>
      <c r="AC113" s="31">
        <f t="shared" si="59"/>
        <v>0.248</v>
      </c>
      <c r="AD113" s="30">
        <f t="shared" si="73"/>
        <v>1.0698310798771953</v>
      </c>
      <c r="AE113" s="31">
        <f t="shared" si="60"/>
        <v>0.15200000000000002</v>
      </c>
      <c r="AF113" s="30">
        <f t="shared" si="74"/>
        <v>0.65570291992473262</v>
      </c>
      <c r="AG113" s="30">
        <f t="shared" si="61"/>
        <v>0.6</v>
      </c>
      <c r="AH113" s="30">
        <f t="shared" si="75"/>
        <v>2.5883009997028914</v>
      </c>
      <c r="AI113" s="31">
        <f t="shared" si="62"/>
        <v>0</v>
      </c>
      <c r="AJ113" s="30">
        <f t="shared" si="76"/>
        <v>0</v>
      </c>
      <c r="AK113" s="30">
        <f t="shared" si="97"/>
        <v>107.74238657878458</v>
      </c>
      <c r="AL113" s="35">
        <f t="shared" si="98"/>
        <v>0.03</v>
      </c>
      <c r="AM113" s="30">
        <f t="shared" si="77"/>
        <v>0.23099108712393832</v>
      </c>
      <c r="AN113" s="30">
        <f t="shared" si="78"/>
        <v>0.74662593015483214</v>
      </c>
      <c r="AO113" s="30">
        <f t="shared" si="79"/>
        <v>2.2443365596720902E-2</v>
      </c>
      <c r="AP113" s="30">
        <f t="shared" si="80"/>
        <v>0.76906929575155303</v>
      </c>
      <c r="AQ113" s="30">
        <f t="shared" si="81"/>
        <v>108.04314836291022</v>
      </c>
      <c r="AR113" s="31">
        <f t="shared" si="63"/>
        <v>0</v>
      </c>
      <c r="AS113" s="30">
        <f t="shared" si="82"/>
        <v>0</v>
      </c>
      <c r="AT113" s="30">
        <f t="shared" si="83"/>
        <v>108.04314836291022</v>
      </c>
      <c r="AU113" s="30">
        <f t="shared" si="99"/>
        <v>69.111287530788601</v>
      </c>
      <c r="AV113" s="36">
        <f t="shared" si="100"/>
        <v>1.4999999999999999E-2</v>
      </c>
      <c r="AW113" s="30">
        <f t="shared" si="84"/>
        <v>0.23099108712393832</v>
      </c>
      <c r="AX113" s="30">
        <f t="shared" si="85"/>
        <v>0.2394613715890791</v>
      </c>
      <c r="AY113" s="30">
        <f t="shared" si="86"/>
        <v>1.9613301757575998E-2</v>
      </c>
      <c r="AZ113" s="30">
        <f t="shared" si="87"/>
        <v>0.25907467334665507</v>
      </c>
      <c r="BA113" s="30">
        <f t="shared" si="88"/>
        <v>69.507915777366676</v>
      </c>
      <c r="BB113" s="31">
        <f t="shared" si="64"/>
        <v>0</v>
      </c>
      <c r="BC113" s="30">
        <f t="shared" si="89"/>
        <v>0</v>
      </c>
      <c r="BD113" s="30">
        <f t="shared" si="90"/>
        <v>69.507915777366676</v>
      </c>
      <c r="BE113" s="30">
        <f t="shared" si="101"/>
        <v>0</v>
      </c>
      <c r="BF113" s="36">
        <f t="shared" si="102"/>
        <v>0.01</v>
      </c>
      <c r="BG113" s="36">
        <f t="shared" si="103"/>
        <v>0.23099108712393832</v>
      </c>
      <c r="BH113" s="30">
        <f t="shared" si="104"/>
        <v>0</v>
      </c>
      <c r="BI113" s="30">
        <f t="shared" si="91"/>
        <v>0</v>
      </c>
      <c r="BJ113" s="30">
        <f t="shared" si="105"/>
        <v>0</v>
      </c>
      <c r="BK113" s="30">
        <f t="shared" si="106"/>
        <v>0</v>
      </c>
    </row>
    <row r="114" spans="1:63" x14ac:dyDescent="0.25">
      <c r="A114" s="29"/>
      <c r="B114" s="25">
        <f t="shared" si="107"/>
        <v>41289</v>
      </c>
      <c r="C114" s="26">
        <f>VLOOKUP(B114,Weather!$A$2:$F$9992,5,0)</f>
        <v>7.6</v>
      </c>
      <c r="D114" s="26">
        <f>VLOOKUP(B114,Weather!$A$2:$F$9992,6,0)</f>
        <v>9.4643999999999995</v>
      </c>
      <c r="E114" s="23"/>
      <c r="F114" s="28">
        <f>B114-Output!$C$3</f>
        <v>81</v>
      </c>
      <c r="G114" s="26">
        <f t="shared" si="65"/>
        <v>777.29999999999973</v>
      </c>
      <c r="H114" s="26">
        <f t="shared" si="108"/>
        <v>81</v>
      </c>
      <c r="I114" s="26"/>
      <c r="J114" s="26"/>
      <c r="K114" s="26"/>
      <c r="L114" s="30">
        <f t="shared" si="57"/>
        <v>0.92107000000000006</v>
      </c>
      <c r="M114" s="30">
        <f t="shared" si="66"/>
        <v>108.04314836291022</v>
      </c>
      <c r="N114" s="31">
        <f t="shared" si="58"/>
        <v>2.3699999999999999E-2</v>
      </c>
      <c r="O114" s="30">
        <f t="shared" si="67"/>
        <v>2.560622616200972</v>
      </c>
      <c r="P114" s="30">
        <f t="shared" si="68"/>
        <v>0.90543923857899622</v>
      </c>
      <c r="Q114" s="30">
        <f t="shared" si="69"/>
        <v>2.6</v>
      </c>
      <c r="R114" s="30">
        <f>VLOOKUP(B114,Weather!$A$2:$G$99998,7,0)</f>
        <v>6.3045454545454556</v>
      </c>
      <c r="S114" s="76">
        <f t="shared" si="92"/>
        <v>-3</v>
      </c>
      <c r="T114" s="30">
        <f t="shared" si="93"/>
        <v>42</v>
      </c>
      <c r="U114" s="30">
        <f t="shared" si="94"/>
        <v>15</v>
      </c>
      <c r="V114" s="30">
        <f t="shared" si="70"/>
        <v>0.81456133523455687</v>
      </c>
      <c r="W114" s="30"/>
      <c r="X114" s="30"/>
      <c r="Y114" s="30">
        <f t="shared" si="95"/>
        <v>1</v>
      </c>
      <c r="Z114" s="30">
        <f t="shared" si="96"/>
        <v>1</v>
      </c>
      <c r="AA114" s="30">
        <f t="shared" si="71"/>
        <v>0.81456133523455687</v>
      </c>
      <c r="AB114" s="30">
        <f t="shared" si="72"/>
        <v>18.148867827022347</v>
      </c>
      <c r="AC114" s="31">
        <f t="shared" si="59"/>
        <v>0.248</v>
      </c>
      <c r="AD114" s="30">
        <f t="shared" si="73"/>
        <v>4.5009192211015421</v>
      </c>
      <c r="AE114" s="31">
        <f t="shared" si="60"/>
        <v>0.15200000000000002</v>
      </c>
      <c r="AF114" s="30">
        <f t="shared" si="74"/>
        <v>2.7586279097073971</v>
      </c>
      <c r="AG114" s="30">
        <f t="shared" si="61"/>
        <v>0.6</v>
      </c>
      <c r="AH114" s="30">
        <f t="shared" si="75"/>
        <v>10.889320696213408</v>
      </c>
      <c r="AI114" s="31">
        <f t="shared" si="62"/>
        <v>0</v>
      </c>
      <c r="AJ114" s="30">
        <f t="shared" si="76"/>
        <v>0</v>
      </c>
      <c r="AK114" s="30">
        <f t="shared" si="97"/>
        <v>108.04314836291022</v>
      </c>
      <c r="AL114" s="35">
        <f t="shared" si="98"/>
        <v>0.03</v>
      </c>
      <c r="AM114" s="30">
        <f t="shared" si="77"/>
        <v>0.27365963282614442</v>
      </c>
      <c r="AN114" s="30">
        <f t="shared" si="78"/>
        <v>0.88701144931123965</v>
      </c>
      <c r="AO114" s="30">
        <f t="shared" si="79"/>
        <v>0.25094975567311867</v>
      </c>
      <c r="AP114" s="30">
        <f t="shared" si="80"/>
        <v>1.1379612049843584</v>
      </c>
      <c r="AQ114" s="30">
        <f t="shared" si="81"/>
        <v>111.40610637902739</v>
      </c>
      <c r="AR114" s="31">
        <f t="shared" si="63"/>
        <v>0</v>
      </c>
      <c r="AS114" s="30">
        <f t="shared" si="82"/>
        <v>0</v>
      </c>
      <c r="AT114" s="30">
        <f t="shared" si="83"/>
        <v>111.40610637902739</v>
      </c>
      <c r="AU114" s="30">
        <f t="shared" si="99"/>
        <v>69.507915777366676</v>
      </c>
      <c r="AV114" s="36">
        <f t="shared" si="100"/>
        <v>1.4999999999999999E-2</v>
      </c>
      <c r="AW114" s="30">
        <f t="shared" si="84"/>
        <v>0.27365963282614442</v>
      </c>
      <c r="AX114" s="30">
        <f t="shared" si="85"/>
        <v>0.28532266065217105</v>
      </c>
      <c r="AY114" s="30">
        <f t="shared" si="86"/>
        <v>0.11654214333548228</v>
      </c>
      <c r="AZ114" s="30">
        <f t="shared" si="87"/>
        <v>0.40186480398765334</v>
      </c>
      <c r="BA114" s="30">
        <f t="shared" si="88"/>
        <v>71.864678883086427</v>
      </c>
      <c r="BB114" s="31">
        <f t="shared" si="64"/>
        <v>0</v>
      </c>
      <c r="BC114" s="30">
        <f t="shared" si="89"/>
        <v>0</v>
      </c>
      <c r="BD114" s="30">
        <f t="shared" si="90"/>
        <v>71.864678883086427</v>
      </c>
      <c r="BE114" s="30">
        <f t="shared" si="101"/>
        <v>0</v>
      </c>
      <c r="BF114" s="36">
        <f t="shared" si="102"/>
        <v>0.01</v>
      </c>
      <c r="BG114" s="36">
        <f t="shared" si="103"/>
        <v>0.27365963282614442</v>
      </c>
      <c r="BH114" s="30">
        <f t="shared" si="104"/>
        <v>0</v>
      </c>
      <c r="BI114" s="30">
        <f t="shared" si="91"/>
        <v>0</v>
      </c>
      <c r="BJ114" s="30">
        <f t="shared" si="105"/>
        <v>0</v>
      </c>
      <c r="BK114" s="30">
        <f t="shared" si="106"/>
        <v>0</v>
      </c>
    </row>
    <row r="115" spans="1:63" x14ac:dyDescent="0.25">
      <c r="A115" s="29"/>
      <c r="B115" s="25">
        <f t="shared" si="107"/>
        <v>41290</v>
      </c>
      <c r="C115" s="26">
        <f>VLOOKUP(B115,Weather!$A$2:$F$9992,5,0)</f>
        <v>8.15</v>
      </c>
      <c r="D115" s="26">
        <f>VLOOKUP(B115,Weather!$A$2:$F$9992,6,0)</f>
        <v>8.5427999999999997</v>
      </c>
      <c r="E115" s="23"/>
      <c r="F115" s="28">
        <f>B115-Output!$C$3</f>
        <v>82</v>
      </c>
      <c r="G115" s="26">
        <f t="shared" si="65"/>
        <v>785.4499999999997</v>
      </c>
      <c r="H115" s="26">
        <f t="shared" si="108"/>
        <v>82</v>
      </c>
      <c r="I115" s="26"/>
      <c r="J115" s="26"/>
      <c r="K115" s="26"/>
      <c r="L115" s="30">
        <f t="shared" si="57"/>
        <v>0.92087999999999992</v>
      </c>
      <c r="M115" s="30">
        <f t="shared" si="66"/>
        <v>111.40610637902739</v>
      </c>
      <c r="N115" s="31">
        <f t="shared" si="58"/>
        <v>2.3699999999999999E-2</v>
      </c>
      <c r="O115" s="30">
        <f t="shared" si="67"/>
        <v>2.640324721182949</v>
      </c>
      <c r="P115" s="30">
        <f t="shared" si="68"/>
        <v>0.91208828697993904</v>
      </c>
      <c r="Q115" s="30">
        <f t="shared" si="69"/>
        <v>2.6</v>
      </c>
      <c r="R115" s="30">
        <f>VLOOKUP(B115,Weather!$A$2:$G$99998,7,0)</f>
        <v>7.1363636363636349</v>
      </c>
      <c r="S115" s="76">
        <f t="shared" si="92"/>
        <v>-3</v>
      </c>
      <c r="T115" s="30">
        <f t="shared" si="93"/>
        <v>42</v>
      </c>
      <c r="U115" s="30">
        <f t="shared" si="94"/>
        <v>15</v>
      </c>
      <c r="V115" s="30">
        <f t="shared" si="70"/>
        <v>0.85107727521520626</v>
      </c>
      <c r="W115" s="30"/>
      <c r="X115" s="30"/>
      <c r="Y115" s="30">
        <f t="shared" si="95"/>
        <v>1</v>
      </c>
      <c r="Z115" s="30">
        <f t="shared" si="96"/>
        <v>1</v>
      </c>
      <c r="AA115" s="30">
        <f t="shared" si="71"/>
        <v>0.85107727521520626</v>
      </c>
      <c r="AB115" s="30">
        <f t="shared" si="72"/>
        <v>17.241675217543087</v>
      </c>
      <c r="AC115" s="31">
        <f t="shared" si="59"/>
        <v>0.248</v>
      </c>
      <c r="AD115" s="30">
        <f t="shared" si="73"/>
        <v>4.2759354539506855</v>
      </c>
      <c r="AE115" s="31">
        <f t="shared" si="60"/>
        <v>0.15200000000000002</v>
      </c>
      <c r="AF115" s="30">
        <f t="shared" si="74"/>
        <v>2.6207346330665495</v>
      </c>
      <c r="AG115" s="30">
        <f t="shared" si="61"/>
        <v>0.6</v>
      </c>
      <c r="AH115" s="30">
        <f t="shared" si="75"/>
        <v>10.345005130525852</v>
      </c>
      <c r="AI115" s="31">
        <f t="shared" si="62"/>
        <v>0</v>
      </c>
      <c r="AJ115" s="30">
        <f t="shared" si="76"/>
        <v>0</v>
      </c>
      <c r="AK115" s="30">
        <f t="shared" si="97"/>
        <v>111.40610637902739</v>
      </c>
      <c r="AL115" s="35">
        <f t="shared" si="98"/>
        <v>0.03</v>
      </c>
      <c r="AM115" s="30">
        <f t="shared" si="77"/>
        <v>0.28990183363902922</v>
      </c>
      <c r="AN115" s="30">
        <f t="shared" si="78"/>
        <v>0.96890503553594376</v>
      </c>
      <c r="AO115" s="30">
        <f t="shared" si="79"/>
        <v>0.22964019225471971</v>
      </c>
      <c r="AP115" s="30">
        <f t="shared" si="80"/>
        <v>1.1985452277906634</v>
      </c>
      <c r="AQ115" s="30">
        <f t="shared" si="81"/>
        <v>114.48349660518741</v>
      </c>
      <c r="AR115" s="31">
        <f t="shared" si="63"/>
        <v>0</v>
      </c>
      <c r="AS115" s="30">
        <f t="shared" si="82"/>
        <v>0</v>
      </c>
      <c r="AT115" s="30">
        <f t="shared" si="83"/>
        <v>114.48349660518741</v>
      </c>
      <c r="AU115" s="30">
        <f t="shared" si="99"/>
        <v>71.864678883086427</v>
      </c>
      <c r="AV115" s="36">
        <f t="shared" si="100"/>
        <v>1.4999999999999999E-2</v>
      </c>
      <c r="AW115" s="30">
        <f t="shared" si="84"/>
        <v>0.28990183363902922</v>
      </c>
      <c r="AX115" s="30">
        <f t="shared" si="85"/>
        <v>0.31250553273130166</v>
      </c>
      <c r="AY115" s="30">
        <f t="shared" si="86"/>
        <v>0.10876375520779691</v>
      </c>
      <c r="AZ115" s="30">
        <f t="shared" si="87"/>
        <v>0.42126928793909857</v>
      </c>
      <c r="BA115" s="30">
        <f t="shared" si="88"/>
        <v>74.064144228213877</v>
      </c>
      <c r="BB115" s="31">
        <f t="shared" si="64"/>
        <v>0</v>
      </c>
      <c r="BC115" s="30">
        <f t="shared" si="89"/>
        <v>0</v>
      </c>
      <c r="BD115" s="30">
        <f t="shared" si="90"/>
        <v>74.064144228213877</v>
      </c>
      <c r="BE115" s="30">
        <f t="shared" si="101"/>
        <v>0</v>
      </c>
      <c r="BF115" s="36">
        <f t="shared" si="102"/>
        <v>0.01</v>
      </c>
      <c r="BG115" s="36">
        <f t="shared" si="103"/>
        <v>0.28990183363902922</v>
      </c>
      <c r="BH115" s="30">
        <f t="shared" si="104"/>
        <v>0</v>
      </c>
      <c r="BI115" s="30">
        <f t="shared" si="91"/>
        <v>0</v>
      </c>
      <c r="BJ115" s="30">
        <f t="shared" si="105"/>
        <v>0</v>
      </c>
      <c r="BK115" s="30">
        <f t="shared" si="106"/>
        <v>0</v>
      </c>
    </row>
    <row r="116" spans="1:63" x14ac:dyDescent="0.25">
      <c r="A116" s="29"/>
      <c r="B116" s="25">
        <f t="shared" si="107"/>
        <v>41291</v>
      </c>
      <c r="C116" s="26">
        <f>VLOOKUP(B116,Weather!$A$2:$F$9992,5,0)</f>
        <v>6.8999999999999995</v>
      </c>
      <c r="D116" s="26">
        <f>VLOOKUP(B116,Weather!$A$2:$F$9992,6,0)</f>
        <v>7.7759999999999998</v>
      </c>
      <c r="E116" s="23"/>
      <c r="F116" s="28">
        <f>B116-Output!$C$3</f>
        <v>83</v>
      </c>
      <c r="G116" s="26">
        <f t="shared" si="65"/>
        <v>792.34999999999968</v>
      </c>
      <c r="H116" s="26">
        <f t="shared" si="108"/>
        <v>83</v>
      </c>
      <c r="I116" s="26"/>
      <c r="J116" s="26"/>
      <c r="K116" s="26"/>
      <c r="L116" s="30">
        <f t="shared" si="57"/>
        <v>0.92062999999999995</v>
      </c>
      <c r="M116" s="30">
        <f t="shared" si="66"/>
        <v>114.48349660518741</v>
      </c>
      <c r="N116" s="31">
        <f t="shared" si="58"/>
        <v>2.3699999999999999E-2</v>
      </c>
      <c r="O116" s="30">
        <f t="shared" si="67"/>
        <v>2.7132588695429414</v>
      </c>
      <c r="P116" s="30">
        <f t="shared" si="68"/>
        <v>0.91774305975905179</v>
      </c>
      <c r="Q116" s="30">
        <f t="shared" si="69"/>
        <v>2.6</v>
      </c>
      <c r="R116" s="30">
        <f>VLOOKUP(B116,Weather!$A$2:$G$99998,7,0)</f>
        <v>6.1590909090909092</v>
      </c>
      <c r="S116" s="76">
        <f t="shared" si="92"/>
        <v>-3</v>
      </c>
      <c r="T116" s="30">
        <f t="shared" si="93"/>
        <v>42</v>
      </c>
      <c r="U116" s="30">
        <f t="shared" si="94"/>
        <v>15</v>
      </c>
      <c r="V116" s="30">
        <f t="shared" si="70"/>
        <v>0.80768810398906021</v>
      </c>
      <c r="W116" s="30"/>
      <c r="X116" s="30"/>
      <c r="Y116" s="30">
        <f t="shared" si="95"/>
        <v>1</v>
      </c>
      <c r="Z116" s="30">
        <f t="shared" si="96"/>
        <v>1</v>
      </c>
      <c r="AA116" s="30">
        <f t="shared" si="71"/>
        <v>0.80768810398906021</v>
      </c>
      <c r="AB116" s="30">
        <f t="shared" si="72"/>
        <v>14.986299070768521</v>
      </c>
      <c r="AC116" s="31">
        <f t="shared" si="59"/>
        <v>0.248</v>
      </c>
      <c r="AD116" s="30">
        <f t="shared" si="73"/>
        <v>3.7166021695505931</v>
      </c>
      <c r="AE116" s="31">
        <f t="shared" si="60"/>
        <v>0.15200000000000002</v>
      </c>
      <c r="AF116" s="30">
        <f t="shared" si="74"/>
        <v>2.2779174587568156</v>
      </c>
      <c r="AG116" s="30">
        <f t="shared" si="61"/>
        <v>0.6</v>
      </c>
      <c r="AH116" s="30">
        <f t="shared" si="75"/>
        <v>8.9917794424611124</v>
      </c>
      <c r="AI116" s="31">
        <f t="shared" si="62"/>
        <v>0</v>
      </c>
      <c r="AJ116" s="30">
        <f t="shared" si="76"/>
        <v>0</v>
      </c>
      <c r="AK116" s="30">
        <f t="shared" si="97"/>
        <v>114.48349660518741</v>
      </c>
      <c r="AL116" s="35">
        <f t="shared" si="98"/>
        <v>0.03</v>
      </c>
      <c r="AM116" s="30">
        <f t="shared" si="77"/>
        <v>0.27091441994002075</v>
      </c>
      <c r="AN116" s="30">
        <f t="shared" si="78"/>
        <v>0.93045690226499045</v>
      </c>
      <c r="AO116" s="30">
        <f t="shared" si="79"/>
        <v>0.19346992736031227</v>
      </c>
      <c r="AP116" s="30">
        <f t="shared" si="80"/>
        <v>1.1239268296253027</v>
      </c>
      <c r="AQ116" s="30">
        <f t="shared" si="81"/>
        <v>117.0761719451127</v>
      </c>
      <c r="AR116" s="31">
        <f t="shared" si="63"/>
        <v>0</v>
      </c>
      <c r="AS116" s="30">
        <f t="shared" si="82"/>
        <v>0</v>
      </c>
      <c r="AT116" s="30">
        <f t="shared" si="83"/>
        <v>117.0761719451127</v>
      </c>
      <c r="AU116" s="30">
        <f t="shared" si="99"/>
        <v>74.064144228213877</v>
      </c>
      <c r="AV116" s="36">
        <f t="shared" si="100"/>
        <v>1.4999999999999999E-2</v>
      </c>
      <c r="AW116" s="30">
        <f t="shared" si="84"/>
        <v>0.27091441994002075</v>
      </c>
      <c r="AX116" s="30">
        <f t="shared" si="85"/>
        <v>0.30097567007910897</v>
      </c>
      <c r="AY116" s="30">
        <f t="shared" si="86"/>
        <v>9.3153497082493555E-2</v>
      </c>
      <c r="AZ116" s="30">
        <f t="shared" si="87"/>
        <v>0.39412916716160251</v>
      </c>
      <c r="BA116" s="30">
        <f t="shared" si="88"/>
        <v>75.947932519809086</v>
      </c>
      <c r="BB116" s="31">
        <f t="shared" si="64"/>
        <v>0</v>
      </c>
      <c r="BC116" s="30">
        <f t="shared" si="89"/>
        <v>0</v>
      </c>
      <c r="BD116" s="30">
        <f t="shared" si="90"/>
        <v>75.947932519809086</v>
      </c>
      <c r="BE116" s="30">
        <f t="shared" si="101"/>
        <v>0</v>
      </c>
      <c r="BF116" s="36">
        <f t="shared" si="102"/>
        <v>0.01</v>
      </c>
      <c r="BG116" s="36">
        <f t="shared" si="103"/>
        <v>0.27091441994002075</v>
      </c>
      <c r="BH116" s="30">
        <f t="shared" si="104"/>
        <v>0</v>
      </c>
      <c r="BI116" s="30">
        <f t="shared" si="91"/>
        <v>0</v>
      </c>
      <c r="BJ116" s="30">
        <f t="shared" si="105"/>
        <v>0</v>
      </c>
      <c r="BK116" s="30">
        <f t="shared" si="106"/>
        <v>0</v>
      </c>
    </row>
    <row r="117" spans="1:63" x14ac:dyDescent="0.25">
      <c r="A117" s="29"/>
      <c r="B117" s="25">
        <f t="shared" si="107"/>
        <v>41292</v>
      </c>
      <c r="C117" s="26">
        <f>VLOOKUP(B117,Weather!$A$2:$F$9992,5,0)</f>
        <v>8.15</v>
      </c>
      <c r="D117" s="26">
        <f>VLOOKUP(B117,Weather!$A$2:$F$9992,6,0)</f>
        <v>4.3883999999999999</v>
      </c>
      <c r="E117" s="23"/>
      <c r="F117" s="28">
        <f>B117-Output!$C$3</f>
        <v>84</v>
      </c>
      <c r="G117" s="26">
        <f t="shared" si="65"/>
        <v>800.49999999999966</v>
      </c>
      <c r="H117" s="26">
        <f t="shared" si="108"/>
        <v>84</v>
      </c>
      <c r="I117" s="26"/>
      <c r="J117" s="26"/>
      <c r="K117" s="26"/>
      <c r="L117" s="30">
        <f t="shared" si="57"/>
        <v>0.92032000000000003</v>
      </c>
      <c r="M117" s="30">
        <f t="shared" si="66"/>
        <v>117.0761719451127</v>
      </c>
      <c r="N117" s="31">
        <f t="shared" si="58"/>
        <v>2.3699999999999999E-2</v>
      </c>
      <c r="O117" s="30">
        <f t="shared" si="67"/>
        <v>2.774705275099171</v>
      </c>
      <c r="P117" s="30">
        <f t="shared" si="68"/>
        <v>0.922200226474026</v>
      </c>
      <c r="Q117" s="30">
        <f t="shared" si="69"/>
        <v>2.6</v>
      </c>
      <c r="R117" s="30">
        <f>VLOOKUP(B117,Weather!$A$2:$G$99998,7,0)</f>
        <v>7.8409090909090908</v>
      </c>
      <c r="S117" s="76">
        <f t="shared" si="92"/>
        <v>-3</v>
      </c>
      <c r="T117" s="30">
        <f t="shared" si="93"/>
        <v>42</v>
      </c>
      <c r="U117" s="30">
        <f t="shared" si="94"/>
        <v>15</v>
      </c>
      <c r="V117" s="30">
        <f t="shared" si="70"/>
        <v>0.87842397776895598</v>
      </c>
      <c r="W117" s="30"/>
      <c r="X117" s="30"/>
      <c r="Y117" s="30">
        <f t="shared" si="95"/>
        <v>1</v>
      </c>
      <c r="Z117" s="30">
        <f t="shared" si="96"/>
        <v>1</v>
      </c>
      <c r="AA117" s="30">
        <f t="shared" si="71"/>
        <v>0.87842397776895598</v>
      </c>
      <c r="AB117" s="30">
        <f t="shared" si="72"/>
        <v>9.242915034787492</v>
      </c>
      <c r="AC117" s="31">
        <f t="shared" si="59"/>
        <v>0.248</v>
      </c>
      <c r="AD117" s="30">
        <f t="shared" si="73"/>
        <v>2.2922429286272981</v>
      </c>
      <c r="AE117" s="31">
        <f t="shared" si="60"/>
        <v>0.15200000000000002</v>
      </c>
      <c r="AF117" s="30">
        <f t="shared" si="74"/>
        <v>1.404923085287699</v>
      </c>
      <c r="AG117" s="30">
        <f t="shared" si="61"/>
        <v>0.6</v>
      </c>
      <c r="AH117" s="30">
        <f t="shared" si="75"/>
        <v>5.5457490208724947</v>
      </c>
      <c r="AI117" s="31">
        <f t="shared" si="62"/>
        <v>0</v>
      </c>
      <c r="AJ117" s="30">
        <f t="shared" si="76"/>
        <v>0</v>
      </c>
      <c r="AK117" s="30">
        <f t="shared" si="97"/>
        <v>117.0761719451127</v>
      </c>
      <c r="AL117" s="35">
        <f t="shared" si="98"/>
        <v>0.03</v>
      </c>
      <c r="AM117" s="30">
        <f t="shared" si="77"/>
        <v>0.30441068600764853</v>
      </c>
      <c r="AN117" s="30">
        <f t="shared" si="78"/>
        <v>1.0691771345088352</v>
      </c>
      <c r="AO117" s="30">
        <f t="shared" si="79"/>
        <v>8.4929688743586085E-2</v>
      </c>
      <c r="AP117" s="30">
        <f t="shared" si="80"/>
        <v>1.1541068232524214</v>
      </c>
      <c r="AQ117" s="30">
        <f t="shared" si="81"/>
        <v>118.21430805048759</v>
      </c>
      <c r="AR117" s="31">
        <f t="shared" si="63"/>
        <v>0</v>
      </c>
      <c r="AS117" s="30">
        <f t="shared" si="82"/>
        <v>0</v>
      </c>
      <c r="AT117" s="30">
        <f t="shared" si="83"/>
        <v>118.21430805048759</v>
      </c>
      <c r="AU117" s="30">
        <f t="shared" si="99"/>
        <v>75.947932519809086</v>
      </c>
      <c r="AV117" s="36">
        <f t="shared" si="100"/>
        <v>1.4999999999999999E-2</v>
      </c>
      <c r="AW117" s="30">
        <f t="shared" si="84"/>
        <v>0.30441068600764853</v>
      </c>
      <c r="AX117" s="30">
        <f t="shared" si="85"/>
        <v>0.34679043358826522</v>
      </c>
      <c r="AY117" s="30">
        <f t="shared" si="86"/>
        <v>4.9859210548077335E-2</v>
      </c>
      <c r="AZ117" s="30">
        <f t="shared" si="87"/>
        <v>0.39664964413634257</v>
      </c>
      <c r="BA117" s="30">
        <f t="shared" si="88"/>
        <v>76.956205960960446</v>
      </c>
      <c r="BB117" s="31">
        <f t="shared" si="64"/>
        <v>0</v>
      </c>
      <c r="BC117" s="30">
        <f t="shared" si="89"/>
        <v>0</v>
      </c>
      <c r="BD117" s="30">
        <f t="shared" si="90"/>
        <v>76.956205960960446</v>
      </c>
      <c r="BE117" s="30">
        <f t="shared" si="101"/>
        <v>0</v>
      </c>
      <c r="BF117" s="36">
        <f t="shared" si="102"/>
        <v>0.01</v>
      </c>
      <c r="BG117" s="36">
        <f t="shared" si="103"/>
        <v>0.30441068600764853</v>
      </c>
      <c r="BH117" s="30">
        <f t="shared" si="104"/>
        <v>0</v>
      </c>
      <c r="BI117" s="30">
        <f t="shared" si="91"/>
        <v>0</v>
      </c>
      <c r="BJ117" s="30">
        <f t="shared" si="105"/>
        <v>0</v>
      </c>
      <c r="BK117" s="30">
        <f t="shared" si="106"/>
        <v>0</v>
      </c>
    </row>
    <row r="118" spans="1:63" x14ac:dyDescent="0.25">
      <c r="A118" s="29"/>
      <c r="B118" s="25">
        <f t="shared" si="107"/>
        <v>41293</v>
      </c>
      <c r="C118" s="26">
        <f>VLOOKUP(B118,Weather!$A$2:$F$9992,5,0)</f>
        <v>7.1</v>
      </c>
      <c r="D118" s="26">
        <f>VLOOKUP(B118,Weather!$A$2:$F$9992,6,0)</f>
        <v>1.3031999999999999</v>
      </c>
      <c r="E118" s="23"/>
      <c r="F118" s="28">
        <f>B118-Output!$C$3</f>
        <v>85</v>
      </c>
      <c r="G118" s="26">
        <f t="shared" si="65"/>
        <v>807.59999999999968</v>
      </c>
      <c r="H118" s="26">
        <f t="shared" si="108"/>
        <v>85</v>
      </c>
      <c r="I118" s="26"/>
      <c r="J118" s="26"/>
      <c r="K118" s="26"/>
      <c r="L118" s="30">
        <f t="shared" si="57"/>
        <v>0.91995000000000005</v>
      </c>
      <c r="M118" s="30">
        <f t="shared" si="66"/>
        <v>118.21430805048759</v>
      </c>
      <c r="N118" s="31">
        <f t="shared" si="58"/>
        <v>2.3699999999999999E-2</v>
      </c>
      <c r="O118" s="30">
        <f t="shared" si="67"/>
        <v>2.8016791007965556</v>
      </c>
      <c r="P118" s="30">
        <f t="shared" si="68"/>
        <v>0.92402908344002799</v>
      </c>
      <c r="Q118" s="30">
        <f t="shared" si="69"/>
        <v>2.6</v>
      </c>
      <c r="R118" s="30">
        <f>VLOOKUP(B118,Weather!$A$2:$G$99998,7,0)</f>
        <v>6.9391304347826068</v>
      </c>
      <c r="S118" s="76">
        <f t="shared" si="92"/>
        <v>-3</v>
      </c>
      <c r="T118" s="30">
        <f t="shared" si="93"/>
        <v>42</v>
      </c>
      <c r="U118" s="30">
        <f t="shared" si="94"/>
        <v>15</v>
      </c>
      <c r="V118" s="30">
        <f t="shared" si="70"/>
        <v>0.84284127101696171</v>
      </c>
      <c r="W118" s="30"/>
      <c r="X118" s="30"/>
      <c r="Y118" s="30">
        <f t="shared" si="95"/>
        <v>1</v>
      </c>
      <c r="Z118" s="30">
        <f t="shared" si="96"/>
        <v>1</v>
      </c>
      <c r="AA118" s="30">
        <f t="shared" si="71"/>
        <v>0.84284127101696171</v>
      </c>
      <c r="AB118" s="30">
        <f t="shared" si="72"/>
        <v>2.6388569812723537</v>
      </c>
      <c r="AC118" s="31">
        <f t="shared" si="59"/>
        <v>0.248</v>
      </c>
      <c r="AD118" s="30">
        <f t="shared" si="73"/>
        <v>0.65443653135554369</v>
      </c>
      <c r="AE118" s="31">
        <f t="shared" si="60"/>
        <v>0.15200000000000002</v>
      </c>
      <c r="AF118" s="30">
        <f t="shared" si="74"/>
        <v>0.40110626115339781</v>
      </c>
      <c r="AG118" s="30">
        <f t="shared" si="61"/>
        <v>0.6</v>
      </c>
      <c r="AH118" s="30">
        <f t="shared" si="75"/>
        <v>1.5833141887634121</v>
      </c>
      <c r="AI118" s="31">
        <f t="shared" si="62"/>
        <v>0</v>
      </c>
      <c r="AJ118" s="30">
        <f t="shared" si="76"/>
        <v>0</v>
      </c>
      <c r="AK118" s="30">
        <f t="shared" si="97"/>
        <v>118.21430805048759</v>
      </c>
      <c r="AL118" s="35">
        <f t="shared" si="98"/>
        <v>0.03</v>
      </c>
      <c r="AM118" s="30">
        <f t="shared" si="77"/>
        <v>0.28596550659152925</v>
      </c>
      <c r="AN118" s="30">
        <f t="shared" si="78"/>
        <v>1.0141564346407435</v>
      </c>
      <c r="AO118" s="30">
        <f t="shared" si="79"/>
        <v>-2.4978950084124277E-2</v>
      </c>
      <c r="AP118" s="30">
        <f t="shared" si="80"/>
        <v>0.98917748455661914</v>
      </c>
      <c r="AQ118" s="30">
        <f t="shared" si="81"/>
        <v>117.87956709728651</v>
      </c>
      <c r="AR118" s="31">
        <f t="shared" si="63"/>
        <v>0</v>
      </c>
      <c r="AS118" s="30">
        <f t="shared" si="82"/>
        <v>0</v>
      </c>
      <c r="AT118" s="30">
        <f t="shared" si="83"/>
        <v>117.87956709728651</v>
      </c>
      <c r="AU118" s="30">
        <f t="shared" si="99"/>
        <v>76.956205960960446</v>
      </c>
      <c r="AV118" s="36">
        <f t="shared" si="100"/>
        <v>1.4999999999999999E-2</v>
      </c>
      <c r="AW118" s="30">
        <f t="shared" si="84"/>
        <v>0.28596550659152925</v>
      </c>
      <c r="AX118" s="30">
        <f t="shared" si="85"/>
        <v>0.33010230634482174</v>
      </c>
      <c r="AY118" s="30">
        <f t="shared" si="86"/>
        <v>3.3457063505801053E-3</v>
      </c>
      <c r="AZ118" s="30">
        <f t="shared" si="87"/>
        <v>0.33344801269540186</v>
      </c>
      <c r="BA118" s="30">
        <f t="shared" si="88"/>
        <v>77.023864209418448</v>
      </c>
      <c r="BB118" s="31">
        <f t="shared" si="64"/>
        <v>0</v>
      </c>
      <c r="BC118" s="30">
        <f t="shared" si="89"/>
        <v>0</v>
      </c>
      <c r="BD118" s="30">
        <f t="shared" si="90"/>
        <v>77.023864209418448</v>
      </c>
      <c r="BE118" s="30">
        <f t="shared" si="101"/>
        <v>0</v>
      </c>
      <c r="BF118" s="36">
        <f t="shared" si="102"/>
        <v>0.01</v>
      </c>
      <c r="BG118" s="36">
        <f t="shared" si="103"/>
        <v>0.28596550659152925</v>
      </c>
      <c r="BH118" s="30">
        <f t="shared" si="104"/>
        <v>0</v>
      </c>
      <c r="BI118" s="30">
        <f t="shared" si="91"/>
        <v>0</v>
      </c>
      <c r="BJ118" s="30">
        <f t="shared" si="105"/>
        <v>0</v>
      </c>
      <c r="BK118" s="30">
        <f t="shared" si="106"/>
        <v>0</v>
      </c>
    </row>
    <row r="119" spans="1:63" x14ac:dyDescent="0.25">
      <c r="A119" s="29"/>
      <c r="B119" s="25">
        <f t="shared" si="107"/>
        <v>41294</v>
      </c>
      <c r="C119" s="26">
        <f>VLOOKUP(B119,Weather!$A$2:$F$9992,5,0)</f>
        <v>7.1</v>
      </c>
      <c r="D119" s="26">
        <f>VLOOKUP(B119,Weather!$A$2:$F$9992,6,0)</f>
        <v>1.3031999999999999</v>
      </c>
      <c r="E119" s="23"/>
      <c r="F119" s="28">
        <f>B119-Output!$C$3</f>
        <v>86</v>
      </c>
      <c r="G119" s="26">
        <f t="shared" si="65"/>
        <v>814.6999999999997</v>
      </c>
      <c r="H119" s="26">
        <f t="shared" si="108"/>
        <v>86</v>
      </c>
      <c r="I119" s="26"/>
      <c r="J119" s="26"/>
      <c r="K119" s="26"/>
      <c r="L119" s="30">
        <f t="shared" si="57"/>
        <v>0.91952</v>
      </c>
      <c r="M119" s="30">
        <f t="shared" si="66"/>
        <v>117.87956709728651</v>
      </c>
      <c r="N119" s="31">
        <f t="shared" si="58"/>
        <v>2.12E-2</v>
      </c>
      <c r="O119" s="30">
        <f t="shared" si="67"/>
        <v>2.499046822462474</v>
      </c>
      <c r="P119" s="30">
        <f t="shared" si="68"/>
        <v>0.89953275592289639</v>
      </c>
      <c r="Q119" s="30">
        <f t="shared" si="69"/>
        <v>2.6</v>
      </c>
      <c r="R119" s="30">
        <f>VLOOKUP(B119,Weather!$A$2:$G$99998,7,0)</f>
        <v>6.9391304347826068</v>
      </c>
      <c r="S119" s="76">
        <f t="shared" si="92"/>
        <v>-3</v>
      </c>
      <c r="T119" s="30">
        <f t="shared" si="93"/>
        <v>42</v>
      </c>
      <c r="U119" s="30">
        <f t="shared" si="94"/>
        <v>15</v>
      </c>
      <c r="V119" s="30">
        <f t="shared" si="70"/>
        <v>0.84284127101696171</v>
      </c>
      <c r="W119" s="30"/>
      <c r="X119" s="30"/>
      <c r="Y119" s="30">
        <f t="shared" si="95"/>
        <v>1</v>
      </c>
      <c r="Z119" s="30">
        <f t="shared" si="96"/>
        <v>1</v>
      </c>
      <c r="AA119" s="30">
        <f t="shared" si="71"/>
        <v>0.84284127101696171</v>
      </c>
      <c r="AB119" s="30">
        <f t="shared" si="72"/>
        <v>2.5688999787898532</v>
      </c>
      <c r="AC119" s="31">
        <f t="shared" si="59"/>
        <v>0.20300000000000001</v>
      </c>
      <c r="AD119" s="30">
        <f t="shared" si="73"/>
        <v>0.52148669569434025</v>
      </c>
      <c r="AE119" s="31">
        <f t="shared" si="60"/>
        <v>0.49699999999999994</v>
      </c>
      <c r="AF119" s="30">
        <f t="shared" si="74"/>
        <v>1.2767432894585569</v>
      </c>
      <c r="AG119" s="30">
        <f t="shared" si="61"/>
        <v>0.3</v>
      </c>
      <c r="AH119" s="30">
        <f t="shared" si="75"/>
        <v>0.77066999363695599</v>
      </c>
      <c r="AI119" s="31">
        <f t="shared" si="62"/>
        <v>0</v>
      </c>
      <c r="AJ119" s="30">
        <f t="shared" si="76"/>
        <v>0</v>
      </c>
      <c r="AK119" s="30">
        <f t="shared" si="97"/>
        <v>117.87956709728651</v>
      </c>
      <c r="AL119" s="35">
        <f t="shared" si="98"/>
        <v>0.03</v>
      </c>
      <c r="AM119" s="30">
        <f t="shared" si="77"/>
        <v>0.28596550659152925</v>
      </c>
      <c r="AN119" s="30">
        <f t="shared" si="78"/>
        <v>1.0112847036529709</v>
      </c>
      <c r="AO119" s="30">
        <f t="shared" si="79"/>
        <v>-2.7840118772368569E-2</v>
      </c>
      <c r="AP119" s="30">
        <f t="shared" si="80"/>
        <v>0.98344458488060227</v>
      </c>
      <c r="AQ119" s="30">
        <f t="shared" si="81"/>
        <v>117.41760920810025</v>
      </c>
      <c r="AR119" s="31">
        <f t="shared" si="63"/>
        <v>0</v>
      </c>
      <c r="AS119" s="30">
        <f t="shared" si="82"/>
        <v>0</v>
      </c>
      <c r="AT119" s="30">
        <f t="shared" si="83"/>
        <v>117.41760920810025</v>
      </c>
      <c r="AU119" s="30">
        <f t="shared" si="99"/>
        <v>77.023864209418448</v>
      </c>
      <c r="AV119" s="36">
        <f t="shared" si="100"/>
        <v>1.4999999999999999E-2</v>
      </c>
      <c r="AW119" s="30">
        <f t="shared" si="84"/>
        <v>0.28596550659152925</v>
      </c>
      <c r="AX119" s="30">
        <f t="shared" si="85"/>
        <v>0.33039252522425255</v>
      </c>
      <c r="AY119" s="30">
        <f t="shared" si="86"/>
        <v>0.14580426224557924</v>
      </c>
      <c r="AZ119" s="30">
        <f t="shared" si="87"/>
        <v>0.47619678746983179</v>
      </c>
      <c r="BA119" s="30">
        <f t="shared" si="88"/>
        <v>77.824410711407168</v>
      </c>
      <c r="BB119" s="31">
        <f t="shared" si="64"/>
        <v>0</v>
      </c>
      <c r="BC119" s="30">
        <f t="shared" si="89"/>
        <v>0</v>
      </c>
      <c r="BD119" s="30">
        <f t="shared" si="90"/>
        <v>77.824410711407168</v>
      </c>
      <c r="BE119" s="30">
        <f t="shared" si="101"/>
        <v>0</v>
      </c>
      <c r="BF119" s="36">
        <f t="shared" si="102"/>
        <v>0.01</v>
      </c>
      <c r="BG119" s="36">
        <f t="shared" si="103"/>
        <v>0.28596550659152925</v>
      </c>
      <c r="BH119" s="30">
        <f t="shared" si="104"/>
        <v>0</v>
      </c>
      <c r="BI119" s="30">
        <f t="shared" si="91"/>
        <v>0</v>
      </c>
      <c r="BJ119" s="30">
        <f t="shared" si="105"/>
        <v>0</v>
      </c>
      <c r="BK119" s="30">
        <f t="shared" si="106"/>
        <v>0</v>
      </c>
    </row>
    <row r="120" spans="1:63" x14ac:dyDescent="0.25">
      <c r="A120" s="29"/>
      <c r="B120" s="25">
        <f t="shared" si="107"/>
        <v>41295</v>
      </c>
      <c r="C120" s="26">
        <f>VLOOKUP(B120,Weather!$A$2:$F$9992,5,0)</f>
        <v>7.1</v>
      </c>
      <c r="D120" s="26">
        <f>VLOOKUP(B120,Weather!$A$2:$F$9992,6,0)</f>
        <v>1.3031999999999999</v>
      </c>
      <c r="E120" s="23"/>
      <c r="F120" s="28">
        <f>B120-Output!$C$3</f>
        <v>87</v>
      </c>
      <c r="G120" s="26">
        <f t="shared" si="65"/>
        <v>821.79999999999973</v>
      </c>
      <c r="H120" s="26">
        <f t="shared" si="108"/>
        <v>87</v>
      </c>
      <c r="I120" s="26"/>
      <c r="J120" s="26"/>
      <c r="K120" s="26"/>
      <c r="L120" s="30">
        <f t="shared" si="57"/>
        <v>0.91903000000000001</v>
      </c>
      <c r="M120" s="30">
        <f t="shared" si="66"/>
        <v>117.41760920810025</v>
      </c>
      <c r="N120" s="31">
        <f t="shared" si="58"/>
        <v>2.12E-2</v>
      </c>
      <c r="O120" s="30">
        <f t="shared" si="67"/>
        <v>2.4892533152117253</v>
      </c>
      <c r="P120" s="30">
        <f t="shared" si="68"/>
        <v>0.89850020236833616</v>
      </c>
      <c r="Q120" s="30">
        <f t="shared" si="69"/>
        <v>2.6</v>
      </c>
      <c r="R120" s="30">
        <f>VLOOKUP(B120,Weather!$A$2:$G$99998,7,0)</f>
        <v>6.9391304347826068</v>
      </c>
      <c r="S120" s="76">
        <f t="shared" si="92"/>
        <v>-3</v>
      </c>
      <c r="T120" s="30">
        <f t="shared" si="93"/>
        <v>42</v>
      </c>
      <c r="U120" s="30">
        <f t="shared" si="94"/>
        <v>15</v>
      </c>
      <c r="V120" s="30">
        <f t="shared" si="70"/>
        <v>0.84284127101696171</v>
      </c>
      <c r="W120" s="30"/>
      <c r="X120" s="30"/>
      <c r="Y120" s="30">
        <f t="shared" si="95"/>
        <v>1</v>
      </c>
      <c r="Z120" s="30">
        <f t="shared" si="96"/>
        <v>1</v>
      </c>
      <c r="AA120" s="30">
        <f t="shared" si="71"/>
        <v>0.84284127101696171</v>
      </c>
      <c r="AB120" s="30">
        <f t="shared" si="72"/>
        <v>2.565951195894574</v>
      </c>
      <c r="AC120" s="31">
        <f t="shared" si="59"/>
        <v>0.20300000000000001</v>
      </c>
      <c r="AD120" s="30">
        <f t="shared" si="73"/>
        <v>0.52088809276659853</v>
      </c>
      <c r="AE120" s="31">
        <f t="shared" si="60"/>
        <v>0.49699999999999994</v>
      </c>
      <c r="AF120" s="30">
        <f t="shared" si="74"/>
        <v>1.2752777443596031</v>
      </c>
      <c r="AG120" s="30">
        <f t="shared" si="61"/>
        <v>0.3</v>
      </c>
      <c r="AH120" s="30">
        <f t="shared" si="75"/>
        <v>0.76978535876837217</v>
      </c>
      <c r="AI120" s="31">
        <f t="shared" si="62"/>
        <v>0</v>
      </c>
      <c r="AJ120" s="30">
        <f t="shared" si="76"/>
        <v>0</v>
      </c>
      <c r="AK120" s="30">
        <f t="shared" si="97"/>
        <v>117.41760920810025</v>
      </c>
      <c r="AL120" s="35">
        <f t="shared" si="98"/>
        <v>0.03</v>
      </c>
      <c r="AM120" s="30">
        <f t="shared" si="77"/>
        <v>0.28596550659152925</v>
      </c>
      <c r="AN120" s="30">
        <f t="shared" si="78"/>
        <v>1.0073215829988178</v>
      </c>
      <c r="AO120" s="30">
        <f t="shared" si="79"/>
        <v>-2.7648879584799349E-2</v>
      </c>
      <c r="AP120" s="30">
        <f t="shared" si="80"/>
        <v>0.97967270341401846</v>
      </c>
      <c r="AQ120" s="30">
        <f t="shared" si="81"/>
        <v>116.95882459745282</v>
      </c>
      <c r="AR120" s="31">
        <f t="shared" si="63"/>
        <v>0</v>
      </c>
      <c r="AS120" s="30">
        <f t="shared" si="82"/>
        <v>0</v>
      </c>
      <c r="AT120" s="30">
        <f t="shared" si="83"/>
        <v>116.95882459745282</v>
      </c>
      <c r="AU120" s="30">
        <f t="shared" si="99"/>
        <v>77.824410711407168</v>
      </c>
      <c r="AV120" s="36">
        <f t="shared" si="100"/>
        <v>1.4999999999999999E-2</v>
      </c>
      <c r="AW120" s="30">
        <f t="shared" si="84"/>
        <v>0.28596550659152925</v>
      </c>
      <c r="AX120" s="30">
        <f t="shared" si="85"/>
        <v>0.33382645551412177</v>
      </c>
      <c r="AY120" s="30">
        <f t="shared" si="86"/>
        <v>0.14504940007242328</v>
      </c>
      <c r="AZ120" s="30">
        <f t="shared" si="87"/>
        <v>0.47887585558654505</v>
      </c>
      <c r="BA120" s="30">
        <f t="shared" si="88"/>
        <v>78.620812600180216</v>
      </c>
      <c r="BB120" s="31">
        <f t="shared" si="64"/>
        <v>0</v>
      </c>
      <c r="BC120" s="30">
        <f t="shared" si="89"/>
        <v>0</v>
      </c>
      <c r="BD120" s="30">
        <f t="shared" si="90"/>
        <v>78.620812600180216</v>
      </c>
      <c r="BE120" s="30">
        <f t="shared" si="101"/>
        <v>0</v>
      </c>
      <c r="BF120" s="36">
        <f t="shared" si="102"/>
        <v>0.01</v>
      </c>
      <c r="BG120" s="36">
        <f t="shared" si="103"/>
        <v>0.28596550659152925</v>
      </c>
      <c r="BH120" s="30">
        <f t="shared" si="104"/>
        <v>0</v>
      </c>
      <c r="BI120" s="30">
        <f t="shared" si="91"/>
        <v>0</v>
      </c>
      <c r="BJ120" s="30">
        <f t="shared" si="105"/>
        <v>0</v>
      </c>
      <c r="BK120" s="30">
        <f t="shared" si="106"/>
        <v>0</v>
      </c>
    </row>
    <row r="121" spans="1:63" x14ac:dyDescent="0.25">
      <c r="A121" s="29"/>
      <c r="B121" s="25">
        <f t="shared" si="107"/>
        <v>41296</v>
      </c>
      <c r="C121" s="26">
        <f>VLOOKUP(B121,Weather!$A$2:$F$9992,5,0)</f>
        <v>8.4</v>
      </c>
      <c r="D121" s="26">
        <f>VLOOKUP(B121,Weather!$A$2:$F$9992,6,0)</f>
        <v>10.5228</v>
      </c>
      <c r="E121" s="23"/>
      <c r="F121" s="28">
        <f>B121-Output!$C$3</f>
        <v>88</v>
      </c>
      <c r="G121" s="26">
        <f t="shared" si="65"/>
        <v>830.1999999999997</v>
      </c>
      <c r="H121" s="26">
        <f t="shared" si="108"/>
        <v>88</v>
      </c>
      <c r="I121" s="26"/>
      <c r="J121" s="26"/>
      <c r="K121" s="26"/>
      <c r="L121" s="30">
        <f t="shared" si="57"/>
        <v>0.91847999999999996</v>
      </c>
      <c r="M121" s="30">
        <f t="shared" si="66"/>
        <v>116.95882459745282</v>
      </c>
      <c r="N121" s="31">
        <f t="shared" si="58"/>
        <v>2.12E-2</v>
      </c>
      <c r="O121" s="30">
        <f t="shared" si="67"/>
        <v>2.4795270814659998</v>
      </c>
      <c r="P121" s="30">
        <f t="shared" si="68"/>
        <v>0.89744910158844404</v>
      </c>
      <c r="Q121" s="30">
        <f t="shared" si="69"/>
        <v>2.6</v>
      </c>
      <c r="R121" s="30">
        <f>VLOOKUP(B121,Weather!$A$2:$G$99998,7,0)</f>
        <v>7.7954545454545467</v>
      </c>
      <c r="S121" s="76">
        <f t="shared" si="92"/>
        <v>-3</v>
      </c>
      <c r="T121" s="30">
        <f t="shared" si="93"/>
        <v>42</v>
      </c>
      <c r="U121" s="30">
        <f t="shared" si="94"/>
        <v>15</v>
      </c>
      <c r="V121" s="30">
        <f t="shared" si="70"/>
        <v>0.87675565759587137</v>
      </c>
      <c r="W121" s="30"/>
      <c r="X121" s="30"/>
      <c r="Y121" s="30">
        <f t="shared" si="95"/>
        <v>1</v>
      </c>
      <c r="Z121" s="30">
        <f t="shared" si="96"/>
        <v>1</v>
      </c>
      <c r="AA121" s="30">
        <f t="shared" si="71"/>
        <v>0.87675565759587137</v>
      </c>
      <c r="AB121" s="30">
        <f t="shared" si="72"/>
        <v>21.527473745418327</v>
      </c>
      <c r="AC121" s="31">
        <f t="shared" si="59"/>
        <v>0.20300000000000001</v>
      </c>
      <c r="AD121" s="30">
        <f t="shared" si="73"/>
        <v>4.370077170319921</v>
      </c>
      <c r="AE121" s="31">
        <f t="shared" si="60"/>
        <v>0.49699999999999994</v>
      </c>
      <c r="AF121" s="30">
        <f t="shared" si="74"/>
        <v>10.699154451472907</v>
      </c>
      <c r="AG121" s="30">
        <f t="shared" si="61"/>
        <v>0.3</v>
      </c>
      <c r="AH121" s="30">
        <f t="shared" si="75"/>
        <v>6.4582421236254977</v>
      </c>
      <c r="AI121" s="31">
        <f t="shared" si="62"/>
        <v>0</v>
      </c>
      <c r="AJ121" s="30">
        <f t="shared" si="76"/>
        <v>0</v>
      </c>
      <c r="AK121" s="30">
        <f t="shared" si="97"/>
        <v>116.95882459745282</v>
      </c>
      <c r="AL121" s="35">
        <f t="shared" si="98"/>
        <v>0.03</v>
      </c>
      <c r="AM121" s="30">
        <f t="shared" si="77"/>
        <v>0.30345309800875525</v>
      </c>
      <c r="AN121" s="30">
        <f t="shared" si="78"/>
        <v>1.0647455299067898</v>
      </c>
      <c r="AO121" s="30">
        <f t="shared" si="79"/>
        <v>0.18787505044108244</v>
      </c>
      <c r="AP121" s="30">
        <f t="shared" si="80"/>
        <v>1.2526205803478723</v>
      </c>
      <c r="AQ121" s="30">
        <f t="shared" si="81"/>
        <v>120.07628118742487</v>
      </c>
      <c r="AR121" s="31">
        <f t="shared" si="63"/>
        <v>0</v>
      </c>
      <c r="AS121" s="30">
        <f t="shared" si="82"/>
        <v>0</v>
      </c>
      <c r="AT121" s="30">
        <f t="shared" si="83"/>
        <v>120.07628118742487</v>
      </c>
      <c r="AU121" s="30">
        <f t="shared" si="99"/>
        <v>78.620812600180216</v>
      </c>
      <c r="AV121" s="36">
        <f t="shared" si="100"/>
        <v>1.4999999999999999E-2</v>
      </c>
      <c r="AW121" s="30">
        <f t="shared" si="84"/>
        <v>0.30345309800875525</v>
      </c>
      <c r="AX121" s="30">
        <f t="shared" si="85"/>
        <v>0.35786593727235699</v>
      </c>
      <c r="AY121" s="30">
        <f t="shared" si="86"/>
        <v>1.5932823213828784</v>
      </c>
      <c r="AZ121" s="30">
        <f t="shared" si="87"/>
        <v>1.9511482586552353</v>
      </c>
      <c r="BA121" s="30">
        <f t="shared" si="88"/>
        <v>87.368818792997885</v>
      </c>
      <c r="BB121" s="31">
        <f t="shared" si="64"/>
        <v>0</v>
      </c>
      <c r="BC121" s="30">
        <f t="shared" si="89"/>
        <v>0</v>
      </c>
      <c r="BD121" s="30">
        <f t="shared" si="90"/>
        <v>87.368818792997885</v>
      </c>
      <c r="BE121" s="30">
        <f t="shared" si="101"/>
        <v>0</v>
      </c>
      <c r="BF121" s="36">
        <f t="shared" si="102"/>
        <v>0.01</v>
      </c>
      <c r="BG121" s="36">
        <f t="shared" si="103"/>
        <v>0.30345309800875525</v>
      </c>
      <c r="BH121" s="30">
        <f t="shared" si="104"/>
        <v>0</v>
      </c>
      <c r="BI121" s="30">
        <f t="shared" si="91"/>
        <v>0</v>
      </c>
      <c r="BJ121" s="30">
        <f t="shared" si="105"/>
        <v>0</v>
      </c>
      <c r="BK121" s="30">
        <f t="shared" si="106"/>
        <v>0</v>
      </c>
    </row>
    <row r="122" spans="1:63" x14ac:dyDescent="0.25">
      <c r="A122" s="29"/>
      <c r="B122" s="25">
        <f t="shared" si="107"/>
        <v>41297</v>
      </c>
      <c r="C122" s="26">
        <f>VLOOKUP(B122,Weather!$A$2:$F$9992,5,0)</f>
        <v>8.4</v>
      </c>
      <c r="D122" s="26">
        <f>VLOOKUP(B122,Weather!$A$2:$F$9992,6,0)</f>
        <v>10.5228</v>
      </c>
      <c r="E122" s="23"/>
      <c r="F122" s="28">
        <f>B122-Output!$C$3</f>
        <v>89</v>
      </c>
      <c r="G122" s="26">
        <f t="shared" si="65"/>
        <v>838.59999999999968</v>
      </c>
      <c r="H122" s="26">
        <f t="shared" si="108"/>
        <v>89</v>
      </c>
      <c r="I122" s="26"/>
      <c r="J122" s="26"/>
      <c r="K122" s="26"/>
      <c r="L122" s="30">
        <f t="shared" si="57"/>
        <v>0.91786999999999996</v>
      </c>
      <c r="M122" s="30">
        <f t="shared" si="66"/>
        <v>120.07628118742487</v>
      </c>
      <c r="N122" s="31">
        <f t="shared" si="58"/>
        <v>2.12E-2</v>
      </c>
      <c r="O122" s="30">
        <f t="shared" si="67"/>
        <v>2.5456171611734071</v>
      </c>
      <c r="P122" s="30">
        <f t="shared" si="68"/>
        <v>0.90333903447399977</v>
      </c>
      <c r="Q122" s="30">
        <f t="shared" si="69"/>
        <v>2.6</v>
      </c>
      <c r="R122" s="30">
        <f>VLOOKUP(B122,Weather!$A$2:$G$99998,7,0)</f>
        <v>7.7954545454545467</v>
      </c>
      <c r="S122" s="76">
        <f t="shared" si="92"/>
        <v>-3</v>
      </c>
      <c r="T122" s="30">
        <f t="shared" si="93"/>
        <v>42</v>
      </c>
      <c r="U122" s="30">
        <f t="shared" si="94"/>
        <v>15</v>
      </c>
      <c r="V122" s="30">
        <f t="shared" si="70"/>
        <v>0.87675565759587137</v>
      </c>
      <c r="W122" s="30"/>
      <c r="X122" s="30"/>
      <c r="Y122" s="30">
        <f t="shared" si="95"/>
        <v>1</v>
      </c>
      <c r="Z122" s="30">
        <f t="shared" si="96"/>
        <v>1</v>
      </c>
      <c r="AA122" s="30">
        <f t="shared" si="71"/>
        <v>0.87675565759587137</v>
      </c>
      <c r="AB122" s="30">
        <f t="shared" si="72"/>
        <v>21.668757942295514</v>
      </c>
      <c r="AC122" s="31">
        <f t="shared" si="59"/>
        <v>0.20300000000000001</v>
      </c>
      <c r="AD122" s="30">
        <f t="shared" si="73"/>
        <v>4.39875786228599</v>
      </c>
      <c r="AE122" s="31">
        <f t="shared" si="60"/>
        <v>0.49699999999999994</v>
      </c>
      <c r="AF122" s="30">
        <f t="shared" si="74"/>
        <v>10.769372697320868</v>
      </c>
      <c r="AG122" s="30">
        <f t="shared" si="61"/>
        <v>0.3</v>
      </c>
      <c r="AH122" s="30">
        <f t="shared" si="75"/>
        <v>6.5006273826886538</v>
      </c>
      <c r="AI122" s="31">
        <f t="shared" si="62"/>
        <v>0</v>
      </c>
      <c r="AJ122" s="30">
        <f t="shared" si="76"/>
        <v>0</v>
      </c>
      <c r="AK122" s="30">
        <f t="shared" si="97"/>
        <v>120.07628118742487</v>
      </c>
      <c r="AL122" s="35">
        <f t="shared" si="98"/>
        <v>0.03</v>
      </c>
      <c r="AM122" s="30">
        <f t="shared" si="77"/>
        <v>0.30345309800875525</v>
      </c>
      <c r="AN122" s="30">
        <f t="shared" si="78"/>
        <v>1.0931255857108348</v>
      </c>
      <c r="AO122" s="30">
        <f t="shared" si="79"/>
        <v>0.18789213860053183</v>
      </c>
      <c r="AP122" s="30">
        <f t="shared" si="80"/>
        <v>1.2810177243113667</v>
      </c>
      <c r="AQ122" s="30">
        <f t="shared" si="81"/>
        <v>123.19402132539949</v>
      </c>
      <c r="AR122" s="31">
        <f t="shared" si="63"/>
        <v>0</v>
      </c>
      <c r="AS122" s="30">
        <f t="shared" si="82"/>
        <v>0</v>
      </c>
      <c r="AT122" s="30">
        <f t="shared" si="83"/>
        <v>123.19402132539949</v>
      </c>
      <c r="AU122" s="30">
        <f t="shared" si="99"/>
        <v>87.368818792997885</v>
      </c>
      <c r="AV122" s="36">
        <f t="shared" si="100"/>
        <v>1.4999999999999999E-2</v>
      </c>
      <c r="AW122" s="30">
        <f t="shared" si="84"/>
        <v>0.30345309800875525</v>
      </c>
      <c r="AX122" s="30">
        <f t="shared" si="85"/>
        <v>0.39768508098151145</v>
      </c>
      <c r="AY122" s="30">
        <f t="shared" si="86"/>
        <v>1.5979659110494044</v>
      </c>
      <c r="AZ122" s="30">
        <f t="shared" si="87"/>
        <v>1.995650992030916</v>
      </c>
      <c r="BA122" s="30">
        <f t="shared" si="88"/>
        <v>96.142540498287843</v>
      </c>
      <c r="BB122" s="31">
        <f t="shared" si="64"/>
        <v>0</v>
      </c>
      <c r="BC122" s="30">
        <f t="shared" si="89"/>
        <v>0</v>
      </c>
      <c r="BD122" s="30">
        <f t="shared" si="90"/>
        <v>96.142540498287843</v>
      </c>
      <c r="BE122" s="30">
        <f t="shared" si="101"/>
        <v>0</v>
      </c>
      <c r="BF122" s="36">
        <f t="shared" si="102"/>
        <v>0.01</v>
      </c>
      <c r="BG122" s="36">
        <f t="shared" si="103"/>
        <v>0.30345309800875525</v>
      </c>
      <c r="BH122" s="30">
        <f t="shared" si="104"/>
        <v>0</v>
      </c>
      <c r="BI122" s="30">
        <f t="shared" si="91"/>
        <v>0</v>
      </c>
      <c r="BJ122" s="30">
        <f t="shared" si="105"/>
        <v>0</v>
      </c>
      <c r="BK122" s="30">
        <f t="shared" si="106"/>
        <v>0</v>
      </c>
    </row>
    <row r="123" spans="1:63" x14ac:dyDescent="0.25">
      <c r="A123" s="29"/>
      <c r="B123" s="25">
        <f t="shared" si="107"/>
        <v>41298</v>
      </c>
      <c r="C123" s="26">
        <f>VLOOKUP(B123,Weather!$A$2:$F$9992,5,0)</f>
        <v>9.9500000000000011</v>
      </c>
      <c r="D123" s="26">
        <f>VLOOKUP(B123,Weather!$A$2:$F$9992,6,0)</f>
        <v>10.958399999999999</v>
      </c>
      <c r="E123" s="23"/>
      <c r="F123" s="28">
        <f>B123-Output!$C$3</f>
        <v>90</v>
      </c>
      <c r="G123" s="26">
        <f t="shared" si="65"/>
        <v>848.54999999999973</v>
      </c>
      <c r="H123" s="26">
        <f t="shared" si="108"/>
        <v>90</v>
      </c>
      <c r="I123" s="26"/>
      <c r="J123" s="26"/>
      <c r="K123" s="26"/>
      <c r="L123" s="30">
        <f t="shared" si="57"/>
        <v>0.91720000000000002</v>
      </c>
      <c r="M123" s="30">
        <f t="shared" si="66"/>
        <v>123.19402132539949</v>
      </c>
      <c r="N123" s="31">
        <f t="shared" si="58"/>
        <v>2.12E-2</v>
      </c>
      <c r="O123" s="30">
        <f t="shared" si="67"/>
        <v>2.6117132520984692</v>
      </c>
      <c r="P123" s="30">
        <f t="shared" si="68"/>
        <v>0.90886956023750676</v>
      </c>
      <c r="Q123" s="30">
        <f t="shared" si="69"/>
        <v>2.6</v>
      </c>
      <c r="R123" s="30">
        <f>VLOOKUP(B123,Weather!$A$2:$G$99998,7,0)</f>
        <v>8.9818181818181806</v>
      </c>
      <c r="S123" s="76">
        <f t="shared" si="92"/>
        <v>-3</v>
      </c>
      <c r="T123" s="30">
        <f t="shared" si="93"/>
        <v>42</v>
      </c>
      <c r="U123" s="30">
        <f t="shared" si="94"/>
        <v>15</v>
      </c>
      <c r="V123" s="30">
        <f t="shared" si="70"/>
        <v>0.91612908164632301</v>
      </c>
      <c r="W123" s="30"/>
      <c r="X123" s="30"/>
      <c r="Y123" s="30">
        <f t="shared" si="95"/>
        <v>1</v>
      </c>
      <c r="Z123" s="30">
        <f t="shared" si="96"/>
        <v>1</v>
      </c>
      <c r="AA123" s="30">
        <f t="shared" si="71"/>
        <v>0.91612908164632301</v>
      </c>
      <c r="AB123" s="30">
        <f t="shared" si="72"/>
        <v>23.723497955987366</v>
      </c>
      <c r="AC123" s="31">
        <f t="shared" si="59"/>
        <v>0.20300000000000001</v>
      </c>
      <c r="AD123" s="30">
        <f t="shared" si="73"/>
        <v>4.8158700850654359</v>
      </c>
      <c r="AE123" s="31">
        <f t="shared" si="60"/>
        <v>0.49699999999999994</v>
      </c>
      <c r="AF123" s="30">
        <f t="shared" si="74"/>
        <v>11.790578484125719</v>
      </c>
      <c r="AG123" s="30">
        <f t="shared" si="61"/>
        <v>0.3</v>
      </c>
      <c r="AH123" s="30">
        <f t="shared" si="75"/>
        <v>7.1170493867962099</v>
      </c>
      <c r="AI123" s="31">
        <f t="shared" si="62"/>
        <v>0</v>
      </c>
      <c r="AJ123" s="30">
        <f t="shared" si="76"/>
        <v>0</v>
      </c>
      <c r="AK123" s="30">
        <f t="shared" si="97"/>
        <v>123.19402132539949</v>
      </c>
      <c r="AL123" s="35">
        <f t="shared" si="98"/>
        <v>0.03</v>
      </c>
      <c r="AM123" s="30">
        <f t="shared" si="77"/>
        <v>0.32946150628348364</v>
      </c>
      <c r="AN123" s="30">
        <f t="shared" si="78"/>
        <v>1.2176306349295716</v>
      </c>
      <c r="AO123" s="30">
        <f t="shared" si="79"/>
        <v>0.20452393034572258</v>
      </c>
      <c r="AP123" s="30">
        <f t="shared" si="80"/>
        <v>1.422154565275294</v>
      </c>
      <c r="AQ123" s="30">
        <f t="shared" si="81"/>
        <v>126.58773684518964</v>
      </c>
      <c r="AR123" s="31">
        <f t="shared" si="63"/>
        <v>0</v>
      </c>
      <c r="AS123" s="30">
        <f t="shared" si="82"/>
        <v>0</v>
      </c>
      <c r="AT123" s="30">
        <f t="shared" si="83"/>
        <v>126.58773684518964</v>
      </c>
      <c r="AU123" s="30">
        <f t="shared" si="99"/>
        <v>96.142540498287843</v>
      </c>
      <c r="AV123" s="36">
        <f t="shared" si="100"/>
        <v>1.4999999999999999E-2</v>
      </c>
      <c r="AW123" s="30">
        <f t="shared" si="84"/>
        <v>0.32946150628348364</v>
      </c>
      <c r="AX123" s="30">
        <f t="shared" si="85"/>
        <v>0.47512899315730112</v>
      </c>
      <c r="AY123" s="30">
        <f t="shared" si="86"/>
        <v>1.7433713030735039</v>
      </c>
      <c r="AZ123" s="30">
        <f t="shared" si="87"/>
        <v>2.2185002962308049</v>
      </c>
      <c r="BA123" s="30">
        <f t="shared" si="88"/>
        <v>105.71461868618276</v>
      </c>
      <c r="BB123" s="31">
        <f t="shared" si="64"/>
        <v>0</v>
      </c>
      <c r="BC123" s="30">
        <f t="shared" si="89"/>
        <v>0</v>
      </c>
      <c r="BD123" s="30">
        <f t="shared" si="90"/>
        <v>105.71461868618276</v>
      </c>
      <c r="BE123" s="30">
        <f t="shared" si="101"/>
        <v>0</v>
      </c>
      <c r="BF123" s="36">
        <f t="shared" si="102"/>
        <v>0.01</v>
      </c>
      <c r="BG123" s="36">
        <f t="shared" si="103"/>
        <v>0.32946150628348364</v>
      </c>
      <c r="BH123" s="30">
        <f t="shared" si="104"/>
        <v>0</v>
      </c>
      <c r="BI123" s="30">
        <f t="shared" si="91"/>
        <v>0</v>
      </c>
      <c r="BJ123" s="30">
        <f t="shared" si="105"/>
        <v>0</v>
      </c>
      <c r="BK123" s="30">
        <f t="shared" si="106"/>
        <v>0</v>
      </c>
    </row>
    <row r="124" spans="1:63" x14ac:dyDescent="0.25">
      <c r="A124" s="29"/>
      <c r="B124" s="25">
        <f t="shared" si="107"/>
        <v>41299</v>
      </c>
      <c r="C124" s="26">
        <f>VLOOKUP(B124,Weather!$A$2:$F$9992,5,0)</f>
        <v>10.050000000000001</v>
      </c>
      <c r="D124" s="26">
        <f>VLOOKUP(B124,Weather!$A$2:$F$9992,6,0)</f>
        <v>10.7172</v>
      </c>
      <c r="E124" s="23"/>
      <c r="F124" s="28">
        <f>B124-Output!$C$3</f>
        <v>91</v>
      </c>
      <c r="G124" s="26">
        <f t="shared" si="65"/>
        <v>858.59999999999968</v>
      </c>
      <c r="H124" s="26">
        <f t="shared" si="108"/>
        <v>91</v>
      </c>
      <c r="I124" s="26"/>
      <c r="J124" s="26"/>
      <c r="K124" s="26"/>
      <c r="L124" s="30">
        <f t="shared" si="57"/>
        <v>0.91647000000000001</v>
      </c>
      <c r="M124" s="30">
        <f t="shared" si="66"/>
        <v>126.58773684518964</v>
      </c>
      <c r="N124" s="31">
        <f t="shared" si="58"/>
        <v>2.12E-2</v>
      </c>
      <c r="O124" s="30">
        <f t="shared" si="67"/>
        <v>2.6836600211180204</v>
      </c>
      <c r="P124" s="30">
        <f t="shared" si="68"/>
        <v>0.91452179942248912</v>
      </c>
      <c r="Q124" s="30">
        <f t="shared" si="69"/>
        <v>2.6</v>
      </c>
      <c r="R124" s="30">
        <f>VLOOKUP(B124,Weather!$A$2:$G$99998,7,0)</f>
        <v>8.5636363636363644</v>
      </c>
      <c r="S124" s="76">
        <f t="shared" si="92"/>
        <v>-3</v>
      </c>
      <c r="T124" s="30">
        <f t="shared" si="93"/>
        <v>42</v>
      </c>
      <c r="U124" s="30">
        <f t="shared" si="94"/>
        <v>15</v>
      </c>
      <c r="V124" s="30">
        <f t="shared" si="70"/>
        <v>0.90322490964692803</v>
      </c>
      <c r="W124" s="30"/>
      <c r="X124" s="30"/>
      <c r="Y124" s="30">
        <f t="shared" si="95"/>
        <v>1</v>
      </c>
      <c r="Z124" s="30">
        <f t="shared" si="96"/>
        <v>1</v>
      </c>
      <c r="AA124" s="30">
        <f t="shared" si="71"/>
        <v>0.90322490964692803</v>
      </c>
      <c r="AB124" s="30">
        <f t="shared" si="72"/>
        <v>23.016784517611939</v>
      </c>
      <c r="AC124" s="31">
        <f t="shared" si="59"/>
        <v>0.20300000000000001</v>
      </c>
      <c r="AD124" s="30">
        <f t="shared" si="73"/>
        <v>4.672407257075224</v>
      </c>
      <c r="AE124" s="31">
        <f t="shared" si="60"/>
        <v>0.49699999999999994</v>
      </c>
      <c r="AF124" s="30">
        <f t="shared" si="74"/>
        <v>11.439341905253132</v>
      </c>
      <c r="AG124" s="30">
        <f t="shared" si="61"/>
        <v>0.3</v>
      </c>
      <c r="AH124" s="30">
        <f t="shared" si="75"/>
        <v>6.905035355283581</v>
      </c>
      <c r="AI124" s="31">
        <f t="shared" si="62"/>
        <v>0</v>
      </c>
      <c r="AJ124" s="30">
        <f t="shared" si="76"/>
        <v>0</v>
      </c>
      <c r="AK124" s="30">
        <f t="shared" si="97"/>
        <v>126.58773684518964</v>
      </c>
      <c r="AL124" s="35">
        <f t="shared" si="98"/>
        <v>0.03</v>
      </c>
      <c r="AM124" s="30">
        <f t="shared" si="77"/>
        <v>0.32004876271270433</v>
      </c>
      <c r="AN124" s="30">
        <f t="shared" si="78"/>
        <v>1.2154274565571308</v>
      </c>
      <c r="AO124" s="30">
        <f t="shared" si="79"/>
        <v>0.19649473186144845</v>
      </c>
      <c r="AP124" s="30">
        <f t="shared" si="80"/>
        <v>1.4119221884185793</v>
      </c>
      <c r="AQ124" s="30">
        <f t="shared" si="81"/>
        <v>129.84822191384629</v>
      </c>
      <c r="AR124" s="31">
        <f t="shared" si="63"/>
        <v>0</v>
      </c>
      <c r="AS124" s="30">
        <f t="shared" si="82"/>
        <v>0</v>
      </c>
      <c r="AT124" s="30">
        <f t="shared" si="83"/>
        <v>129.84822191384629</v>
      </c>
      <c r="AU124" s="30">
        <f t="shared" si="99"/>
        <v>105.71461868618276</v>
      </c>
      <c r="AV124" s="36">
        <f t="shared" si="100"/>
        <v>1.4999999999999999E-2</v>
      </c>
      <c r="AW124" s="30">
        <f t="shared" si="84"/>
        <v>0.32004876271270433</v>
      </c>
      <c r="AX124" s="30">
        <f t="shared" si="85"/>
        <v>0.5075074936673718</v>
      </c>
      <c r="AY124" s="30">
        <f t="shared" si="86"/>
        <v>1.6842677277930178</v>
      </c>
      <c r="AZ124" s="30">
        <f t="shared" si="87"/>
        <v>2.1917752214603894</v>
      </c>
      <c r="BA124" s="30">
        <f t="shared" si="88"/>
        <v>114.9621853699755</v>
      </c>
      <c r="BB124" s="31">
        <f t="shared" si="64"/>
        <v>0</v>
      </c>
      <c r="BC124" s="30">
        <f t="shared" si="89"/>
        <v>0</v>
      </c>
      <c r="BD124" s="30">
        <f t="shared" si="90"/>
        <v>114.9621853699755</v>
      </c>
      <c r="BE124" s="30">
        <f t="shared" si="101"/>
        <v>0</v>
      </c>
      <c r="BF124" s="36">
        <f t="shared" si="102"/>
        <v>0.01</v>
      </c>
      <c r="BG124" s="36">
        <f t="shared" si="103"/>
        <v>0.32004876271270433</v>
      </c>
      <c r="BH124" s="30">
        <f t="shared" si="104"/>
        <v>0</v>
      </c>
      <c r="BI124" s="30">
        <f t="shared" si="91"/>
        <v>0</v>
      </c>
      <c r="BJ124" s="30">
        <f t="shared" si="105"/>
        <v>0</v>
      </c>
      <c r="BK124" s="30">
        <f t="shared" si="106"/>
        <v>0</v>
      </c>
    </row>
    <row r="125" spans="1:63" x14ac:dyDescent="0.25">
      <c r="A125" s="29"/>
      <c r="B125" s="25">
        <f t="shared" si="107"/>
        <v>41300</v>
      </c>
      <c r="C125" s="26">
        <f>VLOOKUP(B125,Weather!$A$2:$F$9992,5,0)</f>
        <v>11.05</v>
      </c>
      <c r="D125" s="26">
        <f>VLOOKUP(B125,Weather!$A$2:$F$9992,6,0)</f>
        <v>13.582800000000001</v>
      </c>
      <c r="E125" s="23"/>
      <c r="F125" s="28">
        <f>B125-Output!$C$3</f>
        <v>92</v>
      </c>
      <c r="G125" s="26">
        <f t="shared" si="65"/>
        <v>869.64999999999964</v>
      </c>
      <c r="H125" s="26">
        <f t="shared" si="108"/>
        <v>92</v>
      </c>
      <c r="I125" s="26"/>
      <c r="J125" s="26"/>
      <c r="K125" s="26"/>
      <c r="L125" s="30">
        <f t="shared" si="57"/>
        <v>0.91568000000000005</v>
      </c>
      <c r="M125" s="30">
        <f t="shared" si="66"/>
        <v>129.84822191384629</v>
      </c>
      <c r="N125" s="31">
        <f t="shared" si="58"/>
        <v>2.12E-2</v>
      </c>
      <c r="O125" s="30">
        <f t="shared" si="67"/>
        <v>2.7527823045735413</v>
      </c>
      <c r="P125" s="30">
        <f t="shared" si="68"/>
        <v>0.91959409825091531</v>
      </c>
      <c r="Q125" s="30">
        <f t="shared" si="69"/>
        <v>2.6</v>
      </c>
      <c r="R125" s="30">
        <f>VLOOKUP(B125,Weather!$A$2:$G$99998,7,0)</f>
        <v>10.1</v>
      </c>
      <c r="S125" s="76">
        <f t="shared" si="92"/>
        <v>-3</v>
      </c>
      <c r="T125" s="30">
        <f t="shared" si="93"/>
        <v>42</v>
      </c>
      <c r="U125" s="30">
        <f t="shared" si="94"/>
        <v>15</v>
      </c>
      <c r="V125" s="30">
        <f t="shared" si="70"/>
        <v>0.94566644037112468</v>
      </c>
      <c r="W125" s="30"/>
      <c r="X125" s="30"/>
      <c r="Y125" s="30">
        <f t="shared" si="95"/>
        <v>1</v>
      </c>
      <c r="Z125" s="30">
        <f t="shared" si="96"/>
        <v>1</v>
      </c>
      <c r="AA125" s="30">
        <f t="shared" si="71"/>
        <v>0.94566644037112468</v>
      </c>
      <c r="AB125" s="30">
        <f t="shared" si="72"/>
        <v>30.711201430376963</v>
      </c>
      <c r="AC125" s="31">
        <f t="shared" si="59"/>
        <v>0.20300000000000001</v>
      </c>
      <c r="AD125" s="30">
        <f t="shared" si="73"/>
        <v>6.2343738903665242</v>
      </c>
      <c r="AE125" s="31">
        <f t="shared" si="60"/>
        <v>0.49699999999999994</v>
      </c>
      <c r="AF125" s="30">
        <f t="shared" si="74"/>
        <v>15.263467110897349</v>
      </c>
      <c r="AG125" s="30">
        <f t="shared" si="61"/>
        <v>0.3</v>
      </c>
      <c r="AH125" s="30">
        <f t="shared" si="75"/>
        <v>9.2133604291130879</v>
      </c>
      <c r="AI125" s="31">
        <f t="shared" si="62"/>
        <v>0</v>
      </c>
      <c r="AJ125" s="30">
        <f t="shared" si="76"/>
        <v>0</v>
      </c>
      <c r="AK125" s="30">
        <f t="shared" si="97"/>
        <v>129.84822191384629</v>
      </c>
      <c r="AL125" s="35">
        <f t="shared" si="98"/>
        <v>0.03</v>
      </c>
      <c r="AM125" s="30">
        <f t="shared" si="77"/>
        <v>0.35601254889926798</v>
      </c>
      <c r="AN125" s="30">
        <f t="shared" si="78"/>
        <v>1.386827893607586</v>
      </c>
      <c r="AO125" s="30">
        <f t="shared" si="79"/>
        <v>0.27553451445577815</v>
      </c>
      <c r="AP125" s="30">
        <f t="shared" si="80"/>
        <v>1.6623624080633641</v>
      </c>
      <c r="AQ125" s="30">
        <f t="shared" si="81"/>
        <v>134.42023339614946</v>
      </c>
      <c r="AR125" s="31">
        <f t="shared" si="63"/>
        <v>0</v>
      </c>
      <c r="AS125" s="30">
        <f t="shared" si="82"/>
        <v>0</v>
      </c>
      <c r="AT125" s="30">
        <f t="shared" si="83"/>
        <v>134.42023339614946</v>
      </c>
      <c r="AU125" s="30">
        <f t="shared" si="99"/>
        <v>114.9621853699755</v>
      </c>
      <c r="AV125" s="36">
        <f t="shared" si="100"/>
        <v>1.4999999999999999E-2</v>
      </c>
      <c r="AW125" s="30">
        <f t="shared" si="84"/>
        <v>0.35601254889926798</v>
      </c>
      <c r="AX125" s="30">
        <f t="shared" si="85"/>
        <v>0.61391970960892672</v>
      </c>
      <c r="AY125" s="30">
        <f t="shared" si="86"/>
        <v>2.2570557681165067</v>
      </c>
      <c r="AZ125" s="30">
        <f t="shared" si="87"/>
        <v>2.8709754777254335</v>
      </c>
      <c r="BA125" s="30">
        <f t="shared" si="88"/>
        <v>127.35467700314742</v>
      </c>
      <c r="BB125" s="31">
        <f t="shared" si="64"/>
        <v>0</v>
      </c>
      <c r="BC125" s="30">
        <f t="shared" si="89"/>
        <v>0</v>
      </c>
      <c r="BD125" s="30">
        <f t="shared" si="90"/>
        <v>127.35467700314742</v>
      </c>
      <c r="BE125" s="30">
        <f t="shared" si="101"/>
        <v>0</v>
      </c>
      <c r="BF125" s="36">
        <f t="shared" si="102"/>
        <v>0.01</v>
      </c>
      <c r="BG125" s="36">
        <f t="shared" si="103"/>
        <v>0.35601254889926798</v>
      </c>
      <c r="BH125" s="30">
        <f t="shared" si="104"/>
        <v>0</v>
      </c>
      <c r="BI125" s="30">
        <f t="shared" si="91"/>
        <v>0</v>
      </c>
      <c r="BJ125" s="30">
        <f t="shared" si="105"/>
        <v>0</v>
      </c>
      <c r="BK125" s="30">
        <f t="shared" si="106"/>
        <v>0</v>
      </c>
    </row>
    <row r="126" spans="1:63" x14ac:dyDescent="0.25">
      <c r="A126" s="29"/>
      <c r="B126" s="25">
        <f t="shared" si="107"/>
        <v>41301</v>
      </c>
      <c r="C126" s="26">
        <f>VLOOKUP(B126,Weather!$A$2:$F$9992,5,0)</f>
        <v>11.45</v>
      </c>
      <c r="D126" s="26">
        <f>VLOOKUP(B126,Weather!$A$2:$F$9992,6,0)</f>
        <v>10.7676</v>
      </c>
      <c r="E126" s="23"/>
      <c r="F126" s="28">
        <f>B126-Output!$C$3</f>
        <v>93</v>
      </c>
      <c r="G126" s="26">
        <f t="shared" si="65"/>
        <v>881.09999999999968</v>
      </c>
      <c r="H126" s="26">
        <f t="shared" si="108"/>
        <v>93</v>
      </c>
      <c r="I126" s="26"/>
      <c r="J126" s="26"/>
      <c r="K126" s="26"/>
      <c r="L126" s="30">
        <f t="shared" si="57"/>
        <v>0.91483000000000003</v>
      </c>
      <c r="M126" s="30">
        <f t="shared" si="66"/>
        <v>134.42023339614946</v>
      </c>
      <c r="N126" s="31">
        <f t="shared" si="58"/>
        <v>2.12E-2</v>
      </c>
      <c r="O126" s="30">
        <f t="shared" si="67"/>
        <v>2.8497089479983684</v>
      </c>
      <c r="P126" s="30">
        <f t="shared" si="68"/>
        <v>0.92624446508602698</v>
      </c>
      <c r="Q126" s="30">
        <f t="shared" si="69"/>
        <v>2.6</v>
      </c>
      <c r="R126" s="30">
        <f>VLOOKUP(B126,Weather!$A$2:$G$99998,7,0)</f>
        <v>10.63913043478261</v>
      </c>
      <c r="S126" s="76">
        <f t="shared" si="92"/>
        <v>-3</v>
      </c>
      <c r="T126" s="30">
        <f t="shared" si="93"/>
        <v>42</v>
      </c>
      <c r="U126" s="30">
        <f t="shared" si="94"/>
        <v>15</v>
      </c>
      <c r="V126" s="30">
        <f t="shared" si="70"/>
        <v>0.95743236524565667</v>
      </c>
      <c r="W126" s="30"/>
      <c r="X126" s="30"/>
      <c r="Y126" s="30">
        <f t="shared" si="95"/>
        <v>1</v>
      </c>
      <c r="Z126" s="30">
        <f t="shared" si="96"/>
        <v>1</v>
      </c>
      <c r="AA126" s="30">
        <f t="shared" si="71"/>
        <v>0.95743236524565667</v>
      </c>
      <c r="AB126" s="30">
        <f t="shared" si="72"/>
        <v>24.827099910425389</v>
      </c>
      <c r="AC126" s="31">
        <f t="shared" si="59"/>
        <v>0.20300000000000001</v>
      </c>
      <c r="AD126" s="30">
        <f t="shared" si="73"/>
        <v>5.0399012818163547</v>
      </c>
      <c r="AE126" s="31">
        <f t="shared" si="60"/>
        <v>0.49699999999999994</v>
      </c>
      <c r="AF126" s="30">
        <f t="shared" si="74"/>
        <v>12.339068655481416</v>
      </c>
      <c r="AG126" s="30">
        <f t="shared" si="61"/>
        <v>0.3</v>
      </c>
      <c r="AH126" s="30">
        <f t="shared" si="75"/>
        <v>7.4481299731276165</v>
      </c>
      <c r="AI126" s="31">
        <f t="shared" si="62"/>
        <v>0</v>
      </c>
      <c r="AJ126" s="30">
        <f t="shared" si="76"/>
        <v>0</v>
      </c>
      <c r="AK126" s="30">
        <f t="shared" si="97"/>
        <v>134.42023339614946</v>
      </c>
      <c r="AL126" s="35">
        <f t="shared" si="98"/>
        <v>0.03</v>
      </c>
      <c r="AM126" s="30">
        <f t="shared" si="77"/>
        <v>0.36956833190824734</v>
      </c>
      <c r="AN126" s="30">
        <f t="shared" si="78"/>
        <v>1.4903238429279668</v>
      </c>
      <c r="AO126" s="30">
        <f t="shared" si="79"/>
        <v>0.20175798162641601</v>
      </c>
      <c r="AP126" s="30">
        <f t="shared" si="80"/>
        <v>1.6920818245543829</v>
      </c>
      <c r="AQ126" s="30">
        <f t="shared" si="81"/>
        <v>137.76805285341143</v>
      </c>
      <c r="AR126" s="31">
        <f t="shared" si="63"/>
        <v>0</v>
      </c>
      <c r="AS126" s="30">
        <f t="shared" si="82"/>
        <v>0</v>
      </c>
      <c r="AT126" s="30">
        <f t="shared" si="83"/>
        <v>137.76805285341143</v>
      </c>
      <c r="AU126" s="30">
        <f t="shared" si="99"/>
        <v>127.35467700314742</v>
      </c>
      <c r="AV126" s="36">
        <f t="shared" si="100"/>
        <v>1.4999999999999999E-2</v>
      </c>
      <c r="AW126" s="30">
        <f t="shared" si="84"/>
        <v>0.36956833190824734</v>
      </c>
      <c r="AX126" s="30">
        <f t="shared" si="85"/>
        <v>0.70599383311150221</v>
      </c>
      <c r="AY126" s="30">
        <f t="shared" si="86"/>
        <v>1.7923078378825321</v>
      </c>
      <c r="AZ126" s="30">
        <f t="shared" si="87"/>
        <v>2.4983016709940342</v>
      </c>
      <c r="BA126" s="30">
        <f t="shared" si="88"/>
        <v>137.1954439876348</v>
      </c>
      <c r="BB126" s="31">
        <f t="shared" si="64"/>
        <v>0</v>
      </c>
      <c r="BC126" s="30">
        <f t="shared" si="89"/>
        <v>0</v>
      </c>
      <c r="BD126" s="30">
        <f t="shared" si="90"/>
        <v>137.1954439876348</v>
      </c>
      <c r="BE126" s="30">
        <f t="shared" si="101"/>
        <v>0</v>
      </c>
      <c r="BF126" s="36">
        <f t="shared" si="102"/>
        <v>0.01</v>
      </c>
      <c r="BG126" s="36">
        <f t="shared" si="103"/>
        <v>0.36956833190824734</v>
      </c>
      <c r="BH126" s="30">
        <f t="shared" si="104"/>
        <v>0</v>
      </c>
      <c r="BI126" s="30">
        <f t="shared" si="91"/>
        <v>0</v>
      </c>
      <c r="BJ126" s="30">
        <f t="shared" si="105"/>
        <v>0</v>
      </c>
      <c r="BK126" s="30">
        <f t="shared" si="106"/>
        <v>0</v>
      </c>
    </row>
    <row r="127" spans="1:63" x14ac:dyDescent="0.25">
      <c r="A127" s="29"/>
      <c r="B127" s="25">
        <f t="shared" si="107"/>
        <v>41302</v>
      </c>
      <c r="C127" s="26">
        <f>VLOOKUP(B127,Weather!$A$2:$F$9992,5,0)</f>
        <v>12.2</v>
      </c>
      <c r="D127" s="26">
        <f>VLOOKUP(B127,Weather!$A$2:$F$9992,6,0)</f>
        <v>10.036799999999999</v>
      </c>
      <c r="E127" s="23"/>
      <c r="F127" s="28">
        <f>B127-Output!$C$3</f>
        <v>94</v>
      </c>
      <c r="G127" s="26">
        <f t="shared" si="65"/>
        <v>893.29999999999973</v>
      </c>
      <c r="H127" s="26">
        <f t="shared" si="108"/>
        <v>94</v>
      </c>
      <c r="I127" s="26"/>
      <c r="J127" s="26"/>
      <c r="K127" s="26"/>
      <c r="L127" s="30">
        <f t="shared" si="57"/>
        <v>0.91392000000000007</v>
      </c>
      <c r="M127" s="30">
        <f t="shared" si="66"/>
        <v>137.76805285341143</v>
      </c>
      <c r="N127" s="31">
        <f t="shared" si="58"/>
        <v>2.12E-2</v>
      </c>
      <c r="O127" s="30">
        <f t="shared" si="67"/>
        <v>2.9206827204923225</v>
      </c>
      <c r="P127" s="30">
        <f t="shared" si="68"/>
        <v>0.93069722649793452</v>
      </c>
      <c r="Q127" s="30">
        <f t="shared" si="69"/>
        <v>2.6</v>
      </c>
      <c r="R127" s="30">
        <f>VLOOKUP(B127,Weather!$A$2:$G$99998,7,0)</f>
        <v>11.081818181818182</v>
      </c>
      <c r="S127" s="76">
        <f t="shared" si="92"/>
        <v>-3</v>
      </c>
      <c r="T127" s="30">
        <f t="shared" si="93"/>
        <v>42</v>
      </c>
      <c r="U127" s="30">
        <f t="shared" si="94"/>
        <v>15</v>
      </c>
      <c r="V127" s="30">
        <f t="shared" si="70"/>
        <v>0.96593984865903548</v>
      </c>
      <c r="W127" s="30"/>
      <c r="X127" s="30"/>
      <c r="Y127" s="30">
        <f t="shared" si="95"/>
        <v>1</v>
      </c>
      <c r="Z127" s="30">
        <f t="shared" si="96"/>
        <v>1</v>
      </c>
      <c r="AA127" s="30">
        <f t="shared" si="71"/>
        <v>0.96593984865903548</v>
      </c>
      <c r="AB127" s="30">
        <f t="shared" si="72"/>
        <v>23.459952075327216</v>
      </c>
      <c r="AC127" s="31">
        <f t="shared" si="59"/>
        <v>0.20300000000000001</v>
      </c>
      <c r="AD127" s="30">
        <f t="shared" si="73"/>
        <v>4.7623702712914255</v>
      </c>
      <c r="AE127" s="31">
        <f t="shared" si="60"/>
        <v>0.49699999999999994</v>
      </c>
      <c r="AF127" s="30">
        <f t="shared" si="74"/>
        <v>11.659596181437625</v>
      </c>
      <c r="AG127" s="30">
        <f t="shared" si="61"/>
        <v>0.3</v>
      </c>
      <c r="AH127" s="30">
        <f t="shared" si="75"/>
        <v>7.037985622598165</v>
      </c>
      <c r="AI127" s="31">
        <f t="shared" si="62"/>
        <v>0</v>
      </c>
      <c r="AJ127" s="30">
        <f t="shared" si="76"/>
        <v>0</v>
      </c>
      <c r="AK127" s="30">
        <f t="shared" si="97"/>
        <v>137.76805285341143</v>
      </c>
      <c r="AL127" s="35">
        <f t="shared" si="98"/>
        <v>0.03</v>
      </c>
      <c r="AM127" s="30">
        <f t="shared" si="77"/>
        <v>0.38108423136974318</v>
      </c>
      <c r="AN127" s="30">
        <f t="shared" si="78"/>
        <v>1.5750369758684535</v>
      </c>
      <c r="AO127" s="30">
        <f t="shared" si="79"/>
        <v>0.18116802451184175</v>
      </c>
      <c r="AP127" s="30">
        <f t="shared" si="80"/>
        <v>1.7562050003802951</v>
      </c>
      <c r="AQ127" s="30">
        <f t="shared" si="81"/>
        <v>140.77421812432254</v>
      </c>
      <c r="AR127" s="31">
        <f t="shared" si="63"/>
        <v>0</v>
      </c>
      <c r="AS127" s="30">
        <f t="shared" si="82"/>
        <v>0</v>
      </c>
      <c r="AT127" s="30">
        <f t="shared" si="83"/>
        <v>140.77421812432254</v>
      </c>
      <c r="AU127" s="30">
        <f t="shared" si="99"/>
        <v>137.1954439876348</v>
      </c>
      <c r="AV127" s="36">
        <f t="shared" si="100"/>
        <v>1.4999999999999999E-2</v>
      </c>
      <c r="AW127" s="30">
        <f t="shared" si="84"/>
        <v>0.38108423136974318</v>
      </c>
      <c r="AX127" s="30">
        <f t="shared" si="85"/>
        <v>0.78424530479187693</v>
      </c>
      <c r="AY127" s="30">
        <f t="shared" si="86"/>
        <v>1.6755653095648098</v>
      </c>
      <c r="AZ127" s="30">
        <f t="shared" si="87"/>
        <v>2.4598106143566865</v>
      </c>
      <c r="BA127" s="30">
        <f t="shared" si="88"/>
        <v>146.39522955471574</v>
      </c>
      <c r="BB127" s="31">
        <f t="shared" si="64"/>
        <v>0</v>
      </c>
      <c r="BC127" s="30">
        <f t="shared" si="89"/>
        <v>0</v>
      </c>
      <c r="BD127" s="30">
        <f t="shared" si="90"/>
        <v>146.39522955471574</v>
      </c>
      <c r="BE127" s="30">
        <f t="shared" si="101"/>
        <v>0</v>
      </c>
      <c r="BF127" s="36">
        <f t="shared" si="102"/>
        <v>0.01</v>
      </c>
      <c r="BG127" s="36">
        <f t="shared" si="103"/>
        <v>0.38108423136974318</v>
      </c>
      <c r="BH127" s="30">
        <f t="shared" si="104"/>
        <v>0</v>
      </c>
      <c r="BI127" s="30">
        <f t="shared" si="91"/>
        <v>0</v>
      </c>
      <c r="BJ127" s="30">
        <f t="shared" si="105"/>
        <v>0</v>
      </c>
      <c r="BK127" s="30">
        <f t="shared" si="106"/>
        <v>0</v>
      </c>
    </row>
    <row r="128" spans="1:63" x14ac:dyDescent="0.25">
      <c r="A128" s="29"/>
      <c r="B128" s="25">
        <f t="shared" si="107"/>
        <v>41303</v>
      </c>
      <c r="C128" s="26">
        <f>VLOOKUP(B128,Weather!$A$2:$F$9992,5,0)</f>
        <v>7.55</v>
      </c>
      <c r="D128" s="26">
        <f>VLOOKUP(B128,Weather!$A$2:$F$9992,6,0)</f>
        <v>3.0276000000000001</v>
      </c>
      <c r="E128" s="23"/>
      <c r="F128" s="28">
        <f>B128-Output!$C$3</f>
        <v>95</v>
      </c>
      <c r="G128" s="26">
        <f t="shared" si="65"/>
        <v>900.84999999999968</v>
      </c>
      <c r="H128" s="26">
        <f t="shared" si="108"/>
        <v>95</v>
      </c>
      <c r="I128" s="26"/>
      <c r="J128" s="26"/>
      <c r="K128" s="26"/>
      <c r="L128" s="30">
        <f t="shared" si="57"/>
        <v>0.91294999999999993</v>
      </c>
      <c r="M128" s="30">
        <f t="shared" si="66"/>
        <v>140.77421812432254</v>
      </c>
      <c r="N128" s="31">
        <f t="shared" si="58"/>
        <v>2.12E-2</v>
      </c>
      <c r="O128" s="30">
        <f t="shared" si="67"/>
        <v>2.9844134242356382</v>
      </c>
      <c r="P128" s="30">
        <f t="shared" si="68"/>
        <v>0.93442890044412441</v>
      </c>
      <c r="Q128" s="30">
        <f t="shared" si="69"/>
        <v>2.6</v>
      </c>
      <c r="R128" s="30">
        <f>VLOOKUP(B128,Weather!$A$2:$G$99998,7,0)</f>
        <v>7.8863636363636349</v>
      </c>
      <c r="S128" s="76">
        <f t="shared" si="92"/>
        <v>-3</v>
      </c>
      <c r="T128" s="30">
        <f t="shared" si="93"/>
        <v>42</v>
      </c>
      <c r="U128" s="30">
        <f t="shared" si="94"/>
        <v>15</v>
      </c>
      <c r="V128" s="30">
        <f t="shared" si="70"/>
        <v>0.88007927065125313</v>
      </c>
      <c r="W128" s="30"/>
      <c r="X128" s="30"/>
      <c r="Y128" s="30">
        <f t="shared" si="95"/>
        <v>1</v>
      </c>
      <c r="Z128" s="30">
        <f t="shared" si="96"/>
        <v>1</v>
      </c>
      <c r="AA128" s="30">
        <f t="shared" si="71"/>
        <v>0.88007927065125313</v>
      </c>
      <c r="AB128" s="30">
        <f t="shared" si="72"/>
        <v>6.4735111196024722</v>
      </c>
      <c r="AC128" s="31">
        <f t="shared" si="59"/>
        <v>0.20300000000000001</v>
      </c>
      <c r="AD128" s="30">
        <f t="shared" si="73"/>
        <v>1.3141227572793019</v>
      </c>
      <c r="AE128" s="31">
        <f t="shared" si="60"/>
        <v>0.49699999999999994</v>
      </c>
      <c r="AF128" s="30">
        <f t="shared" si="74"/>
        <v>3.2173350264424281</v>
      </c>
      <c r="AG128" s="30">
        <f t="shared" si="61"/>
        <v>0.3</v>
      </c>
      <c r="AH128" s="30">
        <f t="shared" si="75"/>
        <v>1.9420533358807415</v>
      </c>
      <c r="AI128" s="31">
        <f t="shared" si="62"/>
        <v>0</v>
      </c>
      <c r="AJ128" s="30">
        <f t="shared" si="76"/>
        <v>0</v>
      </c>
      <c r="AK128" s="30">
        <f t="shared" si="97"/>
        <v>140.77421812432254</v>
      </c>
      <c r="AL128" s="35">
        <f t="shared" si="98"/>
        <v>0.03</v>
      </c>
      <c r="AM128" s="30">
        <f t="shared" si="77"/>
        <v>0.30537129580721428</v>
      </c>
      <c r="AN128" s="30">
        <f t="shared" si="78"/>
        <v>1.2896521621461541</v>
      </c>
      <c r="AO128" s="30">
        <f t="shared" si="79"/>
        <v>1.3909086273681248E-3</v>
      </c>
      <c r="AP128" s="30">
        <f t="shared" si="80"/>
        <v>1.2910430707735221</v>
      </c>
      <c r="AQ128" s="30">
        <f t="shared" si="81"/>
        <v>140.79729781082833</v>
      </c>
      <c r="AR128" s="31">
        <f t="shared" si="63"/>
        <v>0</v>
      </c>
      <c r="AS128" s="30">
        <f t="shared" si="82"/>
        <v>0</v>
      </c>
      <c r="AT128" s="30">
        <f t="shared" si="83"/>
        <v>140.79729781082833</v>
      </c>
      <c r="AU128" s="30">
        <f t="shared" si="99"/>
        <v>146.39522955471574</v>
      </c>
      <c r="AV128" s="36">
        <f t="shared" si="100"/>
        <v>1.4999999999999999E-2</v>
      </c>
      <c r="AW128" s="30">
        <f t="shared" si="84"/>
        <v>0.30537129580721428</v>
      </c>
      <c r="AX128" s="30">
        <f t="shared" si="85"/>
        <v>0.67057351423677203</v>
      </c>
      <c r="AY128" s="30">
        <f t="shared" si="86"/>
        <v>0.3923795461855254</v>
      </c>
      <c r="AZ128" s="30">
        <f t="shared" si="87"/>
        <v>1.0629530604222974</v>
      </c>
      <c r="BA128" s="30">
        <f t="shared" si="88"/>
        <v>148.54961152073588</v>
      </c>
      <c r="BB128" s="31">
        <f t="shared" si="64"/>
        <v>0</v>
      </c>
      <c r="BC128" s="30">
        <f t="shared" si="89"/>
        <v>0</v>
      </c>
      <c r="BD128" s="30">
        <f t="shared" si="90"/>
        <v>148.54961152073588</v>
      </c>
      <c r="BE128" s="30">
        <f t="shared" si="101"/>
        <v>0</v>
      </c>
      <c r="BF128" s="36">
        <f t="shared" si="102"/>
        <v>0.01</v>
      </c>
      <c r="BG128" s="36">
        <f t="shared" si="103"/>
        <v>0.30537129580721428</v>
      </c>
      <c r="BH128" s="30">
        <f t="shared" si="104"/>
        <v>0</v>
      </c>
      <c r="BI128" s="30">
        <f t="shared" si="91"/>
        <v>0</v>
      </c>
      <c r="BJ128" s="30">
        <f t="shared" si="105"/>
        <v>0</v>
      </c>
      <c r="BK128" s="30">
        <f t="shared" si="106"/>
        <v>0</v>
      </c>
    </row>
    <row r="129" spans="1:63" x14ac:dyDescent="0.25">
      <c r="A129" s="29"/>
      <c r="B129" s="25">
        <f t="shared" si="107"/>
        <v>41304</v>
      </c>
      <c r="C129" s="26">
        <f>VLOOKUP(B129,Weather!$A$2:$F$9992,5,0)</f>
        <v>11.8</v>
      </c>
      <c r="D129" s="26">
        <f>VLOOKUP(B129,Weather!$A$2:$F$9992,6,0)</f>
        <v>10.864800000000001</v>
      </c>
      <c r="E129" s="23"/>
      <c r="F129" s="28">
        <f>B129-Output!$C$3</f>
        <v>96</v>
      </c>
      <c r="G129" s="26">
        <f t="shared" si="65"/>
        <v>912.64999999999964</v>
      </c>
      <c r="H129" s="26">
        <f t="shared" si="108"/>
        <v>96</v>
      </c>
      <c r="I129" s="26"/>
      <c r="J129" s="26"/>
      <c r="K129" s="26"/>
      <c r="L129" s="30">
        <f t="shared" si="57"/>
        <v>0.91192000000000006</v>
      </c>
      <c r="M129" s="30">
        <f t="shared" si="66"/>
        <v>140.79729781082833</v>
      </c>
      <c r="N129" s="31">
        <f t="shared" si="58"/>
        <v>2.12E-2</v>
      </c>
      <c r="O129" s="30">
        <f t="shared" si="67"/>
        <v>2.9849027135895607</v>
      </c>
      <c r="P129" s="30">
        <f t="shared" si="68"/>
        <v>0.93425636919987565</v>
      </c>
      <c r="Q129" s="30">
        <f t="shared" si="69"/>
        <v>2.6</v>
      </c>
      <c r="R129" s="30">
        <f>VLOOKUP(B129,Weather!$A$2:$G$99998,7,0)</f>
        <v>10.460869565217392</v>
      </c>
      <c r="S129" s="76">
        <f t="shared" si="92"/>
        <v>-3</v>
      </c>
      <c r="T129" s="30">
        <f t="shared" si="93"/>
        <v>42</v>
      </c>
      <c r="U129" s="30">
        <f t="shared" si="94"/>
        <v>15</v>
      </c>
      <c r="V129" s="30">
        <f t="shared" si="70"/>
        <v>0.9537149146945515</v>
      </c>
      <c r="W129" s="30"/>
      <c r="X129" s="30"/>
      <c r="Y129" s="30">
        <f t="shared" si="95"/>
        <v>1</v>
      </c>
      <c r="Z129" s="30">
        <f t="shared" si="96"/>
        <v>1</v>
      </c>
      <c r="AA129" s="30">
        <f t="shared" si="71"/>
        <v>0.9537149146945515</v>
      </c>
      <c r="AB129" s="30">
        <f t="shared" si="72"/>
        <v>25.169797753449153</v>
      </c>
      <c r="AC129" s="31">
        <f t="shared" si="59"/>
        <v>0.20300000000000001</v>
      </c>
      <c r="AD129" s="30">
        <f t="shared" si="73"/>
        <v>5.1094689439501781</v>
      </c>
      <c r="AE129" s="31">
        <f t="shared" si="60"/>
        <v>0.49699999999999994</v>
      </c>
      <c r="AF129" s="30">
        <f t="shared" si="74"/>
        <v>12.509389483464227</v>
      </c>
      <c r="AG129" s="30">
        <f t="shared" si="61"/>
        <v>0.3</v>
      </c>
      <c r="AH129" s="30">
        <f t="shared" si="75"/>
        <v>7.5509393260347455</v>
      </c>
      <c r="AI129" s="31">
        <f t="shared" si="62"/>
        <v>0</v>
      </c>
      <c r="AJ129" s="30">
        <f t="shared" si="76"/>
        <v>0</v>
      </c>
      <c r="AK129" s="30">
        <f t="shared" si="97"/>
        <v>140.79729781082833</v>
      </c>
      <c r="AL129" s="35">
        <f t="shared" si="98"/>
        <v>0.03</v>
      </c>
      <c r="AM129" s="30">
        <f t="shared" si="77"/>
        <v>0.36503000369778943</v>
      </c>
      <c r="AN129" s="30">
        <f t="shared" si="78"/>
        <v>1.5418571442157627</v>
      </c>
      <c r="AO129" s="30">
        <f t="shared" si="79"/>
        <v>0.20278305469690419</v>
      </c>
      <c r="AP129" s="30">
        <f t="shared" si="80"/>
        <v>1.744640198912667</v>
      </c>
      <c r="AQ129" s="30">
        <f t="shared" si="81"/>
        <v>144.16212655586585</v>
      </c>
      <c r="AR129" s="31">
        <f t="shared" si="63"/>
        <v>0</v>
      </c>
      <c r="AS129" s="30">
        <f t="shared" si="82"/>
        <v>0</v>
      </c>
      <c r="AT129" s="30">
        <f t="shared" si="83"/>
        <v>144.16212655586585</v>
      </c>
      <c r="AU129" s="30">
        <f t="shared" si="99"/>
        <v>148.54961152073588</v>
      </c>
      <c r="AV129" s="36">
        <f t="shared" si="100"/>
        <v>1.4999999999999999E-2</v>
      </c>
      <c r="AW129" s="30">
        <f t="shared" si="84"/>
        <v>0.36503000369778943</v>
      </c>
      <c r="AX129" s="30">
        <f t="shared" si="85"/>
        <v>0.81337597864079092</v>
      </c>
      <c r="AY129" s="30">
        <f t="shared" si="86"/>
        <v>1.8020048006881468</v>
      </c>
      <c r="AZ129" s="30">
        <f t="shared" si="87"/>
        <v>2.6153807793289379</v>
      </c>
      <c r="BA129" s="30">
        <f t="shared" si="88"/>
        <v>158.44362022487115</v>
      </c>
      <c r="BB129" s="31">
        <f t="shared" si="64"/>
        <v>0</v>
      </c>
      <c r="BC129" s="30">
        <f t="shared" si="89"/>
        <v>0</v>
      </c>
      <c r="BD129" s="30">
        <f t="shared" si="90"/>
        <v>158.44362022487115</v>
      </c>
      <c r="BE129" s="30">
        <f t="shared" si="101"/>
        <v>0</v>
      </c>
      <c r="BF129" s="36">
        <f t="shared" si="102"/>
        <v>0.01</v>
      </c>
      <c r="BG129" s="36">
        <f t="shared" si="103"/>
        <v>0.36503000369778943</v>
      </c>
      <c r="BH129" s="30">
        <f t="shared" si="104"/>
        <v>0</v>
      </c>
      <c r="BI129" s="30">
        <f t="shared" si="91"/>
        <v>0</v>
      </c>
      <c r="BJ129" s="30">
        <f t="shared" si="105"/>
        <v>0</v>
      </c>
      <c r="BK129" s="30">
        <f t="shared" si="106"/>
        <v>0</v>
      </c>
    </row>
    <row r="130" spans="1:63" x14ac:dyDescent="0.25">
      <c r="A130" s="29"/>
      <c r="B130" s="25">
        <f t="shared" si="107"/>
        <v>41305</v>
      </c>
      <c r="C130" s="26">
        <f>VLOOKUP(B130,Weather!$A$2:$F$9992,5,0)</f>
        <v>9.85</v>
      </c>
      <c r="D130" s="26">
        <f>VLOOKUP(B130,Weather!$A$2:$F$9992,6,0)</f>
        <v>7.9703999999999997</v>
      </c>
      <c r="E130" s="23"/>
      <c r="F130" s="28">
        <f>B130-Output!$C$3</f>
        <v>97</v>
      </c>
      <c r="G130" s="26">
        <f t="shared" si="65"/>
        <v>922.49999999999966</v>
      </c>
      <c r="H130" s="26">
        <f t="shared" si="108"/>
        <v>97</v>
      </c>
      <c r="I130" s="26"/>
      <c r="J130" s="26"/>
      <c r="K130" s="26"/>
      <c r="L130" s="30">
        <f t="shared" si="57"/>
        <v>0.91083000000000003</v>
      </c>
      <c r="M130" s="30">
        <f t="shared" si="66"/>
        <v>144.16212655586585</v>
      </c>
      <c r="N130" s="31">
        <f t="shared" si="58"/>
        <v>2.12E-2</v>
      </c>
      <c r="O130" s="30">
        <f t="shared" si="67"/>
        <v>3.0562370829843561</v>
      </c>
      <c r="P130" s="30">
        <f t="shared" si="68"/>
        <v>0.93819137877928049</v>
      </c>
      <c r="Q130" s="30">
        <f t="shared" si="69"/>
        <v>2.6</v>
      </c>
      <c r="R130" s="30">
        <f>VLOOKUP(B130,Weather!$A$2:$G$99998,7,0)</f>
        <v>9.2454545454545478</v>
      </c>
      <c r="S130" s="76">
        <f t="shared" si="92"/>
        <v>-3</v>
      </c>
      <c r="T130" s="30">
        <f t="shared" si="93"/>
        <v>42</v>
      </c>
      <c r="U130" s="30">
        <f t="shared" si="94"/>
        <v>15</v>
      </c>
      <c r="V130" s="30">
        <f t="shared" si="70"/>
        <v>0.92373537523339677</v>
      </c>
      <c r="W130" s="30"/>
      <c r="X130" s="30"/>
      <c r="Y130" s="30">
        <f t="shared" si="95"/>
        <v>1</v>
      </c>
      <c r="Z130" s="30">
        <f t="shared" si="96"/>
        <v>1</v>
      </c>
      <c r="AA130" s="30">
        <f t="shared" si="71"/>
        <v>0.92373537523339677</v>
      </c>
      <c r="AB130" s="30">
        <f t="shared" si="72"/>
        <v>17.959427100695436</v>
      </c>
      <c r="AC130" s="31">
        <f t="shared" si="59"/>
        <v>0.20300000000000001</v>
      </c>
      <c r="AD130" s="30">
        <f t="shared" si="73"/>
        <v>3.6457637014411737</v>
      </c>
      <c r="AE130" s="31">
        <f t="shared" si="60"/>
        <v>0.49699999999999994</v>
      </c>
      <c r="AF130" s="30">
        <f t="shared" si="74"/>
        <v>8.9258352690456313</v>
      </c>
      <c r="AG130" s="30">
        <f t="shared" si="61"/>
        <v>0.3</v>
      </c>
      <c r="AH130" s="30">
        <f t="shared" si="75"/>
        <v>5.3878281302086304</v>
      </c>
      <c r="AI130" s="31">
        <f t="shared" si="62"/>
        <v>0</v>
      </c>
      <c r="AJ130" s="30">
        <f t="shared" si="76"/>
        <v>0</v>
      </c>
      <c r="AK130" s="30">
        <f t="shared" si="97"/>
        <v>144.16212655586585</v>
      </c>
      <c r="AL130" s="35">
        <f t="shared" si="98"/>
        <v>0.03</v>
      </c>
      <c r="AM130" s="30">
        <f t="shared" si="77"/>
        <v>0.33553739231328045</v>
      </c>
      <c r="AN130" s="30">
        <f t="shared" si="78"/>
        <v>1.4511535204467703</v>
      </c>
      <c r="AO130" s="30">
        <f t="shared" si="79"/>
        <v>0.12474164268772189</v>
      </c>
      <c r="AP130" s="30">
        <f t="shared" si="80"/>
        <v>1.5758951631344922</v>
      </c>
      <c r="AQ130" s="30">
        <f t="shared" si="81"/>
        <v>146.23199509417253</v>
      </c>
      <c r="AR130" s="31">
        <f t="shared" si="63"/>
        <v>0</v>
      </c>
      <c r="AS130" s="30">
        <f t="shared" si="82"/>
        <v>0</v>
      </c>
      <c r="AT130" s="30">
        <f t="shared" si="83"/>
        <v>146.23199509417253</v>
      </c>
      <c r="AU130" s="30">
        <f t="shared" si="99"/>
        <v>158.44362022487115</v>
      </c>
      <c r="AV130" s="36">
        <f t="shared" si="100"/>
        <v>1.4999999999999999E-2</v>
      </c>
      <c r="AW130" s="30">
        <f t="shared" si="84"/>
        <v>0.33553739231328045</v>
      </c>
      <c r="AX130" s="30">
        <f t="shared" si="85"/>
        <v>0.79745638738393521</v>
      </c>
      <c r="AY130" s="30">
        <f t="shared" si="86"/>
        <v>1.2523393342976175</v>
      </c>
      <c r="AZ130" s="30">
        <f t="shared" si="87"/>
        <v>2.0497957216815528</v>
      </c>
      <c r="BA130" s="30">
        <f t="shared" si="88"/>
        <v>165.31965977223521</v>
      </c>
      <c r="BB130" s="31">
        <f t="shared" si="64"/>
        <v>0</v>
      </c>
      <c r="BC130" s="30">
        <f t="shared" si="89"/>
        <v>0</v>
      </c>
      <c r="BD130" s="30">
        <f t="shared" si="90"/>
        <v>165.31965977223521</v>
      </c>
      <c r="BE130" s="30">
        <f t="shared" si="101"/>
        <v>0</v>
      </c>
      <c r="BF130" s="36">
        <f t="shared" si="102"/>
        <v>0.01</v>
      </c>
      <c r="BG130" s="36">
        <f t="shared" si="103"/>
        <v>0.33553739231328045</v>
      </c>
      <c r="BH130" s="30">
        <f t="shared" si="104"/>
        <v>0</v>
      </c>
      <c r="BI130" s="30">
        <f t="shared" si="91"/>
        <v>0</v>
      </c>
      <c r="BJ130" s="30">
        <f t="shared" si="105"/>
        <v>0</v>
      </c>
      <c r="BK130" s="30">
        <f t="shared" si="106"/>
        <v>0</v>
      </c>
    </row>
    <row r="131" spans="1:63" x14ac:dyDescent="0.25">
      <c r="A131" s="29"/>
      <c r="B131" s="25">
        <f t="shared" si="107"/>
        <v>41306</v>
      </c>
      <c r="C131" s="26">
        <f>VLOOKUP(B131,Weather!$A$2:$F$9992,5,0)</f>
        <v>9.75</v>
      </c>
      <c r="D131" s="26">
        <f>VLOOKUP(B131,Weather!$A$2:$F$9992,6,0)</f>
        <v>6.7068000000000003</v>
      </c>
      <c r="E131" s="23"/>
      <c r="F131" s="28">
        <f>B131-Output!$C$3</f>
        <v>98</v>
      </c>
      <c r="G131" s="26">
        <f t="shared" si="65"/>
        <v>932.24999999999966</v>
      </c>
      <c r="H131" s="26">
        <f t="shared" si="108"/>
        <v>98</v>
      </c>
      <c r="I131" s="26"/>
      <c r="J131" s="26"/>
      <c r="K131" s="26"/>
      <c r="L131" s="30">
        <f t="shared" si="57"/>
        <v>0.90968000000000004</v>
      </c>
      <c r="M131" s="30">
        <f t="shared" si="66"/>
        <v>146.23199509417253</v>
      </c>
      <c r="N131" s="31">
        <f t="shared" si="58"/>
        <v>2.12E-2</v>
      </c>
      <c r="O131" s="30">
        <f t="shared" si="67"/>
        <v>3.1001182959964577</v>
      </c>
      <c r="P131" s="30">
        <f t="shared" si="68"/>
        <v>0.94040094802529428</v>
      </c>
      <c r="Q131" s="30">
        <f t="shared" si="69"/>
        <v>2.6</v>
      </c>
      <c r="R131" s="30">
        <f>VLOOKUP(B131,Weather!$A$2:$G$99998,7,0)</f>
        <v>9.0181818181818176</v>
      </c>
      <c r="S131" s="76">
        <f t="shared" si="92"/>
        <v>-3</v>
      </c>
      <c r="T131" s="30">
        <f t="shared" si="93"/>
        <v>42</v>
      </c>
      <c r="U131" s="30">
        <f t="shared" si="94"/>
        <v>15</v>
      </c>
      <c r="V131" s="30">
        <f t="shared" si="70"/>
        <v>0.9172023147032613</v>
      </c>
      <c r="W131" s="30"/>
      <c r="X131" s="30"/>
      <c r="Y131" s="30">
        <f t="shared" si="95"/>
        <v>1</v>
      </c>
      <c r="Z131" s="30">
        <f t="shared" si="96"/>
        <v>1</v>
      </c>
      <c r="AA131" s="30">
        <f t="shared" si="71"/>
        <v>0.9172023147032613</v>
      </c>
      <c r="AB131" s="30">
        <f t="shared" si="72"/>
        <v>15.040660346298329</v>
      </c>
      <c r="AC131" s="31">
        <f t="shared" si="59"/>
        <v>0.20300000000000001</v>
      </c>
      <c r="AD131" s="30">
        <f t="shared" si="73"/>
        <v>3.0532540502985612</v>
      </c>
      <c r="AE131" s="31">
        <f t="shared" si="60"/>
        <v>0.49699999999999994</v>
      </c>
      <c r="AF131" s="30">
        <f t="shared" si="74"/>
        <v>7.4752081921102693</v>
      </c>
      <c r="AG131" s="30">
        <f t="shared" si="61"/>
        <v>0.3</v>
      </c>
      <c r="AH131" s="30">
        <f t="shared" si="75"/>
        <v>4.5121981038894985</v>
      </c>
      <c r="AI131" s="31">
        <f t="shared" si="62"/>
        <v>0</v>
      </c>
      <c r="AJ131" s="30">
        <f t="shared" si="76"/>
        <v>0</v>
      </c>
      <c r="AK131" s="30">
        <f t="shared" si="97"/>
        <v>146.23199509417253</v>
      </c>
      <c r="AL131" s="35">
        <f t="shared" si="98"/>
        <v>0.03</v>
      </c>
      <c r="AM131" s="30">
        <f t="shared" si="77"/>
        <v>0.33029297303820027</v>
      </c>
      <c r="AN131" s="30">
        <f t="shared" si="78"/>
        <v>1.4489820123888528</v>
      </c>
      <c r="AO131" s="30">
        <f t="shared" si="79"/>
        <v>9.1186822634787834E-2</v>
      </c>
      <c r="AP131" s="30">
        <f t="shared" si="80"/>
        <v>1.5401688350236407</v>
      </c>
      <c r="AQ131" s="30">
        <f t="shared" si="81"/>
        <v>147.74508030944745</v>
      </c>
      <c r="AR131" s="31">
        <f t="shared" si="63"/>
        <v>0</v>
      </c>
      <c r="AS131" s="30">
        <f t="shared" si="82"/>
        <v>0</v>
      </c>
      <c r="AT131" s="30">
        <f t="shared" si="83"/>
        <v>147.74508030944745</v>
      </c>
      <c r="AU131" s="30">
        <f t="shared" si="99"/>
        <v>165.31965977223521</v>
      </c>
      <c r="AV131" s="36">
        <f t="shared" si="100"/>
        <v>1.4999999999999999E-2</v>
      </c>
      <c r="AW131" s="30">
        <f t="shared" si="84"/>
        <v>0.33029297303820027</v>
      </c>
      <c r="AX131" s="30">
        <f t="shared" si="85"/>
        <v>0.81905882891752979</v>
      </c>
      <c r="AY131" s="30">
        <f t="shared" si="86"/>
        <v>1.0255129323871055</v>
      </c>
      <c r="AZ131" s="30">
        <f t="shared" si="87"/>
        <v>1.8445717613046353</v>
      </c>
      <c r="BA131" s="30">
        <f t="shared" si="88"/>
        <v>170.95029620304086</v>
      </c>
      <c r="BB131" s="31">
        <f t="shared" si="64"/>
        <v>0</v>
      </c>
      <c r="BC131" s="30">
        <f t="shared" si="89"/>
        <v>0</v>
      </c>
      <c r="BD131" s="30">
        <f t="shared" si="90"/>
        <v>170.95029620304086</v>
      </c>
      <c r="BE131" s="30">
        <f t="shared" si="101"/>
        <v>0</v>
      </c>
      <c r="BF131" s="36">
        <f t="shared" si="102"/>
        <v>0.01</v>
      </c>
      <c r="BG131" s="36">
        <f t="shared" si="103"/>
        <v>0.33029297303820027</v>
      </c>
      <c r="BH131" s="30">
        <f t="shared" si="104"/>
        <v>0</v>
      </c>
      <c r="BI131" s="30">
        <f t="shared" si="91"/>
        <v>0</v>
      </c>
      <c r="BJ131" s="30">
        <f t="shared" si="105"/>
        <v>0</v>
      </c>
      <c r="BK131" s="30">
        <f t="shared" si="106"/>
        <v>0</v>
      </c>
    </row>
    <row r="132" spans="1:63" x14ac:dyDescent="0.25">
      <c r="A132" s="29"/>
      <c r="B132" s="25">
        <f t="shared" si="107"/>
        <v>41307</v>
      </c>
      <c r="C132" s="26">
        <f>VLOOKUP(B132,Weather!$A$2:$F$9992,5,0)</f>
        <v>12.3</v>
      </c>
      <c r="D132" s="26">
        <f>VLOOKUP(B132,Weather!$A$2:$F$9992,6,0)</f>
        <v>7.3836000000000004</v>
      </c>
      <c r="E132" s="23"/>
      <c r="F132" s="28">
        <f>B132-Output!$C$3</f>
        <v>99</v>
      </c>
      <c r="G132" s="26">
        <f t="shared" si="65"/>
        <v>944.54999999999961</v>
      </c>
      <c r="H132" s="26">
        <f t="shared" si="108"/>
        <v>99</v>
      </c>
      <c r="I132" s="26"/>
      <c r="J132" s="26"/>
      <c r="K132" s="26"/>
      <c r="L132" s="30">
        <f t="shared" si="57"/>
        <v>0.90846999999999989</v>
      </c>
      <c r="M132" s="30">
        <f t="shared" si="66"/>
        <v>147.74508030944745</v>
      </c>
      <c r="N132" s="31">
        <f t="shared" si="58"/>
        <v>2.12E-2</v>
      </c>
      <c r="O132" s="30">
        <f t="shared" si="67"/>
        <v>3.1321957025602858</v>
      </c>
      <c r="P132" s="30">
        <f t="shared" si="68"/>
        <v>0.94189513187481855</v>
      </c>
      <c r="Q132" s="30">
        <f t="shared" si="69"/>
        <v>2.6</v>
      </c>
      <c r="R132" s="30">
        <f>VLOOKUP(B132,Weather!$A$2:$G$99998,7,0)</f>
        <v>11.191304347826087</v>
      </c>
      <c r="S132" s="76">
        <f t="shared" si="92"/>
        <v>-3</v>
      </c>
      <c r="T132" s="30">
        <f t="shared" si="93"/>
        <v>42</v>
      </c>
      <c r="U132" s="30">
        <f t="shared" si="94"/>
        <v>15</v>
      </c>
      <c r="V132" s="30">
        <f t="shared" si="70"/>
        <v>0.9678869504956461</v>
      </c>
      <c r="W132" s="30"/>
      <c r="X132" s="30"/>
      <c r="Y132" s="30">
        <f t="shared" si="95"/>
        <v>1</v>
      </c>
      <c r="Z132" s="30">
        <f t="shared" si="96"/>
        <v>1</v>
      </c>
      <c r="AA132" s="30">
        <f t="shared" si="71"/>
        <v>0.9678869504956461</v>
      </c>
      <c r="AB132" s="30">
        <f t="shared" si="72"/>
        <v>17.501234981300488</v>
      </c>
      <c r="AC132" s="31">
        <f t="shared" si="59"/>
        <v>0.20300000000000001</v>
      </c>
      <c r="AD132" s="30">
        <f t="shared" si="73"/>
        <v>3.5527507012039994</v>
      </c>
      <c r="AE132" s="31">
        <f t="shared" si="60"/>
        <v>0.49699999999999994</v>
      </c>
      <c r="AF132" s="30">
        <f t="shared" si="74"/>
        <v>8.698113785706342</v>
      </c>
      <c r="AG132" s="30">
        <f t="shared" si="61"/>
        <v>0.3</v>
      </c>
      <c r="AH132" s="30">
        <f t="shared" si="75"/>
        <v>5.2503704943901459</v>
      </c>
      <c r="AI132" s="31">
        <f t="shared" si="62"/>
        <v>0</v>
      </c>
      <c r="AJ132" s="30">
        <f t="shared" si="76"/>
        <v>0</v>
      </c>
      <c r="AK132" s="30">
        <f t="shared" si="97"/>
        <v>147.74508030944745</v>
      </c>
      <c r="AL132" s="35">
        <f t="shared" si="98"/>
        <v>0.03</v>
      </c>
      <c r="AM132" s="30">
        <f t="shared" si="77"/>
        <v>0.38398728233909041</v>
      </c>
      <c r="AN132" s="30">
        <f t="shared" si="78"/>
        <v>1.7019669560098614</v>
      </c>
      <c r="AO132" s="30">
        <f t="shared" si="79"/>
        <v>0.10519854807683482</v>
      </c>
      <c r="AP132" s="30">
        <f t="shared" si="80"/>
        <v>1.8071655040866963</v>
      </c>
      <c r="AQ132" s="30">
        <f t="shared" si="81"/>
        <v>149.49066550656474</v>
      </c>
      <c r="AR132" s="31">
        <f t="shared" si="63"/>
        <v>0</v>
      </c>
      <c r="AS132" s="30">
        <f t="shared" si="82"/>
        <v>0</v>
      </c>
      <c r="AT132" s="30">
        <f t="shared" si="83"/>
        <v>149.49066550656474</v>
      </c>
      <c r="AU132" s="30">
        <f t="shared" si="99"/>
        <v>170.95029620304086</v>
      </c>
      <c r="AV132" s="36">
        <f t="shared" si="100"/>
        <v>1.4999999999999999E-2</v>
      </c>
      <c r="AW132" s="30">
        <f t="shared" si="84"/>
        <v>0.38398728233909041</v>
      </c>
      <c r="AX132" s="30">
        <f t="shared" si="85"/>
        <v>0.98464109481102269</v>
      </c>
      <c r="AY132" s="30">
        <f t="shared" si="86"/>
        <v>1.1884147374862417</v>
      </c>
      <c r="AZ132" s="30">
        <f t="shared" si="87"/>
        <v>2.1730558322972646</v>
      </c>
      <c r="BA132" s="30">
        <f t="shared" si="88"/>
        <v>177.47535415644995</v>
      </c>
      <c r="BB132" s="31">
        <f t="shared" si="64"/>
        <v>0</v>
      </c>
      <c r="BC132" s="30">
        <f t="shared" si="89"/>
        <v>0</v>
      </c>
      <c r="BD132" s="30">
        <f t="shared" si="90"/>
        <v>177.47535415644995</v>
      </c>
      <c r="BE132" s="30">
        <f t="shared" si="101"/>
        <v>0</v>
      </c>
      <c r="BF132" s="36">
        <f t="shared" si="102"/>
        <v>0.01</v>
      </c>
      <c r="BG132" s="36">
        <f t="shared" si="103"/>
        <v>0.38398728233909041</v>
      </c>
      <c r="BH132" s="30">
        <f t="shared" si="104"/>
        <v>0</v>
      </c>
      <c r="BI132" s="30">
        <f t="shared" si="91"/>
        <v>0</v>
      </c>
      <c r="BJ132" s="30">
        <f t="shared" si="105"/>
        <v>0</v>
      </c>
      <c r="BK132" s="30">
        <f t="shared" si="106"/>
        <v>0</v>
      </c>
    </row>
    <row r="133" spans="1:63" x14ac:dyDescent="0.25">
      <c r="A133" s="29"/>
      <c r="B133" s="25">
        <f t="shared" si="107"/>
        <v>41308</v>
      </c>
      <c r="C133" s="26">
        <f>VLOOKUP(B133,Weather!$A$2:$F$9992,5,0)</f>
        <v>13.45</v>
      </c>
      <c r="D133" s="26">
        <f>VLOOKUP(B133,Weather!$A$2:$F$9992,6,0)</f>
        <v>10.7784</v>
      </c>
      <c r="E133" s="23"/>
      <c r="F133" s="28">
        <f>B133-Output!$C$3</f>
        <v>100</v>
      </c>
      <c r="G133" s="26">
        <f t="shared" si="65"/>
        <v>957.99999999999966</v>
      </c>
      <c r="H133" s="26">
        <f t="shared" si="108"/>
        <v>100</v>
      </c>
      <c r="I133" s="26"/>
      <c r="J133" s="26"/>
      <c r="K133" s="26"/>
      <c r="L133" s="30">
        <f t="shared" si="57"/>
        <v>0.90720000000000001</v>
      </c>
      <c r="M133" s="30">
        <f t="shared" si="66"/>
        <v>149.49066550656474</v>
      </c>
      <c r="N133" s="31">
        <f t="shared" si="58"/>
        <v>2.12E-2</v>
      </c>
      <c r="O133" s="30">
        <f t="shared" si="67"/>
        <v>3.1692021087391726</v>
      </c>
      <c r="P133" s="30">
        <f t="shared" si="68"/>
        <v>0.94358951046162232</v>
      </c>
      <c r="Q133" s="30">
        <f t="shared" si="69"/>
        <v>2.6</v>
      </c>
      <c r="R133" s="30">
        <f>VLOOKUP(B133,Weather!$A$2:$G$99998,7,0)</f>
        <v>12.059090909090907</v>
      </c>
      <c r="S133" s="76">
        <f t="shared" si="92"/>
        <v>-3</v>
      </c>
      <c r="T133" s="30">
        <f t="shared" si="93"/>
        <v>42</v>
      </c>
      <c r="U133" s="30">
        <f t="shared" si="94"/>
        <v>15</v>
      </c>
      <c r="V133" s="30">
        <f t="shared" si="70"/>
        <v>0.98117878688963878</v>
      </c>
      <c r="W133" s="30"/>
      <c r="X133" s="30"/>
      <c r="Y133" s="30">
        <f t="shared" si="95"/>
        <v>1</v>
      </c>
      <c r="Z133" s="30">
        <f t="shared" si="96"/>
        <v>1</v>
      </c>
      <c r="AA133" s="30">
        <f t="shared" si="71"/>
        <v>0.98117878688963878</v>
      </c>
      <c r="AB133" s="30">
        <f t="shared" si="72"/>
        <v>25.945312100969559</v>
      </c>
      <c r="AC133" s="31">
        <f t="shared" si="59"/>
        <v>0.20300000000000001</v>
      </c>
      <c r="AD133" s="30">
        <f t="shared" si="73"/>
        <v>5.2668983564968208</v>
      </c>
      <c r="AE133" s="31">
        <f t="shared" si="60"/>
        <v>0.49699999999999994</v>
      </c>
      <c r="AF133" s="30">
        <f t="shared" si="74"/>
        <v>12.89482011418187</v>
      </c>
      <c r="AG133" s="30">
        <f t="shared" si="61"/>
        <v>0.3</v>
      </c>
      <c r="AH133" s="30">
        <f t="shared" si="75"/>
        <v>7.7835936302908673</v>
      </c>
      <c r="AI133" s="31">
        <f t="shared" si="62"/>
        <v>0</v>
      </c>
      <c r="AJ133" s="30">
        <f t="shared" si="76"/>
        <v>0</v>
      </c>
      <c r="AK133" s="30">
        <f t="shared" si="97"/>
        <v>149.49066550656474</v>
      </c>
      <c r="AL133" s="35">
        <f t="shared" si="98"/>
        <v>0.03</v>
      </c>
      <c r="AM133" s="30">
        <f t="shared" si="77"/>
        <v>0.4077930494414721</v>
      </c>
      <c r="AN133" s="30">
        <f t="shared" si="78"/>
        <v>1.8288376304987137</v>
      </c>
      <c r="AO133" s="30">
        <f t="shared" si="79"/>
        <v>0.19541937166573242</v>
      </c>
      <c r="AP133" s="30">
        <f t="shared" si="80"/>
        <v>2.0242570021644459</v>
      </c>
      <c r="AQ133" s="30">
        <f t="shared" si="81"/>
        <v>152.73330686089713</v>
      </c>
      <c r="AR133" s="31">
        <f t="shared" si="63"/>
        <v>0</v>
      </c>
      <c r="AS133" s="30">
        <f t="shared" si="82"/>
        <v>0</v>
      </c>
      <c r="AT133" s="30">
        <f t="shared" si="83"/>
        <v>152.73330686089713</v>
      </c>
      <c r="AU133" s="30">
        <f t="shared" si="99"/>
        <v>177.47535415644995</v>
      </c>
      <c r="AV133" s="36">
        <f t="shared" si="100"/>
        <v>1.4999999999999999E-2</v>
      </c>
      <c r="AW133" s="30">
        <f t="shared" si="84"/>
        <v>0.4077930494414721</v>
      </c>
      <c r="AX133" s="30">
        <f t="shared" si="85"/>
        <v>1.0855982380824594</v>
      </c>
      <c r="AY133" s="30">
        <f t="shared" si="86"/>
        <v>1.8194468144506359</v>
      </c>
      <c r="AZ133" s="30">
        <f t="shared" si="87"/>
        <v>2.9050450525330955</v>
      </c>
      <c r="BA133" s="30">
        <f t="shared" si="88"/>
        <v>187.46512921809872</v>
      </c>
      <c r="BB133" s="31">
        <f t="shared" si="64"/>
        <v>0</v>
      </c>
      <c r="BC133" s="30">
        <f t="shared" si="89"/>
        <v>0</v>
      </c>
      <c r="BD133" s="30">
        <f t="shared" si="90"/>
        <v>187.46512921809872</v>
      </c>
      <c r="BE133" s="30">
        <f t="shared" si="101"/>
        <v>0</v>
      </c>
      <c r="BF133" s="36">
        <f t="shared" si="102"/>
        <v>0.01</v>
      </c>
      <c r="BG133" s="36">
        <f t="shared" si="103"/>
        <v>0.4077930494414721</v>
      </c>
      <c r="BH133" s="30">
        <f t="shared" si="104"/>
        <v>0</v>
      </c>
      <c r="BI133" s="30">
        <f t="shared" si="91"/>
        <v>0</v>
      </c>
      <c r="BJ133" s="30">
        <f t="shared" si="105"/>
        <v>0</v>
      </c>
      <c r="BK133" s="30">
        <f t="shared" si="106"/>
        <v>0</v>
      </c>
    </row>
    <row r="134" spans="1:63" x14ac:dyDescent="0.25">
      <c r="A134" s="29"/>
      <c r="B134" s="25">
        <f t="shared" si="107"/>
        <v>41309</v>
      </c>
      <c r="C134" s="26">
        <f>VLOOKUP(B134,Weather!$A$2:$F$9992,5,0)</f>
        <v>12.5</v>
      </c>
      <c r="D134" s="26">
        <f>VLOOKUP(B134,Weather!$A$2:$F$9992,6,0)</f>
        <v>11.6388</v>
      </c>
      <c r="E134" s="23"/>
      <c r="F134" s="28">
        <f>B134-Output!$C$3</f>
        <v>101</v>
      </c>
      <c r="G134" s="26">
        <f t="shared" si="65"/>
        <v>970.49999999999966</v>
      </c>
      <c r="H134" s="26">
        <f t="shared" si="108"/>
        <v>101</v>
      </c>
      <c r="I134" s="26"/>
      <c r="J134" s="26"/>
      <c r="K134" s="26"/>
      <c r="L134" s="30">
        <f t="shared" si="57"/>
        <v>0.90586999999999995</v>
      </c>
      <c r="M134" s="30">
        <f t="shared" si="66"/>
        <v>152.73330686089713</v>
      </c>
      <c r="N134" s="31">
        <f t="shared" si="58"/>
        <v>2.12E-2</v>
      </c>
      <c r="O134" s="30">
        <f t="shared" si="67"/>
        <v>3.237946105451019</v>
      </c>
      <c r="P134" s="30">
        <f t="shared" si="68"/>
        <v>0.94677133641538724</v>
      </c>
      <c r="Q134" s="30">
        <f t="shared" si="69"/>
        <v>2.6</v>
      </c>
      <c r="R134" s="30">
        <f>VLOOKUP(B134,Weather!$A$2:$G$99998,7,0)</f>
        <v>11.595652173913043</v>
      </c>
      <c r="S134" s="76">
        <f t="shared" si="92"/>
        <v>-3</v>
      </c>
      <c r="T134" s="30">
        <f t="shared" si="93"/>
        <v>42</v>
      </c>
      <c r="U134" s="30">
        <f t="shared" si="94"/>
        <v>15</v>
      </c>
      <c r="V134" s="30">
        <f t="shared" si="70"/>
        <v>0.97454857258145866</v>
      </c>
      <c r="W134" s="30"/>
      <c r="X134" s="30"/>
      <c r="Y134" s="30">
        <f t="shared" si="95"/>
        <v>1</v>
      </c>
      <c r="Z134" s="30">
        <f t="shared" si="96"/>
        <v>1</v>
      </c>
      <c r="AA134" s="30">
        <f t="shared" si="71"/>
        <v>0.97454857258145866</v>
      </c>
      <c r="AB134" s="30">
        <f t="shared" si="72"/>
        <v>27.920946997796413</v>
      </c>
      <c r="AC134" s="31">
        <f t="shared" si="59"/>
        <v>0.20300000000000001</v>
      </c>
      <c r="AD134" s="30">
        <f t="shared" si="73"/>
        <v>5.6679522405526725</v>
      </c>
      <c r="AE134" s="31">
        <f t="shared" si="60"/>
        <v>0.49699999999999994</v>
      </c>
      <c r="AF134" s="30">
        <f t="shared" si="74"/>
        <v>13.876710657904816</v>
      </c>
      <c r="AG134" s="30">
        <f t="shared" si="61"/>
        <v>0.3</v>
      </c>
      <c r="AH134" s="30">
        <f t="shared" si="75"/>
        <v>8.3762840993389229</v>
      </c>
      <c r="AI134" s="31">
        <f t="shared" si="62"/>
        <v>0</v>
      </c>
      <c r="AJ134" s="30">
        <f t="shared" si="76"/>
        <v>0</v>
      </c>
      <c r="AK134" s="30">
        <f t="shared" si="97"/>
        <v>152.73330686089713</v>
      </c>
      <c r="AL134" s="35">
        <f t="shared" si="98"/>
        <v>0.03</v>
      </c>
      <c r="AM134" s="30">
        <f t="shared" si="77"/>
        <v>0.39490162714924615</v>
      </c>
      <c r="AN134" s="30">
        <f t="shared" si="78"/>
        <v>1.8094389419776018</v>
      </c>
      <c r="AO134" s="30">
        <f t="shared" si="79"/>
        <v>0.21931789589100706</v>
      </c>
      <c r="AP134" s="30">
        <f t="shared" si="80"/>
        <v>2.0287568378686087</v>
      </c>
      <c r="AQ134" s="30">
        <f t="shared" si="81"/>
        <v>156.3725022635812</v>
      </c>
      <c r="AR134" s="31">
        <f t="shared" si="63"/>
        <v>0</v>
      </c>
      <c r="AS134" s="30">
        <f t="shared" si="82"/>
        <v>0</v>
      </c>
      <c r="AT134" s="30">
        <f t="shared" si="83"/>
        <v>156.3725022635812</v>
      </c>
      <c r="AU134" s="30">
        <f t="shared" si="99"/>
        <v>187.46512921809872</v>
      </c>
      <c r="AV134" s="36">
        <f t="shared" si="100"/>
        <v>1.4999999999999999E-2</v>
      </c>
      <c r="AW134" s="30">
        <f t="shared" si="84"/>
        <v>0.39490162714924615</v>
      </c>
      <c r="AX134" s="30">
        <f t="shared" si="85"/>
        <v>1.1104542684295629</v>
      </c>
      <c r="AY134" s="30">
        <f t="shared" si="86"/>
        <v>1.9668971219264519</v>
      </c>
      <c r="AZ134" s="30">
        <f t="shared" si="87"/>
        <v>3.0773513903560148</v>
      </c>
      <c r="BA134" s="30">
        <f t="shared" si="88"/>
        <v>198.26448848564752</v>
      </c>
      <c r="BB134" s="31">
        <f t="shared" si="64"/>
        <v>0</v>
      </c>
      <c r="BC134" s="30">
        <f t="shared" si="89"/>
        <v>0</v>
      </c>
      <c r="BD134" s="30">
        <f t="shared" si="90"/>
        <v>198.26448848564752</v>
      </c>
      <c r="BE134" s="30">
        <f t="shared" si="101"/>
        <v>0</v>
      </c>
      <c r="BF134" s="36">
        <f t="shared" si="102"/>
        <v>0.01</v>
      </c>
      <c r="BG134" s="36">
        <f t="shared" si="103"/>
        <v>0.39490162714924615</v>
      </c>
      <c r="BH134" s="30">
        <f t="shared" si="104"/>
        <v>0</v>
      </c>
      <c r="BI134" s="30">
        <f t="shared" si="91"/>
        <v>0</v>
      </c>
      <c r="BJ134" s="30">
        <f t="shared" si="105"/>
        <v>0</v>
      </c>
      <c r="BK134" s="30">
        <f t="shared" si="106"/>
        <v>0</v>
      </c>
    </row>
    <row r="135" spans="1:63" x14ac:dyDescent="0.25">
      <c r="A135" s="29"/>
      <c r="B135" s="25">
        <f t="shared" si="107"/>
        <v>41310</v>
      </c>
      <c r="C135" s="26">
        <f>VLOOKUP(B135,Weather!$A$2:$F$9992,5,0)</f>
        <v>13.45</v>
      </c>
      <c r="D135" s="26">
        <f>VLOOKUP(B135,Weather!$A$2:$F$9992,6,0)</f>
        <v>6.7968000000000002</v>
      </c>
      <c r="E135" s="23"/>
      <c r="F135" s="28">
        <f>B135-Output!$C$3</f>
        <v>102</v>
      </c>
      <c r="G135" s="26">
        <f t="shared" si="65"/>
        <v>983.9499999999997</v>
      </c>
      <c r="H135" s="26">
        <f t="shared" si="108"/>
        <v>102</v>
      </c>
      <c r="I135" s="26"/>
      <c r="J135" s="26"/>
      <c r="K135" s="26"/>
      <c r="L135" s="30">
        <f t="shared" si="57"/>
        <v>0.90447999999999995</v>
      </c>
      <c r="M135" s="30">
        <f t="shared" si="66"/>
        <v>156.3725022635812</v>
      </c>
      <c r="N135" s="31">
        <f t="shared" si="58"/>
        <v>2.12E-2</v>
      </c>
      <c r="O135" s="30">
        <f t="shared" si="67"/>
        <v>3.3150970479879214</v>
      </c>
      <c r="P135" s="30">
        <f t="shared" si="68"/>
        <v>0.9501351522294228</v>
      </c>
      <c r="Q135" s="30">
        <f t="shared" si="69"/>
        <v>2.6</v>
      </c>
      <c r="R135" s="30">
        <f>VLOOKUP(B135,Weather!$A$2:$G$99998,7,0)</f>
        <v>11.931818181818182</v>
      </c>
      <c r="S135" s="76">
        <f t="shared" si="92"/>
        <v>-3</v>
      </c>
      <c r="T135" s="30">
        <f t="shared" si="93"/>
        <v>42</v>
      </c>
      <c r="U135" s="30">
        <f t="shared" si="94"/>
        <v>15</v>
      </c>
      <c r="V135" s="30">
        <f t="shared" si="70"/>
        <v>0.97946330777656077</v>
      </c>
      <c r="W135" s="30"/>
      <c r="X135" s="30"/>
      <c r="Y135" s="30">
        <f t="shared" si="95"/>
        <v>1</v>
      </c>
      <c r="Z135" s="30">
        <f t="shared" si="96"/>
        <v>1</v>
      </c>
      <c r="AA135" s="30">
        <f t="shared" si="71"/>
        <v>0.97946330777656077</v>
      </c>
      <c r="AB135" s="30">
        <f t="shared" si="72"/>
        <v>16.445663357223136</v>
      </c>
      <c r="AC135" s="31">
        <f t="shared" si="59"/>
        <v>0.20300000000000001</v>
      </c>
      <c r="AD135" s="30">
        <f t="shared" si="73"/>
        <v>3.3384696615162968</v>
      </c>
      <c r="AE135" s="31">
        <f t="shared" si="60"/>
        <v>0.49699999999999994</v>
      </c>
      <c r="AF135" s="30">
        <f t="shared" si="74"/>
        <v>8.1734946885398969</v>
      </c>
      <c r="AG135" s="30">
        <f t="shared" si="61"/>
        <v>0.3</v>
      </c>
      <c r="AH135" s="30">
        <f t="shared" si="75"/>
        <v>4.9336990071669407</v>
      </c>
      <c r="AI135" s="31">
        <f t="shared" si="62"/>
        <v>0</v>
      </c>
      <c r="AJ135" s="30">
        <f t="shared" si="76"/>
        <v>0</v>
      </c>
      <c r="AK135" s="30">
        <f t="shared" si="97"/>
        <v>156.3725022635812</v>
      </c>
      <c r="AL135" s="35">
        <f t="shared" si="98"/>
        <v>0.03</v>
      </c>
      <c r="AM135" s="30">
        <f t="shared" si="77"/>
        <v>0.40421137264261586</v>
      </c>
      <c r="AN135" s="30">
        <f t="shared" si="78"/>
        <v>1.8962263135056812</v>
      </c>
      <c r="AO135" s="30">
        <f t="shared" si="79"/>
        <v>8.1977111900923397E-2</v>
      </c>
      <c r="AP135" s="30">
        <f t="shared" si="80"/>
        <v>1.9782034254066045</v>
      </c>
      <c r="AQ135" s="30">
        <f t="shared" si="81"/>
        <v>157.73276849969088</v>
      </c>
      <c r="AR135" s="31">
        <f t="shared" si="63"/>
        <v>0</v>
      </c>
      <c r="AS135" s="30">
        <f t="shared" si="82"/>
        <v>0</v>
      </c>
      <c r="AT135" s="30">
        <f t="shared" si="83"/>
        <v>157.73276849969088</v>
      </c>
      <c r="AU135" s="30">
        <f t="shared" si="99"/>
        <v>198.26448848564752</v>
      </c>
      <c r="AV135" s="36">
        <f t="shared" si="100"/>
        <v>1.4999999999999999E-2</v>
      </c>
      <c r="AW135" s="30">
        <f t="shared" si="84"/>
        <v>0.40421137264261586</v>
      </c>
      <c r="AX135" s="30">
        <f t="shared" si="85"/>
        <v>1.2021114155560453</v>
      </c>
      <c r="AY135" s="30">
        <f t="shared" si="86"/>
        <v>1.0740810208686218</v>
      </c>
      <c r="AZ135" s="30">
        <f t="shared" si="87"/>
        <v>2.2761924364246671</v>
      </c>
      <c r="BA135" s="30">
        <f t="shared" si="88"/>
        <v>204.16179073776274</v>
      </c>
      <c r="BB135" s="31">
        <f t="shared" si="64"/>
        <v>0</v>
      </c>
      <c r="BC135" s="30">
        <f t="shared" si="89"/>
        <v>0</v>
      </c>
      <c r="BD135" s="30">
        <f t="shared" si="90"/>
        <v>204.16179073776274</v>
      </c>
      <c r="BE135" s="30">
        <f t="shared" si="101"/>
        <v>0</v>
      </c>
      <c r="BF135" s="36">
        <f t="shared" si="102"/>
        <v>0.01</v>
      </c>
      <c r="BG135" s="36">
        <f t="shared" si="103"/>
        <v>0.40421137264261586</v>
      </c>
      <c r="BH135" s="30">
        <f t="shared" si="104"/>
        <v>0</v>
      </c>
      <c r="BI135" s="30">
        <f t="shared" si="91"/>
        <v>0</v>
      </c>
      <c r="BJ135" s="30">
        <f t="shared" si="105"/>
        <v>0</v>
      </c>
      <c r="BK135" s="30">
        <f t="shared" si="106"/>
        <v>0</v>
      </c>
    </row>
    <row r="136" spans="1:63" x14ac:dyDescent="0.25">
      <c r="A136" s="29"/>
      <c r="B136" s="25">
        <f t="shared" si="107"/>
        <v>41311</v>
      </c>
      <c r="C136" s="26">
        <f>VLOOKUP(B136,Weather!$A$2:$F$9992,5,0)</f>
        <v>13.15</v>
      </c>
      <c r="D136" s="26">
        <f>VLOOKUP(B136,Weather!$A$2:$F$9992,6,0)</f>
        <v>9.0180000000000007</v>
      </c>
      <c r="E136" s="23"/>
      <c r="F136" s="28">
        <f>B136-Output!$C$3</f>
        <v>103</v>
      </c>
      <c r="G136" s="26">
        <f t="shared" si="65"/>
        <v>997.09999999999968</v>
      </c>
      <c r="H136" s="26">
        <f t="shared" si="108"/>
        <v>103</v>
      </c>
      <c r="I136" s="26"/>
      <c r="J136" s="26"/>
      <c r="K136" s="26"/>
      <c r="L136" s="30">
        <f t="shared" ref="L136:L199" si="109">IF(F136&gt;0,F136*F136*$I$9+F136*$J$9+$K$9,0)</f>
        <v>0.90303</v>
      </c>
      <c r="M136" s="30">
        <f t="shared" si="66"/>
        <v>157.73276849969088</v>
      </c>
      <c r="N136" s="31">
        <f t="shared" ref="N136:N198" si="110">IF(AND(G136&gt;0,G136&lt;=$I$20),$I$25,IF(AND(G136&gt;$I$20,G136&lt;$J$20),$J$25,IF(AND(G136&gt;=$J$20,G136&lt;$K$20),$K$25,IF(AND(G136&gt;=$K$20,G136&lt;$I$22),$I$27,IF(AND(G136&gt;=$I$22,G136&lt;$J$22),$J$27,IF(AND(G136&gt;=$J$22,G136&lt;$K$22),$K$27,0))))))</f>
        <v>2.12E-2</v>
      </c>
      <c r="O136" s="30">
        <f t="shared" si="67"/>
        <v>3.3439346921934465</v>
      </c>
      <c r="P136" s="30">
        <f t="shared" si="68"/>
        <v>0.95118283787655111</v>
      </c>
      <c r="Q136" s="30">
        <f t="shared" si="69"/>
        <v>2.6</v>
      </c>
      <c r="R136" s="30">
        <f>VLOOKUP(B136,Weather!$A$2:$G$99998,7,0)</f>
        <v>12.154545454545454</v>
      </c>
      <c r="S136" s="76">
        <f t="shared" si="92"/>
        <v>-3</v>
      </c>
      <c r="T136" s="30">
        <f t="shared" si="93"/>
        <v>42</v>
      </c>
      <c r="U136" s="30">
        <f t="shared" si="94"/>
        <v>15</v>
      </c>
      <c r="V136" s="30">
        <f t="shared" si="70"/>
        <v>0.98241361545075778</v>
      </c>
      <c r="W136" s="30"/>
      <c r="X136" s="30"/>
      <c r="Y136" s="30">
        <f t="shared" si="95"/>
        <v>1</v>
      </c>
      <c r="Z136" s="30">
        <f t="shared" si="96"/>
        <v>1</v>
      </c>
      <c r="AA136" s="30">
        <f t="shared" si="71"/>
        <v>0.98241361545075778</v>
      </c>
      <c r="AB136" s="30">
        <f t="shared" si="72"/>
        <v>21.909978807313912</v>
      </c>
      <c r="AC136" s="31">
        <f t="shared" ref="AC136:AC199" si="111">IF(AND(G136&gt;0,G136&lt;=$I$20),$I$30,IF(AND(G136&gt;$I$20,G136&lt;$J$20),$J$30,IF(AND(G136&gt;=$J$20,G136&lt;$K$20),$K$30,IF(AND(G136&gt;=$K$20,G136&lt;$I$22),$I$32,IF(AND(G136&gt;=$I$22,G136&lt;$J$22),$J$32,IF(AND(G136&gt;=$J$22,G136&lt;$K$22),$K$32,0))))))</f>
        <v>0.20300000000000001</v>
      </c>
      <c r="AD136" s="30">
        <f t="shared" si="73"/>
        <v>4.4477256978847244</v>
      </c>
      <c r="AE136" s="31">
        <f t="shared" ref="AE136:AE199" si="112">IF(AND(G136&gt;0,G136&lt;=$I$20),$I$36,IF(AND(G136&gt;$I$20,G136&lt;$J$20),$J$36,IF(AND(G136&gt;=$J$20,G136&lt;$K$20),$K$36,IF(AND(G136&gt;=$K$20,G136&lt;$I$22),$I$38,IF(AND(G136&lt;=$I$22,G136&gt;$J$22),$J$38,IF(AND(G136&gt;=$J$22,G136&lt;$K$22),$K$38,0))))))</f>
        <v>0.49699999999999994</v>
      </c>
      <c r="AF136" s="30">
        <f t="shared" si="74"/>
        <v>10.889259467235012</v>
      </c>
      <c r="AG136" s="30">
        <f t="shared" ref="AG136:AG199" si="113">IF(AND(G136&gt;0,G136&lt;=$I$20),$I$50,IF(AND(G136&gt;$I$20,G136&lt;$J$20),$J$50,IF(AND(G136&gt;=$J$20,G136&lt;$K$20),$K$50,IF(AND(G136&gt;=$K$20,G136&lt;$K$22),$I$52,0))))</f>
        <v>0.3</v>
      </c>
      <c r="AH136" s="30">
        <f t="shared" si="75"/>
        <v>6.5729936421941737</v>
      </c>
      <c r="AI136" s="31">
        <f t="shared" ref="AI136:AI199" si="114">IF(G136&lt;$K$20,0,IF(AND(G136&gt;=$K$20,G136&lt;$I$22),$I$43,IF(AND(G136&gt;=$I$22,G136&lt;$J$22),$J$43,IF(AND(G136&gt;=$J$22,G136&lt;$K$22),$K$43,0))))</f>
        <v>0</v>
      </c>
      <c r="AJ136" s="30">
        <f t="shared" si="76"/>
        <v>0</v>
      </c>
      <c r="AK136" s="30">
        <f t="shared" si="97"/>
        <v>157.73276849969088</v>
      </c>
      <c r="AL136" s="35">
        <f t="shared" si="98"/>
        <v>0.03</v>
      </c>
      <c r="AM136" s="30">
        <f t="shared" si="77"/>
        <v>0.41050011903285777</v>
      </c>
      <c r="AN136" s="30">
        <f t="shared" si="78"/>
        <v>1.9424796073351591</v>
      </c>
      <c r="AO136" s="30">
        <f t="shared" si="79"/>
        <v>0.1423981877868373</v>
      </c>
      <c r="AP136" s="30">
        <f t="shared" si="80"/>
        <v>2.0848777951219963</v>
      </c>
      <c r="AQ136" s="30">
        <f t="shared" si="81"/>
        <v>160.0956164024536</v>
      </c>
      <c r="AR136" s="31">
        <f t="shared" ref="AR136:AR199" si="115">IF(G136&lt;$K$20,0,IF(AND(G136&gt;=$K$20,G136&lt;$K$22),$I$47,0))</f>
        <v>0</v>
      </c>
      <c r="AS136" s="30">
        <f t="shared" si="82"/>
        <v>0</v>
      </c>
      <c r="AT136" s="30">
        <f t="shared" si="83"/>
        <v>160.0956164024536</v>
      </c>
      <c r="AU136" s="30">
        <f t="shared" si="99"/>
        <v>204.16179073776274</v>
      </c>
      <c r="AV136" s="36">
        <f t="shared" si="100"/>
        <v>1.4999999999999999E-2</v>
      </c>
      <c r="AW136" s="30">
        <f t="shared" si="84"/>
        <v>0.41050011903285777</v>
      </c>
      <c r="AX136" s="30">
        <f t="shared" si="85"/>
        <v>1.2571265909971951</v>
      </c>
      <c r="AY136" s="30">
        <f t="shared" si="86"/>
        <v>1.48402271224196</v>
      </c>
      <c r="AZ136" s="30">
        <f t="shared" si="87"/>
        <v>2.7411493032391552</v>
      </c>
      <c r="BA136" s="30">
        <f t="shared" si="88"/>
        <v>212.3099009017586</v>
      </c>
      <c r="BB136" s="31">
        <f t="shared" ref="BB136:BB199" si="116">IF(G136&lt;$K$20,0,IF(AND(G136&gt;=$K$20,G136&lt;$K$22),$K$47,0))</f>
        <v>0</v>
      </c>
      <c r="BC136" s="30">
        <f t="shared" si="89"/>
        <v>0</v>
      </c>
      <c r="BD136" s="30">
        <f t="shared" si="90"/>
        <v>212.3099009017586</v>
      </c>
      <c r="BE136" s="30">
        <f t="shared" si="101"/>
        <v>0</v>
      </c>
      <c r="BF136" s="36">
        <f t="shared" si="102"/>
        <v>0.01</v>
      </c>
      <c r="BG136" s="36">
        <f t="shared" si="103"/>
        <v>0.41050011903285777</v>
      </c>
      <c r="BH136" s="30">
        <f t="shared" si="104"/>
        <v>0</v>
      </c>
      <c r="BI136" s="30">
        <f t="shared" si="91"/>
        <v>0</v>
      </c>
      <c r="BJ136" s="30">
        <f t="shared" si="105"/>
        <v>0</v>
      </c>
      <c r="BK136" s="30">
        <f t="shared" si="106"/>
        <v>0</v>
      </c>
    </row>
    <row r="137" spans="1:63" x14ac:dyDescent="0.25">
      <c r="A137" s="29"/>
      <c r="B137" s="25">
        <f t="shared" si="107"/>
        <v>41312</v>
      </c>
      <c r="C137" s="26">
        <f>VLOOKUP(B137,Weather!$A$2:$F$9992,5,0)</f>
        <v>11.15</v>
      </c>
      <c r="D137" s="26">
        <f>VLOOKUP(B137,Weather!$A$2:$F$9992,6,0)</f>
        <v>3.2759999999999998</v>
      </c>
      <c r="E137" s="23"/>
      <c r="F137" s="28">
        <f>B137-Output!$C$3</f>
        <v>104</v>
      </c>
      <c r="G137" s="26">
        <f t="shared" ref="G137:G200" si="117">IF(F137&gt;0,C137+G136,0)</f>
        <v>1008.2499999999997</v>
      </c>
      <c r="H137" s="26">
        <f t="shared" si="108"/>
        <v>104</v>
      </c>
      <c r="I137" s="26"/>
      <c r="J137" s="26"/>
      <c r="K137" s="26"/>
      <c r="L137" s="30">
        <f t="shared" si="109"/>
        <v>0.90151999999999999</v>
      </c>
      <c r="M137" s="30">
        <f t="shared" ref="M137:M200" si="118">AK137</f>
        <v>160.0956164024536</v>
      </c>
      <c r="N137" s="31">
        <f t="shared" si="110"/>
        <v>2.12E-2</v>
      </c>
      <c r="O137" s="30">
        <f t="shared" ref="O137:O198" si="119">M137*N137</f>
        <v>3.3940270677320163</v>
      </c>
      <c r="P137" s="30">
        <f t="shared" ref="P137:P200" si="120">(1-2.718281828459^(-L137*O137))</f>
        <v>0.95310214227608958</v>
      </c>
      <c r="Q137" s="30">
        <f t="shared" ref="Q137:Q200" si="121">IF(AND(G137&gt;0,G137&lt;=$I$20),$I$13,IF(AND(G137&gt;$I$20,G137&lt;$J$20),$J$13,IF(AND(G137&gt;=$J$20,G137&lt;$K$20),$K$13,IF(AND(G137&gt;=$K$20,G137&lt;$I$22),$I$15,IF(AND(G137&gt;=$I$22,G137&lt;$J$22),$J$15,IF(AND(G137&gt;=$J$22,G137&lt;$K$22),$K$15,0))))))</f>
        <v>2.6</v>
      </c>
      <c r="R137" s="30">
        <f>VLOOKUP(B137,Weather!$A$2:$G$99998,7,0)</f>
        <v>10.96086956521739</v>
      </c>
      <c r="S137" s="76">
        <f t="shared" si="92"/>
        <v>-3</v>
      </c>
      <c r="T137" s="30">
        <f t="shared" si="93"/>
        <v>42</v>
      </c>
      <c r="U137" s="30">
        <f t="shared" si="94"/>
        <v>15</v>
      </c>
      <c r="V137" s="30">
        <f t="shared" ref="V137:V200" si="122">((R137-S137)*(R137-T137))/((R137-S137)*(R137-T137)-(R137-U137)^2)</f>
        <v>0.96371699422820711</v>
      </c>
      <c r="W137" s="30"/>
      <c r="X137" s="30"/>
      <c r="Y137" s="30">
        <f t="shared" si="95"/>
        <v>1</v>
      </c>
      <c r="Z137" s="30">
        <f t="shared" si="96"/>
        <v>1</v>
      </c>
      <c r="AA137" s="30">
        <f t="shared" ref="AA137:AA200" si="123">V137*Y137*Z137</f>
        <v>0.96371699422820711</v>
      </c>
      <c r="AB137" s="30">
        <f t="shared" ref="AB137:AB200" si="124">IF(G137&gt;146,IF(R137&gt;S137,D137*P137*Q137*AA137,0),0)</f>
        <v>7.8235921847263574</v>
      </c>
      <c r="AC137" s="31">
        <f t="shared" si="111"/>
        <v>0.20300000000000001</v>
      </c>
      <c r="AD137" s="30">
        <f t="shared" ref="AD137:AD200" si="125">AB137*AC137</f>
        <v>1.5881892134994506</v>
      </c>
      <c r="AE137" s="31">
        <f t="shared" si="112"/>
        <v>0.49699999999999994</v>
      </c>
      <c r="AF137" s="30">
        <f t="shared" ref="AF137:AF200" si="126">AB137*AE137</f>
        <v>3.888325315808999</v>
      </c>
      <c r="AG137" s="30">
        <f t="shared" si="113"/>
        <v>0.3</v>
      </c>
      <c r="AH137" s="30">
        <f t="shared" ref="AH137:AH200" si="127">AB137*AG137</f>
        <v>2.3470776554179071</v>
      </c>
      <c r="AI137" s="31">
        <f t="shared" si="114"/>
        <v>0</v>
      </c>
      <c r="AJ137" s="30">
        <f t="shared" ref="AJ137:AJ200" si="128">AI137*AB137</f>
        <v>0</v>
      </c>
      <c r="AK137" s="30">
        <f t="shared" si="97"/>
        <v>160.0956164024536</v>
      </c>
      <c r="AL137" s="35">
        <f t="shared" si="98"/>
        <v>0.03</v>
      </c>
      <c r="AM137" s="30">
        <f t="shared" ref="AM137:AM200" si="129">2^((R137-25)/10)</f>
        <v>0.37790275897800973</v>
      </c>
      <c r="AN137" s="30">
        <f t="shared" ref="AN137:AN200" si="130">AL137*AK137*AM137</f>
        <v>1.8150172541631697</v>
      </c>
      <c r="AO137" s="30">
        <f t="shared" ref="AO137:AO200" si="131">IF(AB137&gt;0,0.28*AD137/AB137*(AD137-AN137),0)</f>
        <v>-1.2892905831325794E-2</v>
      </c>
      <c r="AP137" s="30">
        <f t="shared" ref="AP137:AP200" si="132">AN137+AO137</f>
        <v>1.8021243483318439</v>
      </c>
      <c r="AQ137" s="30">
        <f t="shared" ref="AQ137:AQ200" si="133">AK137-AP137+AD137</f>
        <v>159.88168126762122</v>
      </c>
      <c r="AR137" s="31">
        <f t="shared" si="115"/>
        <v>0</v>
      </c>
      <c r="AS137" s="30">
        <f t="shared" ref="AS137:AS200" si="134">AR137*AK137</f>
        <v>0</v>
      </c>
      <c r="AT137" s="30">
        <f t="shared" ref="AT137:AT200" si="135">AQ137-AS137</f>
        <v>159.88168126762122</v>
      </c>
      <c r="AU137" s="30">
        <f t="shared" si="99"/>
        <v>212.3099009017586</v>
      </c>
      <c r="AV137" s="36">
        <f t="shared" si="100"/>
        <v>1.4999999999999999E-2</v>
      </c>
      <c r="AW137" s="30">
        <f t="shared" ref="AW137:AW200" si="136">2^((R137-25)/10)</f>
        <v>0.37790275897800973</v>
      </c>
      <c r="AX137" s="30">
        <f t="shared" ref="AX137:AX200" si="137">AV137*AU137*AW137</f>
        <v>1.2034874596368361</v>
      </c>
      <c r="AY137" s="30">
        <f t="shared" ref="AY137:AY200" si="138">IF(AB137&gt;0,0.31*AF137/AB137*(AF137-AX137),0)</f>
        <v>0.41365296850044508</v>
      </c>
      <c r="AZ137" s="30">
        <f t="shared" ref="AZ137:AZ200" si="139">AX137+AY137</f>
        <v>1.6171404281372812</v>
      </c>
      <c r="BA137" s="30">
        <f t="shared" ref="BA137:BA200" si="140">AU137-AZ137+AF137</f>
        <v>214.58108578943032</v>
      </c>
      <c r="BB137" s="31">
        <f t="shared" si="116"/>
        <v>0</v>
      </c>
      <c r="BC137" s="30">
        <f t="shared" ref="BC137:BC200" si="141">BB137*AU137</f>
        <v>0</v>
      </c>
      <c r="BD137" s="30">
        <f t="shared" ref="BD137:BD200" si="142">BA137-BC137+AS137</f>
        <v>214.58108578943032</v>
      </c>
      <c r="BE137" s="30">
        <f t="shared" si="101"/>
        <v>0</v>
      </c>
      <c r="BF137" s="36">
        <f t="shared" si="102"/>
        <v>0.01</v>
      </c>
      <c r="BG137" s="36">
        <f t="shared" si="103"/>
        <v>0.37790275897800973</v>
      </c>
      <c r="BH137" s="30">
        <f t="shared" si="104"/>
        <v>0</v>
      </c>
      <c r="BI137" s="30">
        <f t="shared" ref="BI137:BI200" si="143">IF(AB137&gt;0,0.05*AJ137/AB137*(AJ137-BH137),0)</f>
        <v>0</v>
      </c>
      <c r="BJ137" s="30">
        <f t="shared" si="105"/>
        <v>0</v>
      </c>
      <c r="BK137" s="30">
        <f t="shared" si="106"/>
        <v>0</v>
      </c>
    </row>
    <row r="138" spans="1:63" x14ac:dyDescent="0.25">
      <c r="A138" s="29"/>
      <c r="B138" s="25">
        <f t="shared" si="107"/>
        <v>41313</v>
      </c>
      <c r="C138" s="26">
        <f>VLOOKUP(B138,Weather!$A$2:$F$9992,5,0)</f>
        <v>9.3999999999999986</v>
      </c>
      <c r="D138" s="26">
        <f>VLOOKUP(B138,Weather!$A$2:$F$9992,6,0)</f>
        <v>10.540800000000001</v>
      </c>
      <c r="E138" s="23"/>
      <c r="F138" s="28">
        <f>B138-Output!$C$3</f>
        <v>105</v>
      </c>
      <c r="G138" s="26">
        <f t="shared" si="117"/>
        <v>1017.6499999999996</v>
      </c>
      <c r="H138" s="26">
        <f t="shared" si="108"/>
        <v>105</v>
      </c>
      <c r="I138" s="26"/>
      <c r="J138" s="26"/>
      <c r="K138" s="26"/>
      <c r="L138" s="30">
        <f t="shared" si="109"/>
        <v>0.89995000000000003</v>
      </c>
      <c r="M138" s="30">
        <f t="shared" si="118"/>
        <v>159.88168126762122</v>
      </c>
      <c r="N138" s="31">
        <f t="shared" si="110"/>
        <v>2.12E-2</v>
      </c>
      <c r="O138" s="30">
        <f t="shared" si="119"/>
        <v>3.38949164287357</v>
      </c>
      <c r="P138" s="30">
        <f t="shared" si="120"/>
        <v>0.9526587373831219</v>
      </c>
      <c r="Q138" s="30">
        <f t="shared" si="121"/>
        <v>2.6</v>
      </c>
      <c r="R138" s="30">
        <f>VLOOKUP(B138,Weather!$A$2:$G$99998,7,0)</f>
        <v>8.8545454545454536</v>
      </c>
      <c r="S138" s="76">
        <f t="shared" ref="S138:S201" si="144">$S$8</f>
        <v>-3</v>
      </c>
      <c r="T138" s="30">
        <f t="shared" ref="T138:T201" si="145">$T$8</f>
        <v>42</v>
      </c>
      <c r="U138" s="30">
        <f t="shared" ref="U138:U201" si="146">$U$8</f>
        <v>15</v>
      </c>
      <c r="V138" s="30">
        <f t="shared" si="122"/>
        <v>0.91231156550305481</v>
      </c>
      <c r="W138" s="30"/>
      <c r="X138" s="30"/>
      <c r="Y138" s="30">
        <f t="shared" ref="Y138:Y201" si="147">Y137</f>
        <v>1</v>
      </c>
      <c r="Z138" s="30">
        <f t="shared" ref="Z138:Z201" si="148">Z137</f>
        <v>1</v>
      </c>
      <c r="AA138" s="30">
        <f t="shared" si="123"/>
        <v>0.91231156550305481</v>
      </c>
      <c r="AB138" s="30">
        <f t="shared" si="124"/>
        <v>23.819215663356452</v>
      </c>
      <c r="AC138" s="31">
        <f t="shared" si="111"/>
        <v>0.20300000000000001</v>
      </c>
      <c r="AD138" s="30">
        <f t="shared" si="125"/>
        <v>4.8353007796613605</v>
      </c>
      <c r="AE138" s="31">
        <f t="shared" si="112"/>
        <v>0.49699999999999994</v>
      </c>
      <c r="AF138" s="30">
        <f t="shared" si="126"/>
        <v>11.838150184688155</v>
      </c>
      <c r="AG138" s="30">
        <f t="shared" si="113"/>
        <v>0.3</v>
      </c>
      <c r="AH138" s="30">
        <f t="shared" si="127"/>
        <v>7.1457646990069357</v>
      </c>
      <c r="AI138" s="31">
        <f t="shared" si="114"/>
        <v>0</v>
      </c>
      <c r="AJ138" s="30">
        <f t="shared" si="128"/>
        <v>0</v>
      </c>
      <c r="AK138" s="30">
        <f t="shared" ref="AK138:AK201" si="149">IF(AT137&gt;0,AT137,IF(G137&gt;146,469*0.03,0))</f>
        <v>159.88168126762122</v>
      </c>
      <c r="AL138" s="35">
        <f t="shared" ref="AL138:AL201" si="150">$AL$8</f>
        <v>0.03</v>
      </c>
      <c r="AM138" s="30">
        <f t="shared" si="129"/>
        <v>0.32656782127637524</v>
      </c>
      <c r="AN138" s="30">
        <f t="shared" si="130"/>
        <v>1.5663663694071275</v>
      </c>
      <c r="AO138" s="30">
        <f t="shared" si="131"/>
        <v>0.18580623187885065</v>
      </c>
      <c r="AP138" s="30">
        <f t="shared" si="132"/>
        <v>1.7521726012859782</v>
      </c>
      <c r="AQ138" s="30">
        <f t="shared" si="133"/>
        <v>162.96480944599659</v>
      </c>
      <c r="AR138" s="31">
        <f t="shared" si="115"/>
        <v>0</v>
      </c>
      <c r="AS138" s="30">
        <f t="shared" si="134"/>
        <v>0</v>
      </c>
      <c r="AT138" s="30">
        <f t="shared" si="135"/>
        <v>162.96480944599659</v>
      </c>
      <c r="AU138" s="30">
        <f t="shared" ref="AU138:AU201" si="151">IF(BD137&gt;0,BD137,IF(G137&gt;146,0.0016*469,0))</f>
        <v>214.58108578943032</v>
      </c>
      <c r="AV138" s="36">
        <f t="shared" ref="AV138:AV201" si="152">AV137</f>
        <v>1.4999999999999999E-2</v>
      </c>
      <c r="AW138" s="30">
        <f t="shared" si="136"/>
        <v>0.32656782127637524</v>
      </c>
      <c r="AX138" s="30">
        <f t="shared" si="137"/>
        <v>1.0511291651005983</v>
      </c>
      <c r="AY138" s="30">
        <f t="shared" si="138"/>
        <v>1.6619563284878549</v>
      </c>
      <c r="AZ138" s="30">
        <f t="shared" si="139"/>
        <v>2.7130854935884532</v>
      </c>
      <c r="BA138" s="30">
        <f t="shared" si="140"/>
        <v>223.70615048053</v>
      </c>
      <c r="BB138" s="31">
        <f t="shared" si="116"/>
        <v>0</v>
      </c>
      <c r="BC138" s="30">
        <f t="shared" si="141"/>
        <v>0</v>
      </c>
      <c r="BD138" s="30">
        <f t="shared" si="142"/>
        <v>223.70615048053</v>
      </c>
      <c r="BE138" s="30">
        <f t="shared" ref="BE138:BE201" si="153">BK137</f>
        <v>0</v>
      </c>
      <c r="BF138" s="36">
        <f t="shared" ref="BF138:BF201" si="154">BF137</f>
        <v>0.01</v>
      </c>
      <c r="BG138" s="36">
        <f t="shared" ref="BG138:BG201" si="155">2^((R138-25)/10)</f>
        <v>0.32656782127637524</v>
      </c>
      <c r="BH138" s="30">
        <f t="shared" ref="BH138:BH201" si="156">BF138*BE138*BG138</f>
        <v>0</v>
      </c>
      <c r="BI138" s="30">
        <f t="shared" si="143"/>
        <v>0</v>
      </c>
      <c r="BJ138" s="30">
        <f t="shared" ref="BJ138:BJ201" si="157">BH138+BI138</f>
        <v>0</v>
      </c>
      <c r="BK138" s="30">
        <f t="shared" ref="BK138:BK201" si="158">BE138-BJ138+AJ138+BC138</f>
        <v>0</v>
      </c>
    </row>
    <row r="139" spans="1:63" x14ac:dyDescent="0.25">
      <c r="A139" s="29"/>
      <c r="B139" s="25">
        <f t="shared" ref="B139:B202" si="159">B138+1</f>
        <v>41314</v>
      </c>
      <c r="C139" s="26">
        <f>VLOOKUP(B139,Weather!$A$2:$F$9992,5,0)</f>
        <v>7.5500000000000007</v>
      </c>
      <c r="D139" s="26">
        <f>VLOOKUP(B139,Weather!$A$2:$F$9992,6,0)</f>
        <v>15.21</v>
      </c>
      <c r="E139" s="23"/>
      <c r="F139" s="28">
        <f>B139-Output!$C$3</f>
        <v>106</v>
      </c>
      <c r="G139" s="26">
        <f t="shared" si="117"/>
        <v>1025.1999999999996</v>
      </c>
      <c r="H139" s="26">
        <f t="shared" si="108"/>
        <v>106</v>
      </c>
      <c r="I139" s="26"/>
      <c r="J139" s="26"/>
      <c r="K139" s="26"/>
      <c r="L139" s="30">
        <f t="shared" si="109"/>
        <v>0.89832000000000001</v>
      </c>
      <c r="M139" s="30">
        <f t="shared" si="118"/>
        <v>162.96480944599659</v>
      </c>
      <c r="N139" s="31">
        <f t="shared" si="110"/>
        <v>2.12E-2</v>
      </c>
      <c r="O139" s="30">
        <f t="shared" si="119"/>
        <v>3.4548539602551278</v>
      </c>
      <c r="P139" s="30">
        <f t="shared" si="120"/>
        <v>0.95511108557916247</v>
      </c>
      <c r="Q139" s="30">
        <f t="shared" si="121"/>
        <v>2.6</v>
      </c>
      <c r="R139" s="30">
        <f>VLOOKUP(B139,Weather!$A$2:$G$99998,7,0)</f>
        <v>7.4565217391304337</v>
      </c>
      <c r="S139" s="76">
        <f t="shared" si="144"/>
        <v>-3</v>
      </c>
      <c r="T139" s="30">
        <f t="shared" si="145"/>
        <v>42</v>
      </c>
      <c r="U139" s="30">
        <f t="shared" si="146"/>
        <v>15</v>
      </c>
      <c r="V139" s="30">
        <f t="shared" si="122"/>
        <v>0.86390126571404668</v>
      </c>
      <c r="W139" s="30"/>
      <c r="X139" s="30"/>
      <c r="Y139" s="30">
        <f t="shared" si="147"/>
        <v>1</v>
      </c>
      <c r="Z139" s="30">
        <f t="shared" si="148"/>
        <v>1</v>
      </c>
      <c r="AA139" s="30">
        <f t="shared" si="123"/>
        <v>0.86390126571404668</v>
      </c>
      <c r="AB139" s="30">
        <f t="shared" si="124"/>
        <v>32.630261788393099</v>
      </c>
      <c r="AC139" s="31">
        <f t="shared" si="111"/>
        <v>0.20300000000000001</v>
      </c>
      <c r="AD139" s="30">
        <f t="shared" si="125"/>
        <v>6.6239431430437996</v>
      </c>
      <c r="AE139" s="31">
        <f t="shared" si="112"/>
        <v>0.49699999999999994</v>
      </c>
      <c r="AF139" s="30">
        <f t="shared" si="126"/>
        <v>16.217240108831369</v>
      </c>
      <c r="AG139" s="30">
        <f t="shared" si="113"/>
        <v>0.3</v>
      </c>
      <c r="AH139" s="30">
        <f t="shared" si="127"/>
        <v>9.7890785365179287</v>
      </c>
      <c r="AI139" s="31">
        <f t="shared" si="114"/>
        <v>0</v>
      </c>
      <c r="AJ139" s="30">
        <f t="shared" si="128"/>
        <v>0</v>
      </c>
      <c r="AK139" s="30">
        <f t="shared" si="149"/>
        <v>162.96480944599659</v>
      </c>
      <c r="AL139" s="35">
        <f t="shared" si="150"/>
        <v>0.03</v>
      </c>
      <c r="AM139" s="30">
        <f t="shared" si="129"/>
        <v>0.29640715405203238</v>
      </c>
      <c r="AN139" s="30">
        <f t="shared" si="130"/>
        <v>1.4491180613555885</v>
      </c>
      <c r="AO139" s="30">
        <f t="shared" si="131"/>
        <v>0.29413705764315795</v>
      </c>
      <c r="AP139" s="30">
        <f t="shared" si="132"/>
        <v>1.7432551189987464</v>
      </c>
      <c r="AQ139" s="30">
        <f t="shared" si="133"/>
        <v>167.84549747004164</v>
      </c>
      <c r="AR139" s="31">
        <f t="shared" si="115"/>
        <v>0</v>
      </c>
      <c r="AS139" s="30">
        <f t="shared" si="134"/>
        <v>0</v>
      </c>
      <c r="AT139" s="30">
        <f t="shared" si="135"/>
        <v>167.84549747004164</v>
      </c>
      <c r="AU139" s="30">
        <f t="shared" si="151"/>
        <v>223.70615048053</v>
      </c>
      <c r="AV139" s="36">
        <f t="shared" si="152"/>
        <v>1.4999999999999999E-2</v>
      </c>
      <c r="AW139" s="30">
        <f t="shared" si="136"/>
        <v>0.29640715405203238</v>
      </c>
      <c r="AX139" s="30">
        <f t="shared" si="137"/>
        <v>0.99462155111804385</v>
      </c>
      <c r="AY139" s="30">
        <f t="shared" si="138"/>
        <v>2.3453488411868917</v>
      </c>
      <c r="AZ139" s="30">
        <f t="shared" si="139"/>
        <v>3.3399703923049353</v>
      </c>
      <c r="BA139" s="30">
        <f t="shared" si="140"/>
        <v>236.58342019705643</v>
      </c>
      <c r="BB139" s="31">
        <f t="shared" si="116"/>
        <v>0</v>
      </c>
      <c r="BC139" s="30">
        <f t="shared" si="141"/>
        <v>0</v>
      </c>
      <c r="BD139" s="30">
        <f t="shared" si="142"/>
        <v>236.58342019705643</v>
      </c>
      <c r="BE139" s="30">
        <f t="shared" si="153"/>
        <v>0</v>
      </c>
      <c r="BF139" s="36">
        <f t="shared" si="154"/>
        <v>0.01</v>
      </c>
      <c r="BG139" s="36">
        <f t="shared" si="155"/>
        <v>0.29640715405203238</v>
      </c>
      <c r="BH139" s="30">
        <f t="shared" si="156"/>
        <v>0</v>
      </c>
      <c r="BI139" s="30">
        <f t="shared" si="143"/>
        <v>0</v>
      </c>
      <c r="BJ139" s="30">
        <f t="shared" si="157"/>
        <v>0</v>
      </c>
      <c r="BK139" s="30">
        <f t="shared" si="158"/>
        <v>0</v>
      </c>
    </row>
    <row r="140" spans="1:63" x14ac:dyDescent="0.25">
      <c r="A140" s="29"/>
      <c r="B140" s="25">
        <f t="shared" si="159"/>
        <v>41315</v>
      </c>
      <c r="C140" s="26">
        <f>VLOOKUP(B140,Weather!$A$2:$F$9992,5,0)</f>
        <v>8.4499999999999993</v>
      </c>
      <c r="D140" s="26">
        <f>VLOOKUP(B140,Weather!$A$2:$F$9992,6,0)</f>
        <v>4.1795999999999998</v>
      </c>
      <c r="E140" s="23"/>
      <c r="F140" s="28">
        <f>B140-Output!$C$3</f>
        <v>107</v>
      </c>
      <c r="G140" s="26">
        <f t="shared" si="117"/>
        <v>1033.6499999999996</v>
      </c>
      <c r="H140" s="26">
        <f t="shared" si="108"/>
        <v>107</v>
      </c>
      <c r="I140" s="26"/>
      <c r="J140" s="26"/>
      <c r="K140" s="26"/>
      <c r="L140" s="30">
        <f t="shared" si="109"/>
        <v>0.89663000000000004</v>
      </c>
      <c r="M140" s="30">
        <f t="shared" si="118"/>
        <v>167.84549747004164</v>
      </c>
      <c r="N140" s="31">
        <f t="shared" si="110"/>
        <v>2.12E-2</v>
      </c>
      <c r="O140" s="30">
        <f t="shared" si="119"/>
        <v>3.5583245463648825</v>
      </c>
      <c r="P140" s="30">
        <f t="shared" si="120"/>
        <v>0.95884873199045551</v>
      </c>
      <c r="Q140" s="30">
        <f t="shared" si="121"/>
        <v>2.6</v>
      </c>
      <c r="R140" s="30">
        <f>VLOOKUP(B140,Weather!$A$2:$G$99998,7,0)</f>
        <v>7.9363636363636374</v>
      </c>
      <c r="S140" s="76">
        <f t="shared" si="144"/>
        <v>-3</v>
      </c>
      <c r="T140" s="30">
        <f t="shared" si="145"/>
        <v>42</v>
      </c>
      <c r="U140" s="30">
        <f t="shared" si="146"/>
        <v>15</v>
      </c>
      <c r="V140" s="30">
        <f t="shared" si="122"/>
        <v>0.88188509147254068</v>
      </c>
      <c r="W140" s="30"/>
      <c r="X140" s="30"/>
      <c r="Y140" s="30">
        <f t="shared" si="147"/>
        <v>1</v>
      </c>
      <c r="Z140" s="30">
        <f t="shared" si="148"/>
        <v>1</v>
      </c>
      <c r="AA140" s="30">
        <f t="shared" si="123"/>
        <v>0.88188509147254068</v>
      </c>
      <c r="AB140" s="30">
        <f t="shared" si="124"/>
        <v>9.1890405397122645</v>
      </c>
      <c r="AC140" s="31">
        <f t="shared" si="111"/>
        <v>0.20300000000000001</v>
      </c>
      <c r="AD140" s="30">
        <f t="shared" si="125"/>
        <v>1.8653752295615897</v>
      </c>
      <c r="AE140" s="31">
        <f t="shared" si="112"/>
        <v>0.49699999999999994</v>
      </c>
      <c r="AF140" s="30">
        <f t="shared" si="126"/>
        <v>4.5669531482369949</v>
      </c>
      <c r="AG140" s="30">
        <f t="shared" si="113"/>
        <v>0.3</v>
      </c>
      <c r="AH140" s="30">
        <f t="shared" si="127"/>
        <v>2.7567121619136792</v>
      </c>
      <c r="AI140" s="31">
        <f t="shared" si="114"/>
        <v>0</v>
      </c>
      <c r="AJ140" s="30">
        <f t="shared" si="128"/>
        <v>0</v>
      </c>
      <c r="AK140" s="30">
        <f t="shared" si="149"/>
        <v>167.84549747004164</v>
      </c>
      <c r="AL140" s="35">
        <f t="shared" si="150"/>
        <v>0.03</v>
      </c>
      <c r="AM140" s="30">
        <f t="shared" si="129"/>
        <v>0.30643146814827804</v>
      </c>
      <c r="AN140" s="30">
        <f t="shared" si="130"/>
        <v>1.5429942663546885</v>
      </c>
      <c r="AO140" s="30">
        <f t="shared" si="131"/>
        <v>1.8324133948680269E-2</v>
      </c>
      <c r="AP140" s="30">
        <f t="shared" si="132"/>
        <v>1.5613184003033689</v>
      </c>
      <c r="AQ140" s="30">
        <f t="shared" si="133"/>
        <v>168.14955429929984</v>
      </c>
      <c r="AR140" s="31">
        <f t="shared" si="115"/>
        <v>0</v>
      </c>
      <c r="AS140" s="30">
        <f t="shared" si="134"/>
        <v>0</v>
      </c>
      <c r="AT140" s="30">
        <f t="shared" si="135"/>
        <v>168.14955429929984</v>
      </c>
      <c r="AU140" s="30">
        <f t="shared" si="151"/>
        <v>236.58342019705643</v>
      </c>
      <c r="AV140" s="36">
        <f t="shared" si="152"/>
        <v>1.4999999999999999E-2</v>
      </c>
      <c r="AW140" s="30">
        <f t="shared" si="136"/>
        <v>0.30643146814827804</v>
      </c>
      <c r="AX140" s="30">
        <f t="shared" si="137"/>
        <v>1.0874490718578746</v>
      </c>
      <c r="AY140" s="30">
        <f t="shared" si="138"/>
        <v>0.536087193047731</v>
      </c>
      <c r="AZ140" s="30">
        <f t="shared" si="139"/>
        <v>1.6235362649056055</v>
      </c>
      <c r="BA140" s="30">
        <f t="shared" si="140"/>
        <v>239.52683708038782</v>
      </c>
      <c r="BB140" s="31">
        <f t="shared" si="116"/>
        <v>0</v>
      </c>
      <c r="BC140" s="30">
        <f t="shared" si="141"/>
        <v>0</v>
      </c>
      <c r="BD140" s="30">
        <f t="shared" si="142"/>
        <v>239.52683708038782</v>
      </c>
      <c r="BE140" s="30">
        <f t="shared" si="153"/>
        <v>0</v>
      </c>
      <c r="BF140" s="36">
        <f t="shared" si="154"/>
        <v>0.01</v>
      </c>
      <c r="BG140" s="36">
        <f t="shared" si="155"/>
        <v>0.30643146814827804</v>
      </c>
      <c r="BH140" s="30">
        <f t="shared" si="156"/>
        <v>0</v>
      </c>
      <c r="BI140" s="30">
        <f t="shared" si="143"/>
        <v>0</v>
      </c>
      <c r="BJ140" s="30">
        <f t="shared" si="157"/>
        <v>0</v>
      </c>
      <c r="BK140" s="30">
        <f t="shared" si="158"/>
        <v>0</v>
      </c>
    </row>
    <row r="141" spans="1:63" x14ac:dyDescent="0.25">
      <c r="A141" s="29"/>
      <c r="B141" s="25">
        <f t="shared" si="159"/>
        <v>41316</v>
      </c>
      <c r="C141" s="26">
        <f>VLOOKUP(B141,Weather!$A$2:$F$9992,5,0)</f>
        <v>8.5500000000000007</v>
      </c>
      <c r="D141" s="26">
        <f>VLOOKUP(B141,Weather!$A$2:$F$9992,6,0)</f>
        <v>5.1120000000000001</v>
      </c>
      <c r="E141" s="23"/>
      <c r="F141" s="28">
        <f>B141-Output!$C$3</f>
        <v>108</v>
      </c>
      <c r="G141" s="26">
        <f t="shared" si="117"/>
        <v>1042.1999999999996</v>
      </c>
      <c r="H141" s="26">
        <f t="shared" si="108"/>
        <v>108</v>
      </c>
      <c r="I141" s="26"/>
      <c r="J141" s="26"/>
      <c r="K141" s="26"/>
      <c r="L141" s="30">
        <f t="shared" si="109"/>
        <v>0.89488000000000001</v>
      </c>
      <c r="M141" s="30">
        <f t="shared" si="118"/>
        <v>168.14955429929984</v>
      </c>
      <c r="N141" s="31">
        <f t="shared" si="110"/>
        <v>2.12E-2</v>
      </c>
      <c r="O141" s="30">
        <f t="shared" si="119"/>
        <v>3.5647705511451564</v>
      </c>
      <c r="P141" s="30">
        <f t="shared" si="120"/>
        <v>0.95882985292437517</v>
      </c>
      <c r="Q141" s="30">
        <f t="shared" si="121"/>
        <v>2.6</v>
      </c>
      <c r="R141" s="30">
        <f>VLOOKUP(B141,Weather!$A$2:$G$99998,7,0)</f>
        <v>8.0136363636363637</v>
      </c>
      <c r="S141" s="76">
        <f t="shared" si="144"/>
        <v>-3</v>
      </c>
      <c r="T141" s="30">
        <f t="shared" si="145"/>
        <v>42</v>
      </c>
      <c r="U141" s="30">
        <f t="shared" si="146"/>
        <v>15</v>
      </c>
      <c r="V141" s="30">
        <f t="shared" si="122"/>
        <v>0.88464510716758615</v>
      </c>
      <c r="W141" s="30"/>
      <c r="X141" s="30"/>
      <c r="Y141" s="30">
        <f t="shared" si="147"/>
        <v>1</v>
      </c>
      <c r="Z141" s="30">
        <f t="shared" si="148"/>
        <v>1</v>
      </c>
      <c r="AA141" s="30">
        <f t="shared" si="123"/>
        <v>0.88464510716758615</v>
      </c>
      <c r="AB141" s="30">
        <f t="shared" si="124"/>
        <v>11.273916662929309</v>
      </c>
      <c r="AC141" s="31">
        <f t="shared" si="111"/>
        <v>0.20300000000000001</v>
      </c>
      <c r="AD141" s="30">
        <f t="shared" si="125"/>
        <v>2.2886050825746498</v>
      </c>
      <c r="AE141" s="31">
        <f t="shared" si="112"/>
        <v>0.49699999999999994</v>
      </c>
      <c r="AF141" s="30">
        <f t="shared" si="126"/>
        <v>5.6031365814758658</v>
      </c>
      <c r="AG141" s="30">
        <f t="shared" si="113"/>
        <v>0.3</v>
      </c>
      <c r="AH141" s="30">
        <f t="shared" si="127"/>
        <v>3.3821749988787926</v>
      </c>
      <c r="AI141" s="31">
        <f t="shared" si="114"/>
        <v>0</v>
      </c>
      <c r="AJ141" s="30">
        <f t="shared" si="128"/>
        <v>0</v>
      </c>
      <c r="AK141" s="30">
        <f t="shared" si="149"/>
        <v>168.14955429929984</v>
      </c>
      <c r="AL141" s="35">
        <f t="shared" si="150"/>
        <v>0.03</v>
      </c>
      <c r="AM141" s="30">
        <f t="shared" si="129"/>
        <v>0.30807716050884021</v>
      </c>
      <c r="AN141" s="30">
        <f t="shared" si="130"/>
        <v>1.5540911168806602</v>
      </c>
      <c r="AO141" s="30">
        <f t="shared" si="131"/>
        <v>4.1749773810046374E-2</v>
      </c>
      <c r="AP141" s="30">
        <f t="shared" si="132"/>
        <v>1.5958408906907064</v>
      </c>
      <c r="AQ141" s="30">
        <f t="shared" si="133"/>
        <v>168.84231849118379</v>
      </c>
      <c r="AR141" s="31">
        <f t="shared" si="115"/>
        <v>0</v>
      </c>
      <c r="AS141" s="30">
        <f t="shared" si="134"/>
        <v>0</v>
      </c>
      <c r="AT141" s="30">
        <f t="shared" si="135"/>
        <v>168.84231849118379</v>
      </c>
      <c r="AU141" s="30">
        <f t="shared" si="151"/>
        <v>239.52683708038782</v>
      </c>
      <c r="AV141" s="36">
        <f t="shared" si="152"/>
        <v>1.4999999999999999E-2</v>
      </c>
      <c r="AW141" s="30">
        <f t="shared" si="136"/>
        <v>0.30807716050884021</v>
      </c>
      <c r="AX141" s="30">
        <f t="shared" si="137"/>
        <v>1.1068912175008419</v>
      </c>
      <c r="AY141" s="30">
        <f t="shared" si="138"/>
        <v>0.6927365232276318</v>
      </c>
      <c r="AZ141" s="30">
        <f t="shared" si="139"/>
        <v>1.7996277407284738</v>
      </c>
      <c r="BA141" s="30">
        <f t="shared" si="140"/>
        <v>243.3303459211352</v>
      </c>
      <c r="BB141" s="31">
        <f t="shared" si="116"/>
        <v>0</v>
      </c>
      <c r="BC141" s="30">
        <f t="shared" si="141"/>
        <v>0</v>
      </c>
      <c r="BD141" s="30">
        <f t="shared" si="142"/>
        <v>243.3303459211352</v>
      </c>
      <c r="BE141" s="30">
        <f t="shared" si="153"/>
        <v>0</v>
      </c>
      <c r="BF141" s="36">
        <f t="shared" si="154"/>
        <v>0.01</v>
      </c>
      <c r="BG141" s="36">
        <f t="shared" si="155"/>
        <v>0.30807716050884021</v>
      </c>
      <c r="BH141" s="30">
        <f t="shared" si="156"/>
        <v>0</v>
      </c>
      <c r="BI141" s="30">
        <f t="shared" si="143"/>
        <v>0</v>
      </c>
      <c r="BJ141" s="30">
        <f t="shared" si="157"/>
        <v>0</v>
      </c>
      <c r="BK141" s="30">
        <f t="shared" si="158"/>
        <v>0</v>
      </c>
    </row>
    <row r="142" spans="1:63" x14ac:dyDescent="0.25">
      <c r="A142" s="29"/>
      <c r="B142" s="25">
        <f t="shared" si="159"/>
        <v>41317</v>
      </c>
      <c r="C142" s="26">
        <f>VLOOKUP(B142,Weather!$A$2:$F$9992,5,0)</f>
        <v>8.4499999999999993</v>
      </c>
      <c r="D142" s="26">
        <f>VLOOKUP(B142,Weather!$A$2:$F$9992,6,0)</f>
        <v>8.0640000000000001</v>
      </c>
      <c r="E142" s="23"/>
      <c r="F142" s="28">
        <f>B142-Output!$C$3</f>
        <v>109</v>
      </c>
      <c r="G142" s="26">
        <f t="shared" si="117"/>
        <v>1050.6499999999996</v>
      </c>
      <c r="H142" s="26">
        <f t="shared" si="108"/>
        <v>109</v>
      </c>
      <c r="I142" s="26"/>
      <c r="J142" s="26"/>
      <c r="K142" s="26"/>
      <c r="L142" s="30">
        <f t="shared" si="109"/>
        <v>0.89306999999999992</v>
      </c>
      <c r="M142" s="30">
        <f t="shared" si="118"/>
        <v>168.84231849118379</v>
      </c>
      <c r="N142" s="31">
        <f t="shared" si="110"/>
        <v>2.12E-2</v>
      </c>
      <c r="O142" s="30">
        <f t="shared" si="119"/>
        <v>3.5794571520130964</v>
      </c>
      <c r="P142" s="30">
        <f t="shared" si="120"/>
        <v>0.95910329570433905</v>
      </c>
      <c r="Q142" s="30">
        <f t="shared" si="121"/>
        <v>2.6</v>
      </c>
      <c r="R142" s="30">
        <f>VLOOKUP(B142,Weather!$A$2:$G$99998,7,0)</f>
        <v>7.9909090909090903</v>
      </c>
      <c r="S142" s="76">
        <f t="shared" si="144"/>
        <v>-3</v>
      </c>
      <c r="T142" s="30">
        <f t="shared" si="145"/>
        <v>42</v>
      </c>
      <c r="U142" s="30">
        <f t="shared" si="146"/>
        <v>15</v>
      </c>
      <c r="V142" s="30">
        <f t="shared" si="122"/>
        <v>0.88383721134736803</v>
      </c>
      <c r="W142" s="30"/>
      <c r="X142" s="30"/>
      <c r="Y142" s="30">
        <f t="shared" si="147"/>
        <v>1</v>
      </c>
      <c r="Z142" s="30">
        <f t="shared" si="148"/>
        <v>1</v>
      </c>
      <c r="AA142" s="30">
        <f t="shared" si="123"/>
        <v>0.88383721134736803</v>
      </c>
      <c r="AB142" s="30">
        <f t="shared" si="124"/>
        <v>17.773032403933005</v>
      </c>
      <c r="AC142" s="31">
        <f t="shared" si="111"/>
        <v>0.20300000000000001</v>
      </c>
      <c r="AD142" s="30">
        <f t="shared" si="125"/>
        <v>3.6079255779984001</v>
      </c>
      <c r="AE142" s="31">
        <f t="shared" si="112"/>
        <v>0.49699999999999994</v>
      </c>
      <c r="AF142" s="30">
        <f t="shared" si="126"/>
        <v>8.8331971047547029</v>
      </c>
      <c r="AG142" s="30">
        <f t="shared" si="113"/>
        <v>0.3</v>
      </c>
      <c r="AH142" s="30">
        <f t="shared" si="127"/>
        <v>5.3319097211799011</v>
      </c>
      <c r="AI142" s="31">
        <f t="shared" si="114"/>
        <v>0</v>
      </c>
      <c r="AJ142" s="30">
        <f t="shared" si="128"/>
        <v>0</v>
      </c>
      <c r="AK142" s="30">
        <f t="shared" si="149"/>
        <v>168.84231849118379</v>
      </c>
      <c r="AL142" s="35">
        <f t="shared" si="150"/>
        <v>0.03</v>
      </c>
      <c r="AM142" s="30">
        <f t="shared" si="129"/>
        <v>0.30759221800245656</v>
      </c>
      <c r="AN142" s="30">
        <f t="shared" si="130"/>
        <v>1.5580374971214122</v>
      </c>
      <c r="AO142" s="30">
        <f t="shared" si="131"/>
        <v>0.11651563851704801</v>
      </c>
      <c r="AP142" s="30">
        <f t="shared" si="132"/>
        <v>1.6745531356384602</v>
      </c>
      <c r="AQ142" s="30">
        <f t="shared" si="133"/>
        <v>170.77569093354373</v>
      </c>
      <c r="AR142" s="31">
        <f t="shared" si="115"/>
        <v>0</v>
      </c>
      <c r="AS142" s="30">
        <f t="shared" si="134"/>
        <v>0</v>
      </c>
      <c r="AT142" s="30">
        <f t="shared" si="135"/>
        <v>170.77569093354373</v>
      </c>
      <c r="AU142" s="30">
        <f t="shared" si="151"/>
        <v>243.3303459211352</v>
      </c>
      <c r="AV142" s="36">
        <f t="shared" si="152"/>
        <v>1.4999999999999999E-2</v>
      </c>
      <c r="AW142" s="30">
        <f t="shared" si="136"/>
        <v>0.30759221800245656</v>
      </c>
      <c r="AX142" s="30">
        <f t="shared" si="137"/>
        <v>1.1226978121378048</v>
      </c>
      <c r="AY142" s="30">
        <f t="shared" si="138"/>
        <v>1.1879566260134855</v>
      </c>
      <c r="AZ142" s="30">
        <f t="shared" si="139"/>
        <v>2.3106544381512903</v>
      </c>
      <c r="BA142" s="30">
        <f t="shared" si="140"/>
        <v>249.85288858773862</v>
      </c>
      <c r="BB142" s="31">
        <f t="shared" si="116"/>
        <v>0</v>
      </c>
      <c r="BC142" s="30">
        <f t="shared" si="141"/>
        <v>0</v>
      </c>
      <c r="BD142" s="30">
        <f t="shared" si="142"/>
        <v>249.85288858773862</v>
      </c>
      <c r="BE142" s="30">
        <f t="shared" si="153"/>
        <v>0</v>
      </c>
      <c r="BF142" s="36">
        <f t="shared" si="154"/>
        <v>0.01</v>
      </c>
      <c r="BG142" s="36">
        <f t="shared" si="155"/>
        <v>0.30759221800245656</v>
      </c>
      <c r="BH142" s="30">
        <f t="shared" si="156"/>
        <v>0</v>
      </c>
      <c r="BI142" s="30">
        <f t="shared" si="143"/>
        <v>0</v>
      </c>
      <c r="BJ142" s="30">
        <f t="shared" si="157"/>
        <v>0</v>
      </c>
      <c r="BK142" s="30">
        <f t="shared" si="158"/>
        <v>0</v>
      </c>
    </row>
    <row r="143" spans="1:63" x14ac:dyDescent="0.25">
      <c r="A143" s="29"/>
      <c r="B143" s="25">
        <f t="shared" si="159"/>
        <v>41318</v>
      </c>
      <c r="C143" s="26">
        <f>VLOOKUP(B143,Weather!$A$2:$F$9992,5,0)</f>
        <v>7.9</v>
      </c>
      <c r="D143" s="26">
        <f>VLOOKUP(B143,Weather!$A$2:$F$9992,6,0)</f>
        <v>6.7464000000000004</v>
      </c>
      <c r="E143" s="23"/>
      <c r="F143" s="28">
        <f>B143-Output!$C$3</f>
        <v>110</v>
      </c>
      <c r="G143" s="26">
        <f t="shared" si="117"/>
        <v>1058.5499999999997</v>
      </c>
      <c r="H143" s="26">
        <f t="shared" ref="H143:H206" si="160">F143</f>
        <v>110</v>
      </c>
      <c r="I143" s="26"/>
      <c r="J143" s="26"/>
      <c r="K143" s="26"/>
      <c r="L143" s="30">
        <f t="shared" si="109"/>
        <v>0.89119999999999999</v>
      </c>
      <c r="M143" s="30">
        <f t="shared" si="118"/>
        <v>170.77569093354373</v>
      </c>
      <c r="N143" s="31">
        <f t="shared" si="110"/>
        <v>2.12E-2</v>
      </c>
      <c r="O143" s="30">
        <f t="shared" si="119"/>
        <v>3.620444647791127</v>
      </c>
      <c r="P143" s="30">
        <f t="shared" si="120"/>
        <v>0.96030540593115443</v>
      </c>
      <c r="Q143" s="30">
        <f t="shared" si="121"/>
        <v>2.6</v>
      </c>
      <c r="R143" s="30">
        <f>VLOOKUP(B143,Weather!$A$2:$G$99998,7,0)</f>
        <v>7.4739130434782597</v>
      </c>
      <c r="S143" s="76">
        <f t="shared" si="144"/>
        <v>-3</v>
      </c>
      <c r="T143" s="30">
        <f t="shared" si="145"/>
        <v>42</v>
      </c>
      <c r="U143" s="30">
        <f t="shared" si="146"/>
        <v>15</v>
      </c>
      <c r="V143" s="30">
        <f t="shared" si="122"/>
        <v>0.8645787827388578</v>
      </c>
      <c r="W143" s="30"/>
      <c r="X143" s="30"/>
      <c r="Y143" s="30">
        <f t="shared" si="147"/>
        <v>1</v>
      </c>
      <c r="Z143" s="30">
        <f t="shared" si="148"/>
        <v>1</v>
      </c>
      <c r="AA143" s="30">
        <f t="shared" si="123"/>
        <v>0.8645787827388578</v>
      </c>
      <c r="AB143" s="30">
        <f t="shared" si="124"/>
        <v>14.563286134407498</v>
      </c>
      <c r="AC143" s="31">
        <f t="shared" si="111"/>
        <v>0.20300000000000001</v>
      </c>
      <c r="AD143" s="30">
        <f t="shared" si="125"/>
        <v>2.9563470852847225</v>
      </c>
      <c r="AE143" s="31">
        <f t="shared" si="112"/>
        <v>0.49699999999999994</v>
      </c>
      <c r="AF143" s="30">
        <f t="shared" si="126"/>
        <v>7.2379532088005254</v>
      </c>
      <c r="AG143" s="30">
        <f t="shared" si="113"/>
        <v>0.3</v>
      </c>
      <c r="AH143" s="30">
        <f t="shared" si="127"/>
        <v>4.3689858403222495</v>
      </c>
      <c r="AI143" s="31">
        <f t="shared" si="114"/>
        <v>0</v>
      </c>
      <c r="AJ143" s="30">
        <f t="shared" si="128"/>
        <v>0</v>
      </c>
      <c r="AK143" s="30">
        <f t="shared" si="149"/>
        <v>170.77569093354373</v>
      </c>
      <c r="AL143" s="35">
        <f t="shared" si="150"/>
        <v>0.03</v>
      </c>
      <c r="AM143" s="30">
        <f t="shared" si="129"/>
        <v>0.29676468043017945</v>
      </c>
      <c r="AN143" s="30">
        <f t="shared" si="130"/>
        <v>1.5204058003540859</v>
      </c>
      <c r="AO143" s="30">
        <f t="shared" si="131"/>
        <v>8.1618902635457388E-2</v>
      </c>
      <c r="AP143" s="30">
        <f t="shared" si="132"/>
        <v>1.6020247029895434</v>
      </c>
      <c r="AQ143" s="30">
        <f t="shared" si="133"/>
        <v>172.13001331583891</v>
      </c>
      <c r="AR143" s="31">
        <f t="shared" si="115"/>
        <v>0</v>
      </c>
      <c r="AS143" s="30">
        <f t="shared" si="134"/>
        <v>0</v>
      </c>
      <c r="AT143" s="30">
        <f t="shared" si="135"/>
        <v>172.13001331583891</v>
      </c>
      <c r="AU143" s="30">
        <f t="shared" si="151"/>
        <v>249.85288858773862</v>
      </c>
      <c r="AV143" s="36">
        <f t="shared" si="152"/>
        <v>1.4999999999999999E-2</v>
      </c>
      <c r="AW143" s="30">
        <f t="shared" si="136"/>
        <v>0.29676468043017945</v>
      </c>
      <c r="AX143" s="30">
        <f t="shared" si="137"/>
        <v>1.1122126895444622</v>
      </c>
      <c r="AY143" s="30">
        <f t="shared" si="138"/>
        <v>0.94379284180178147</v>
      </c>
      <c r="AZ143" s="30">
        <f t="shared" si="139"/>
        <v>2.0560055313462438</v>
      </c>
      <c r="BA143" s="30">
        <f t="shared" si="140"/>
        <v>255.03483626519289</v>
      </c>
      <c r="BB143" s="31">
        <f t="shared" si="116"/>
        <v>0</v>
      </c>
      <c r="BC143" s="30">
        <f t="shared" si="141"/>
        <v>0</v>
      </c>
      <c r="BD143" s="30">
        <f t="shared" si="142"/>
        <v>255.03483626519289</v>
      </c>
      <c r="BE143" s="30">
        <f t="shared" si="153"/>
        <v>0</v>
      </c>
      <c r="BF143" s="36">
        <f t="shared" si="154"/>
        <v>0.01</v>
      </c>
      <c r="BG143" s="36">
        <f t="shared" si="155"/>
        <v>0.29676468043017945</v>
      </c>
      <c r="BH143" s="30">
        <f t="shared" si="156"/>
        <v>0</v>
      </c>
      <c r="BI143" s="30">
        <f t="shared" si="143"/>
        <v>0</v>
      </c>
      <c r="BJ143" s="30">
        <f t="shared" si="157"/>
        <v>0</v>
      </c>
      <c r="BK143" s="30">
        <f t="shared" si="158"/>
        <v>0</v>
      </c>
    </row>
    <row r="144" spans="1:63" x14ac:dyDescent="0.25">
      <c r="A144" s="29"/>
      <c r="B144" s="25">
        <f t="shared" si="159"/>
        <v>41319</v>
      </c>
      <c r="C144" s="26">
        <f>VLOOKUP(B144,Weather!$A$2:$F$9992,5,0)</f>
        <v>9.35</v>
      </c>
      <c r="D144" s="26">
        <f>VLOOKUP(B144,Weather!$A$2:$F$9992,6,0)</f>
        <v>7.6319999999999997</v>
      </c>
      <c r="E144" s="23"/>
      <c r="F144" s="28">
        <f>B144-Output!$C$3</f>
        <v>111</v>
      </c>
      <c r="G144" s="26">
        <f t="shared" si="117"/>
        <v>1067.8999999999996</v>
      </c>
      <c r="H144" s="26">
        <f t="shared" si="160"/>
        <v>111</v>
      </c>
      <c r="I144" s="26"/>
      <c r="J144" s="26"/>
      <c r="K144" s="26"/>
      <c r="L144" s="30">
        <f t="shared" si="109"/>
        <v>0.88927</v>
      </c>
      <c r="M144" s="30">
        <f t="shared" si="118"/>
        <v>172.13001331583891</v>
      </c>
      <c r="N144" s="31">
        <f t="shared" si="110"/>
        <v>2.12E-2</v>
      </c>
      <c r="O144" s="30">
        <f t="shared" si="119"/>
        <v>3.649156282295785</v>
      </c>
      <c r="P144" s="30">
        <f t="shared" si="120"/>
        <v>0.96103475590184362</v>
      </c>
      <c r="Q144" s="30">
        <f t="shared" si="121"/>
        <v>2.6</v>
      </c>
      <c r="R144" s="30">
        <f>VLOOKUP(B144,Weather!$A$2:$G$99998,7,0)</f>
        <v>8.0954545454545457</v>
      </c>
      <c r="S144" s="76">
        <f t="shared" si="144"/>
        <v>-3</v>
      </c>
      <c r="T144" s="30">
        <f t="shared" si="145"/>
        <v>42</v>
      </c>
      <c r="U144" s="30">
        <f t="shared" si="146"/>
        <v>15</v>
      </c>
      <c r="V144" s="30">
        <f t="shared" si="122"/>
        <v>0.88752689524333184</v>
      </c>
      <c r="W144" s="30"/>
      <c r="X144" s="30"/>
      <c r="Y144" s="30">
        <f t="shared" si="147"/>
        <v>1</v>
      </c>
      <c r="Z144" s="30">
        <f t="shared" si="148"/>
        <v>1</v>
      </c>
      <c r="AA144" s="30">
        <f t="shared" si="123"/>
        <v>0.88752689524333184</v>
      </c>
      <c r="AB144" s="30">
        <f t="shared" si="124"/>
        <v>16.925142213047696</v>
      </c>
      <c r="AC144" s="31">
        <f t="shared" si="111"/>
        <v>0.20300000000000001</v>
      </c>
      <c r="AD144" s="30">
        <f t="shared" si="125"/>
        <v>3.4358038692486828</v>
      </c>
      <c r="AE144" s="31">
        <f t="shared" si="112"/>
        <v>0.49699999999999994</v>
      </c>
      <c r="AF144" s="30">
        <f t="shared" si="126"/>
        <v>8.4117956798847047</v>
      </c>
      <c r="AG144" s="30">
        <f t="shared" si="113"/>
        <v>0.3</v>
      </c>
      <c r="AH144" s="30">
        <f t="shared" si="127"/>
        <v>5.0775426639143086</v>
      </c>
      <c r="AI144" s="31">
        <f t="shared" si="114"/>
        <v>0</v>
      </c>
      <c r="AJ144" s="30">
        <f t="shared" si="128"/>
        <v>0</v>
      </c>
      <c r="AK144" s="30">
        <f t="shared" si="149"/>
        <v>172.13001331583891</v>
      </c>
      <c r="AL144" s="35">
        <f t="shared" si="150"/>
        <v>0.03</v>
      </c>
      <c r="AM144" s="30">
        <f t="shared" si="129"/>
        <v>0.30982929265035236</v>
      </c>
      <c r="AN144" s="30">
        <f t="shared" si="130"/>
        <v>1.5999276080862628</v>
      </c>
      <c r="AO144" s="30">
        <f t="shared" si="131"/>
        <v>0.10435120668447197</v>
      </c>
      <c r="AP144" s="30">
        <f t="shared" si="132"/>
        <v>1.7042788147707348</v>
      </c>
      <c r="AQ144" s="30">
        <f t="shared" si="133"/>
        <v>173.86153837031685</v>
      </c>
      <c r="AR144" s="31">
        <f t="shared" si="115"/>
        <v>0</v>
      </c>
      <c r="AS144" s="30">
        <f t="shared" si="134"/>
        <v>0</v>
      </c>
      <c r="AT144" s="30">
        <f t="shared" si="135"/>
        <v>173.86153837031685</v>
      </c>
      <c r="AU144" s="30">
        <f t="shared" si="151"/>
        <v>255.03483626519289</v>
      </c>
      <c r="AV144" s="36">
        <f t="shared" si="152"/>
        <v>1.4999999999999999E-2</v>
      </c>
      <c r="AW144" s="30">
        <f t="shared" si="136"/>
        <v>0.30982929265035236</v>
      </c>
      <c r="AX144" s="30">
        <f t="shared" si="137"/>
        <v>1.1852589438186472</v>
      </c>
      <c r="AY144" s="30">
        <f t="shared" si="138"/>
        <v>1.1133925149256974</v>
      </c>
      <c r="AZ144" s="30">
        <f t="shared" si="139"/>
        <v>2.2986514587443443</v>
      </c>
      <c r="BA144" s="30">
        <f t="shared" si="140"/>
        <v>261.14798048633327</v>
      </c>
      <c r="BB144" s="31">
        <f t="shared" si="116"/>
        <v>0</v>
      </c>
      <c r="BC144" s="30">
        <f t="shared" si="141"/>
        <v>0</v>
      </c>
      <c r="BD144" s="30">
        <f t="shared" si="142"/>
        <v>261.14798048633327</v>
      </c>
      <c r="BE144" s="30">
        <f t="shared" si="153"/>
        <v>0</v>
      </c>
      <c r="BF144" s="36">
        <f t="shared" si="154"/>
        <v>0.01</v>
      </c>
      <c r="BG144" s="36">
        <f t="shared" si="155"/>
        <v>0.30982929265035236</v>
      </c>
      <c r="BH144" s="30">
        <f t="shared" si="156"/>
        <v>0</v>
      </c>
      <c r="BI144" s="30">
        <f t="shared" si="143"/>
        <v>0</v>
      </c>
      <c r="BJ144" s="30">
        <f t="shared" si="157"/>
        <v>0</v>
      </c>
      <c r="BK144" s="30">
        <f t="shared" si="158"/>
        <v>0</v>
      </c>
    </row>
    <row r="145" spans="1:63" x14ac:dyDescent="0.25">
      <c r="A145" s="29"/>
      <c r="B145" s="25">
        <f t="shared" si="159"/>
        <v>41320</v>
      </c>
      <c r="C145" s="26">
        <f>VLOOKUP(B145,Weather!$A$2:$F$9992,5,0)</f>
        <v>10.6</v>
      </c>
      <c r="D145" s="26">
        <f>VLOOKUP(B145,Weather!$A$2:$F$9992,6,0)</f>
        <v>15.8004</v>
      </c>
      <c r="E145" s="23"/>
      <c r="F145" s="28">
        <f>B145-Output!$C$3</f>
        <v>112</v>
      </c>
      <c r="G145" s="26">
        <f t="shared" si="117"/>
        <v>1078.4999999999995</v>
      </c>
      <c r="H145" s="26">
        <f t="shared" si="160"/>
        <v>112</v>
      </c>
      <c r="I145" s="26"/>
      <c r="J145" s="26"/>
      <c r="K145" s="26"/>
      <c r="L145" s="30">
        <f t="shared" si="109"/>
        <v>0.88727999999999996</v>
      </c>
      <c r="M145" s="30">
        <f t="shared" si="118"/>
        <v>173.86153837031685</v>
      </c>
      <c r="N145" s="31">
        <f t="shared" si="110"/>
        <v>2.12E-2</v>
      </c>
      <c r="O145" s="30">
        <f t="shared" si="119"/>
        <v>3.6858646134507174</v>
      </c>
      <c r="P145" s="30">
        <f t="shared" si="120"/>
        <v>0.96200854276834391</v>
      </c>
      <c r="Q145" s="30">
        <f t="shared" si="121"/>
        <v>2.6</v>
      </c>
      <c r="R145" s="30">
        <f>VLOOKUP(B145,Weather!$A$2:$G$99998,7,0)</f>
        <v>9.7999999999999989</v>
      </c>
      <c r="S145" s="76">
        <f t="shared" si="144"/>
        <v>-3</v>
      </c>
      <c r="T145" s="30">
        <f t="shared" si="145"/>
        <v>42</v>
      </c>
      <c r="U145" s="30">
        <f t="shared" si="146"/>
        <v>15</v>
      </c>
      <c r="V145" s="30">
        <f t="shared" si="122"/>
        <v>0.93843351548269582</v>
      </c>
      <c r="W145" s="30"/>
      <c r="X145" s="30"/>
      <c r="Y145" s="30">
        <f t="shared" si="147"/>
        <v>1</v>
      </c>
      <c r="Z145" s="30">
        <f t="shared" si="148"/>
        <v>1</v>
      </c>
      <c r="AA145" s="30">
        <f t="shared" si="123"/>
        <v>0.93843351548269582</v>
      </c>
      <c r="AB145" s="30">
        <f t="shared" si="124"/>
        <v>37.087184784291999</v>
      </c>
      <c r="AC145" s="31">
        <f t="shared" si="111"/>
        <v>0.20300000000000001</v>
      </c>
      <c r="AD145" s="30">
        <f t="shared" si="125"/>
        <v>7.5286985112112763</v>
      </c>
      <c r="AE145" s="31">
        <f t="shared" si="112"/>
        <v>0.49699999999999994</v>
      </c>
      <c r="AF145" s="30">
        <f t="shared" si="126"/>
        <v>18.432330837793121</v>
      </c>
      <c r="AG145" s="30">
        <f t="shared" si="113"/>
        <v>0.3</v>
      </c>
      <c r="AH145" s="30">
        <f t="shared" si="127"/>
        <v>11.126155435287599</v>
      </c>
      <c r="AI145" s="31">
        <f t="shared" si="114"/>
        <v>0</v>
      </c>
      <c r="AJ145" s="30">
        <f t="shared" si="128"/>
        <v>0</v>
      </c>
      <c r="AK145" s="30">
        <f t="shared" si="149"/>
        <v>173.86153837031685</v>
      </c>
      <c r="AL145" s="35">
        <f t="shared" si="150"/>
        <v>0.03</v>
      </c>
      <c r="AM145" s="30">
        <f t="shared" si="129"/>
        <v>0.3486859165876014</v>
      </c>
      <c r="AN145" s="30">
        <f t="shared" si="130"/>
        <v>1.8186920959795307</v>
      </c>
      <c r="AO145" s="30">
        <f t="shared" si="131"/>
        <v>0.32455676464177247</v>
      </c>
      <c r="AP145" s="30">
        <f t="shared" si="132"/>
        <v>2.1432488606213034</v>
      </c>
      <c r="AQ145" s="30">
        <f t="shared" si="133"/>
        <v>179.24698802090683</v>
      </c>
      <c r="AR145" s="31">
        <f t="shared" si="115"/>
        <v>0</v>
      </c>
      <c r="AS145" s="30">
        <f t="shared" si="134"/>
        <v>0</v>
      </c>
      <c r="AT145" s="30">
        <f t="shared" si="135"/>
        <v>179.24698802090683</v>
      </c>
      <c r="AU145" s="30">
        <f t="shared" si="151"/>
        <v>261.14798048633327</v>
      </c>
      <c r="AV145" s="36">
        <f t="shared" si="152"/>
        <v>1.4999999999999999E-2</v>
      </c>
      <c r="AW145" s="30">
        <f t="shared" si="136"/>
        <v>0.3486859165876014</v>
      </c>
      <c r="AX145" s="30">
        <f t="shared" si="137"/>
        <v>1.3658793441131722</v>
      </c>
      <c r="AY145" s="30">
        <f t="shared" si="138"/>
        <v>2.6294281816312695</v>
      </c>
      <c r="AZ145" s="30">
        <f t="shared" si="139"/>
        <v>3.9953075257444417</v>
      </c>
      <c r="BA145" s="30">
        <f t="shared" si="140"/>
        <v>275.58500379838193</v>
      </c>
      <c r="BB145" s="31">
        <f t="shared" si="116"/>
        <v>0</v>
      </c>
      <c r="BC145" s="30">
        <f t="shared" si="141"/>
        <v>0</v>
      </c>
      <c r="BD145" s="30">
        <f t="shared" si="142"/>
        <v>275.58500379838193</v>
      </c>
      <c r="BE145" s="30">
        <f t="shared" si="153"/>
        <v>0</v>
      </c>
      <c r="BF145" s="36">
        <f t="shared" si="154"/>
        <v>0.01</v>
      </c>
      <c r="BG145" s="36">
        <f t="shared" si="155"/>
        <v>0.3486859165876014</v>
      </c>
      <c r="BH145" s="30">
        <f t="shared" si="156"/>
        <v>0</v>
      </c>
      <c r="BI145" s="30">
        <f t="shared" si="143"/>
        <v>0</v>
      </c>
      <c r="BJ145" s="30">
        <f t="shared" si="157"/>
        <v>0</v>
      </c>
      <c r="BK145" s="30">
        <f t="shared" si="158"/>
        <v>0</v>
      </c>
    </row>
    <row r="146" spans="1:63" x14ac:dyDescent="0.25">
      <c r="A146" s="29"/>
      <c r="B146" s="25">
        <f t="shared" si="159"/>
        <v>41321</v>
      </c>
      <c r="C146" s="26">
        <f>VLOOKUP(B146,Weather!$A$2:$F$9992,5,0)</f>
        <v>10.35</v>
      </c>
      <c r="D146" s="26">
        <f>VLOOKUP(B146,Weather!$A$2:$F$9992,6,0)</f>
        <v>6.7931999999999997</v>
      </c>
      <c r="E146" s="23"/>
      <c r="F146" s="28">
        <f>B146-Output!$C$3</f>
        <v>113</v>
      </c>
      <c r="G146" s="26">
        <f t="shared" si="117"/>
        <v>1088.8499999999995</v>
      </c>
      <c r="H146" s="26">
        <f t="shared" si="160"/>
        <v>113</v>
      </c>
      <c r="I146" s="26"/>
      <c r="J146" s="26"/>
      <c r="K146" s="26"/>
      <c r="L146" s="30">
        <f t="shared" si="109"/>
        <v>0.88522999999999996</v>
      </c>
      <c r="M146" s="30">
        <f t="shared" si="118"/>
        <v>179.24698802090683</v>
      </c>
      <c r="N146" s="31">
        <f t="shared" si="110"/>
        <v>2.12E-2</v>
      </c>
      <c r="O146" s="30">
        <f t="shared" si="119"/>
        <v>3.8000361460432246</v>
      </c>
      <c r="P146" s="30">
        <f t="shared" si="120"/>
        <v>0.9654001522619241</v>
      </c>
      <c r="Q146" s="30">
        <f t="shared" si="121"/>
        <v>2.6</v>
      </c>
      <c r="R146" s="30">
        <f>VLOOKUP(B146,Weather!$A$2:$G$99998,7,0)</f>
        <v>9.9304347826086943</v>
      </c>
      <c r="S146" s="76">
        <f t="shared" si="144"/>
        <v>-3</v>
      </c>
      <c r="T146" s="30">
        <f t="shared" si="145"/>
        <v>42</v>
      </c>
      <c r="U146" s="30">
        <f t="shared" si="146"/>
        <v>15</v>
      </c>
      <c r="V146" s="30">
        <f t="shared" si="122"/>
        <v>0.94163938704778283</v>
      </c>
      <c r="W146" s="30"/>
      <c r="X146" s="30"/>
      <c r="Y146" s="30">
        <f t="shared" si="147"/>
        <v>1</v>
      </c>
      <c r="Z146" s="30">
        <f t="shared" si="148"/>
        <v>1</v>
      </c>
      <c r="AA146" s="30">
        <f t="shared" si="123"/>
        <v>0.94163938704778283</v>
      </c>
      <c r="AB146" s="30">
        <f t="shared" si="124"/>
        <v>16.056087559210489</v>
      </c>
      <c r="AC146" s="31">
        <f t="shared" si="111"/>
        <v>0.20300000000000001</v>
      </c>
      <c r="AD146" s="30">
        <f t="shared" si="125"/>
        <v>3.2593857745197297</v>
      </c>
      <c r="AE146" s="31">
        <f t="shared" si="112"/>
        <v>0.49699999999999994</v>
      </c>
      <c r="AF146" s="30">
        <f t="shared" si="126"/>
        <v>7.9798755169276125</v>
      </c>
      <c r="AG146" s="30">
        <f t="shared" si="113"/>
        <v>0.3</v>
      </c>
      <c r="AH146" s="30">
        <f t="shared" si="127"/>
        <v>4.8168262677631466</v>
      </c>
      <c r="AI146" s="31">
        <f t="shared" si="114"/>
        <v>0</v>
      </c>
      <c r="AJ146" s="30">
        <f t="shared" si="128"/>
        <v>0</v>
      </c>
      <c r="AK146" s="30">
        <f t="shared" si="149"/>
        <v>179.24698802090683</v>
      </c>
      <c r="AL146" s="35">
        <f t="shared" si="150"/>
        <v>0.03</v>
      </c>
      <c r="AM146" s="30">
        <f t="shared" si="129"/>
        <v>0.3518526973978815</v>
      </c>
      <c r="AN146" s="30">
        <f t="shared" si="130"/>
        <v>1.8920560870680545</v>
      </c>
      <c r="AO146" s="30">
        <f t="shared" si="131"/>
        <v>7.7719019434753234E-2</v>
      </c>
      <c r="AP146" s="30">
        <f t="shared" si="132"/>
        <v>1.9697751065028077</v>
      </c>
      <c r="AQ146" s="30">
        <f t="shared" si="133"/>
        <v>180.53659868892376</v>
      </c>
      <c r="AR146" s="31">
        <f t="shared" si="115"/>
        <v>0</v>
      </c>
      <c r="AS146" s="30">
        <f t="shared" si="134"/>
        <v>0</v>
      </c>
      <c r="AT146" s="30">
        <f t="shared" si="135"/>
        <v>180.53659868892376</v>
      </c>
      <c r="AU146" s="30">
        <f t="shared" si="151"/>
        <v>275.58500379838193</v>
      </c>
      <c r="AV146" s="36">
        <f t="shared" si="152"/>
        <v>1.4999999999999999E-2</v>
      </c>
      <c r="AW146" s="30">
        <f t="shared" si="136"/>
        <v>0.3518526973978815</v>
      </c>
      <c r="AX146" s="30">
        <f t="shared" si="137"/>
        <v>1.4544799042329914</v>
      </c>
      <c r="AY146" s="30">
        <f t="shared" si="138"/>
        <v>1.0053677020478602</v>
      </c>
      <c r="AZ146" s="30">
        <f t="shared" si="139"/>
        <v>2.4598476062808516</v>
      </c>
      <c r="BA146" s="30">
        <f t="shared" si="140"/>
        <v>281.10503170902871</v>
      </c>
      <c r="BB146" s="31">
        <f t="shared" si="116"/>
        <v>0</v>
      </c>
      <c r="BC146" s="30">
        <f t="shared" si="141"/>
        <v>0</v>
      </c>
      <c r="BD146" s="30">
        <f t="shared" si="142"/>
        <v>281.10503170902871</v>
      </c>
      <c r="BE146" s="30">
        <f t="shared" si="153"/>
        <v>0</v>
      </c>
      <c r="BF146" s="36">
        <f t="shared" si="154"/>
        <v>0.01</v>
      </c>
      <c r="BG146" s="36">
        <f t="shared" si="155"/>
        <v>0.3518526973978815</v>
      </c>
      <c r="BH146" s="30">
        <f t="shared" si="156"/>
        <v>0</v>
      </c>
      <c r="BI146" s="30">
        <f t="shared" si="143"/>
        <v>0</v>
      </c>
      <c r="BJ146" s="30">
        <f t="shared" si="157"/>
        <v>0</v>
      </c>
      <c r="BK146" s="30">
        <f t="shared" si="158"/>
        <v>0</v>
      </c>
    </row>
    <row r="147" spans="1:63" x14ac:dyDescent="0.25">
      <c r="A147" s="29"/>
      <c r="B147" s="25">
        <f t="shared" si="159"/>
        <v>41322</v>
      </c>
      <c r="C147" s="26">
        <f>VLOOKUP(B147,Weather!$A$2:$F$9992,5,0)</f>
        <v>12.05</v>
      </c>
      <c r="D147" s="26">
        <f>VLOOKUP(B147,Weather!$A$2:$F$9992,6,0)</f>
        <v>10.123200000000001</v>
      </c>
      <c r="E147" s="23"/>
      <c r="F147" s="28">
        <f>B147-Output!$C$3</f>
        <v>114</v>
      </c>
      <c r="G147" s="26">
        <f t="shared" si="117"/>
        <v>1100.8999999999994</v>
      </c>
      <c r="H147" s="26">
        <f t="shared" si="160"/>
        <v>114</v>
      </c>
      <c r="I147" s="26"/>
      <c r="J147" s="26"/>
      <c r="K147" s="26"/>
      <c r="L147" s="30">
        <f t="shared" si="109"/>
        <v>0.88312000000000002</v>
      </c>
      <c r="M147" s="30">
        <f t="shared" si="118"/>
        <v>180.53659868892376</v>
      </c>
      <c r="N147" s="31">
        <f t="shared" si="110"/>
        <v>2.12E-2</v>
      </c>
      <c r="O147" s="30">
        <f t="shared" si="119"/>
        <v>3.8273758922051839</v>
      </c>
      <c r="P147" s="30">
        <f t="shared" si="120"/>
        <v>0.96595364150511853</v>
      </c>
      <c r="Q147" s="30">
        <f t="shared" si="121"/>
        <v>2.6</v>
      </c>
      <c r="R147" s="30">
        <f>VLOOKUP(B147,Weather!$A$2:$G$99998,7,0)</f>
        <v>11.277272727272729</v>
      </c>
      <c r="S147" s="76">
        <f t="shared" si="144"/>
        <v>-3</v>
      </c>
      <c r="T147" s="30">
        <f t="shared" si="145"/>
        <v>42</v>
      </c>
      <c r="U147" s="30">
        <f t="shared" si="146"/>
        <v>15</v>
      </c>
      <c r="V147" s="30">
        <f t="shared" si="122"/>
        <v>0.96937273466972418</v>
      </c>
      <c r="W147" s="30"/>
      <c r="X147" s="30"/>
      <c r="Y147" s="30">
        <f t="shared" si="147"/>
        <v>1</v>
      </c>
      <c r="Z147" s="30">
        <f t="shared" si="148"/>
        <v>1</v>
      </c>
      <c r="AA147" s="30">
        <f t="shared" si="123"/>
        <v>0.96937273466972418</v>
      </c>
      <c r="AB147" s="30">
        <f t="shared" si="124"/>
        <v>24.645534956268843</v>
      </c>
      <c r="AC147" s="31">
        <f t="shared" si="111"/>
        <v>0.20300000000000001</v>
      </c>
      <c r="AD147" s="30">
        <f t="shared" si="125"/>
        <v>5.0030435961225752</v>
      </c>
      <c r="AE147" s="31">
        <f t="shared" si="112"/>
        <v>0.49699999999999994</v>
      </c>
      <c r="AF147" s="30">
        <f t="shared" si="126"/>
        <v>12.248830873265614</v>
      </c>
      <c r="AG147" s="30">
        <f t="shared" si="113"/>
        <v>0.3</v>
      </c>
      <c r="AH147" s="30">
        <f t="shared" si="127"/>
        <v>7.3936604868806528</v>
      </c>
      <c r="AI147" s="31">
        <f t="shared" si="114"/>
        <v>0</v>
      </c>
      <c r="AJ147" s="30">
        <f t="shared" si="128"/>
        <v>0</v>
      </c>
      <c r="AK147" s="30">
        <f t="shared" si="149"/>
        <v>180.53659868892376</v>
      </c>
      <c r="AL147" s="35">
        <f t="shared" si="150"/>
        <v>0.03</v>
      </c>
      <c r="AM147" s="30">
        <f t="shared" si="129"/>
        <v>0.38628224507168707</v>
      </c>
      <c r="AN147" s="30">
        <f t="shared" si="130"/>
        <v>2.09214247977491</v>
      </c>
      <c r="AO147" s="30">
        <f t="shared" si="131"/>
        <v>0.16545561945320131</v>
      </c>
      <c r="AP147" s="30">
        <f t="shared" si="132"/>
        <v>2.2575980992281113</v>
      </c>
      <c r="AQ147" s="30">
        <f t="shared" si="133"/>
        <v>183.28204418581822</v>
      </c>
      <c r="AR147" s="31">
        <f t="shared" si="115"/>
        <v>0</v>
      </c>
      <c r="AS147" s="30">
        <f t="shared" si="134"/>
        <v>0</v>
      </c>
      <c r="AT147" s="30">
        <f t="shared" si="135"/>
        <v>183.28204418581822</v>
      </c>
      <c r="AU147" s="30">
        <f t="shared" si="151"/>
        <v>281.10503170902871</v>
      </c>
      <c r="AV147" s="36">
        <f t="shared" si="152"/>
        <v>1.4999999999999999E-2</v>
      </c>
      <c r="AW147" s="30">
        <f t="shared" si="136"/>
        <v>0.38628224507168707</v>
      </c>
      <c r="AX147" s="30">
        <f t="shared" si="137"/>
        <v>1.6287882412426709</v>
      </c>
      <c r="AY147" s="30">
        <f t="shared" si="138"/>
        <v>1.6362299683157748</v>
      </c>
      <c r="AZ147" s="30">
        <f t="shared" si="139"/>
        <v>3.2650182095584457</v>
      </c>
      <c r="BA147" s="30">
        <f t="shared" si="140"/>
        <v>290.08884437273588</v>
      </c>
      <c r="BB147" s="31">
        <f t="shared" si="116"/>
        <v>0</v>
      </c>
      <c r="BC147" s="30">
        <f t="shared" si="141"/>
        <v>0</v>
      </c>
      <c r="BD147" s="30">
        <f t="shared" si="142"/>
        <v>290.08884437273588</v>
      </c>
      <c r="BE147" s="30">
        <f t="shared" si="153"/>
        <v>0</v>
      </c>
      <c r="BF147" s="36">
        <f t="shared" si="154"/>
        <v>0.01</v>
      </c>
      <c r="BG147" s="36">
        <f t="shared" si="155"/>
        <v>0.38628224507168707</v>
      </c>
      <c r="BH147" s="30">
        <f t="shared" si="156"/>
        <v>0</v>
      </c>
      <c r="BI147" s="30">
        <f t="shared" si="143"/>
        <v>0</v>
      </c>
      <c r="BJ147" s="30">
        <f t="shared" si="157"/>
        <v>0</v>
      </c>
      <c r="BK147" s="30">
        <f t="shared" si="158"/>
        <v>0</v>
      </c>
    </row>
    <row r="148" spans="1:63" x14ac:dyDescent="0.25">
      <c r="A148" s="29"/>
      <c r="B148" s="25">
        <f t="shared" si="159"/>
        <v>41323</v>
      </c>
      <c r="C148" s="26">
        <f>VLOOKUP(B148,Weather!$A$2:$F$9992,5,0)</f>
        <v>8.0500000000000007</v>
      </c>
      <c r="D148" s="26">
        <f>VLOOKUP(B148,Weather!$A$2:$F$9992,6,0)</f>
        <v>1.6883999999999999</v>
      </c>
      <c r="E148" s="23"/>
      <c r="F148" s="28">
        <f>B148-Output!$C$3</f>
        <v>115</v>
      </c>
      <c r="G148" s="26">
        <f t="shared" si="117"/>
        <v>1108.9499999999994</v>
      </c>
      <c r="H148" s="26">
        <f t="shared" si="160"/>
        <v>115</v>
      </c>
      <c r="I148" s="26"/>
      <c r="J148" s="26"/>
      <c r="K148" s="26"/>
      <c r="L148" s="30">
        <f t="shared" si="109"/>
        <v>0.8809499999999999</v>
      </c>
      <c r="M148" s="30">
        <f t="shared" si="118"/>
        <v>183.28204418581822</v>
      </c>
      <c r="N148" s="31">
        <f t="shared" si="110"/>
        <v>2.12E-2</v>
      </c>
      <c r="O148" s="30">
        <f t="shared" si="119"/>
        <v>3.8855793367393465</v>
      </c>
      <c r="P148" s="30">
        <f t="shared" si="120"/>
        <v>0.96738559172748095</v>
      </c>
      <c r="Q148" s="30">
        <f t="shared" si="121"/>
        <v>2.6</v>
      </c>
      <c r="R148" s="30">
        <f>VLOOKUP(B148,Weather!$A$2:$G$99998,7,0)</f>
        <v>9.465217391304348</v>
      </c>
      <c r="S148" s="76">
        <f t="shared" si="144"/>
        <v>-3</v>
      </c>
      <c r="T148" s="30">
        <f t="shared" si="145"/>
        <v>42</v>
      </c>
      <c r="U148" s="30">
        <f t="shared" si="146"/>
        <v>15</v>
      </c>
      <c r="V148" s="30">
        <f t="shared" si="122"/>
        <v>0.9297690633167911</v>
      </c>
      <c r="W148" s="30"/>
      <c r="X148" s="30"/>
      <c r="Y148" s="30">
        <f t="shared" si="147"/>
        <v>1</v>
      </c>
      <c r="Z148" s="30">
        <f t="shared" si="148"/>
        <v>1</v>
      </c>
      <c r="AA148" s="30">
        <f t="shared" si="123"/>
        <v>0.9297690633167911</v>
      </c>
      <c r="AB148" s="30">
        <f t="shared" si="124"/>
        <v>3.9484204969549821</v>
      </c>
      <c r="AC148" s="31">
        <f t="shared" si="111"/>
        <v>0.20300000000000001</v>
      </c>
      <c r="AD148" s="30">
        <f t="shared" si="125"/>
        <v>0.80152936088186144</v>
      </c>
      <c r="AE148" s="31">
        <f t="shared" si="112"/>
        <v>0.49699999999999994</v>
      </c>
      <c r="AF148" s="30">
        <f t="shared" si="126"/>
        <v>1.962364986986626</v>
      </c>
      <c r="AG148" s="30">
        <f t="shared" si="113"/>
        <v>0.3</v>
      </c>
      <c r="AH148" s="30">
        <f t="shared" si="127"/>
        <v>1.1845261490864947</v>
      </c>
      <c r="AI148" s="31">
        <f t="shared" si="114"/>
        <v>0</v>
      </c>
      <c r="AJ148" s="30">
        <f t="shared" si="128"/>
        <v>0</v>
      </c>
      <c r="AK148" s="30">
        <f t="shared" si="149"/>
        <v>183.28204418581822</v>
      </c>
      <c r="AL148" s="35">
        <f t="shared" si="150"/>
        <v>0.03</v>
      </c>
      <c r="AM148" s="30">
        <f t="shared" si="129"/>
        <v>0.34068769336567112</v>
      </c>
      <c r="AN148" s="30">
        <f t="shared" si="130"/>
        <v>1.8732581060703428</v>
      </c>
      <c r="AO148" s="30">
        <f t="shared" si="131"/>
        <v>-6.0917061876513294E-2</v>
      </c>
      <c r="AP148" s="30">
        <f t="shared" si="132"/>
        <v>1.8123410441938295</v>
      </c>
      <c r="AQ148" s="30">
        <f t="shared" si="133"/>
        <v>182.27123250250625</v>
      </c>
      <c r="AR148" s="31">
        <f t="shared" si="115"/>
        <v>0</v>
      </c>
      <c r="AS148" s="30">
        <f t="shared" si="134"/>
        <v>0</v>
      </c>
      <c r="AT148" s="30">
        <f t="shared" si="135"/>
        <v>182.27123250250625</v>
      </c>
      <c r="AU148" s="30">
        <f t="shared" si="151"/>
        <v>290.08884437273588</v>
      </c>
      <c r="AV148" s="36">
        <f t="shared" si="152"/>
        <v>1.4999999999999999E-2</v>
      </c>
      <c r="AW148" s="30">
        <f t="shared" si="136"/>
        <v>0.34068769336567112</v>
      </c>
      <c r="AX148" s="30">
        <f t="shared" si="137"/>
        <v>1.4824454889069079</v>
      </c>
      <c r="AY148" s="30">
        <f t="shared" si="138"/>
        <v>7.3941197069142164E-2</v>
      </c>
      <c r="AZ148" s="30">
        <f t="shared" si="139"/>
        <v>1.55638668597605</v>
      </c>
      <c r="BA148" s="30">
        <f t="shared" si="140"/>
        <v>290.49482267374646</v>
      </c>
      <c r="BB148" s="31">
        <f t="shared" si="116"/>
        <v>0</v>
      </c>
      <c r="BC148" s="30">
        <f t="shared" si="141"/>
        <v>0</v>
      </c>
      <c r="BD148" s="30">
        <f t="shared" si="142"/>
        <v>290.49482267374646</v>
      </c>
      <c r="BE148" s="30">
        <f t="shared" si="153"/>
        <v>0</v>
      </c>
      <c r="BF148" s="36">
        <f t="shared" si="154"/>
        <v>0.01</v>
      </c>
      <c r="BG148" s="36">
        <f t="shared" si="155"/>
        <v>0.34068769336567112</v>
      </c>
      <c r="BH148" s="30">
        <f t="shared" si="156"/>
        <v>0</v>
      </c>
      <c r="BI148" s="30">
        <f t="shared" si="143"/>
        <v>0</v>
      </c>
      <c r="BJ148" s="30">
        <f t="shared" si="157"/>
        <v>0</v>
      </c>
      <c r="BK148" s="30">
        <f t="shared" si="158"/>
        <v>0</v>
      </c>
    </row>
    <row r="149" spans="1:63" x14ac:dyDescent="0.25">
      <c r="A149" s="29"/>
      <c r="B149" s="25">
        <f t="shared" si="159"/>
        <v>41324</v>
      </c>
      <c r="C149" s="26">
        <f>VLOOKUP(B149,Weather!$A$2:$F$9992,5,0)</f>
        <v>8.4</v>
      </c>
      <c r="D149" s="26">
        <f>VLOOKUP(B149,Weather!$A$2:$F$9992,6,0)</f>
        <v>11.541600000000001</v>
      </c>
      <c r="E149" s="23"/>
      <c r="F149" s="28">
        <f>B149-Output!$C$3</f>
        <v>116</v>
      </c>
      <c r="G149" s="26">
        <f t="shared" si="117"/>
        <v>1117.3499999999995</v>
      </c>
      <c r="H149" s="26">
        <f t="shared" si="160"/>
        <v>116</v>
      </c>
      <c r="I149" s="26"/>
      <c r="J149" s="26"/>
      <c r="K149" s="26"/>
      <c r="L149" s="30">
        <f t="shared" si="109"/>
        <v>0.87871999999999995</v>
      </c>
      <c r="M149" s="30">
        <f t="shared" si="118"/>
        <v>182.27123250250625</v>
      </c>
      <c r="N149" s="31">
        <f t="shared" si="110"/>
        <v>2.12E-2</v>
      </c>
      <c r="O149" s="30">
        <f t="shared" si="119"/>
        <v>3.8641501290531326</v>
      </c>
      <c r="P149" s="30">
        <f t="shared" si="120"/>
        <v>0.96647641310217558</v>
      </c>
      <c r="Q149" s="30">
        <f t="shared" si="121"/>
        <v>2.6</v>
      </c>
      <c r="R149" s="30">
        <f>VLOOKUP(B149,Weather!$A$2:$G$99998,7,0)</f>
        <v>7.3000000000000025</v>
      </c>
      <c r="S149" s="76">
        <f t="shared" si="144"/>
        <v>-3</v>
      </c>
      <c r="T149" s="30">
        <f t="shared" si="145"/>
        <v>42</v>
      </c>
      <c r="U149" s="30">
        <f t="shared" si="146"/>
        <v>15</v>
      </c>
      <c r="V149" s="30">
        <f t="shared" si="122"/>
        <v>0.85771538276937853</v>
      </c>
      <c r="W149" s="30"/>
      <c r="X149" s="30"/>
      <c r="Y149" s="30">
        <f t="shared" si="147"/>
        <v>1</v>
      </c>
      <c r="Z149" s="30">
        <f t="shared" si="148"/>
        <v>1</v>
      </c>
      <c r="AA149" s="30">
        <f t="shared" si="123"/>
        <v>0.85771538276937853</v>
      </c>
      <c r="AB149" s="30">
        <f t="shared" si="124"/>
        <v>24.875614925407927</v>
      </c>
      <c r="AC149" s="31">
        <f t="shared" si="111"/>
        <v>0.20300000000000001</v>
      </c>
      <c r="AD149" s="30">
        <f t="shared" si="125"/>
        <v>5.0497498298578094</v>
      </c>
      <c r="AE149" s="31">
        <f t="shared" si="112"/>
        <v>0.49699999999999994</v>
      </c>
      <c r="AF149" s="30">
        <f t="shared" si="126"/>
        <v>12.363180617927739</v>
      </c>
      <c r="AG149" s="30">
        <f t="shared" si="113"/>
        <v>0.3</v>
      </c>
      <c r="AH149" s="30">
        <f t="shared" si="127"/>
        <v>7.4626844776223775</v>
      </c>
      <c r="AI149" s="31">
        <f t="shared" si="114"/>
        <v>0</v>
      </c>
      <c r="AJ149" s="30">
        <f t="shared" si="128"/>
        <v>0</v>
      </c>
      <c r="AK149" s="30">
        <f t="shared" si="149"/>
        <v>182.27123250250625</v>
      </c>
      <c r="AL149" s="35">
        <f t="shared" si="150"/>
        <v>0.03</v>
      </c>
      <c r="AM149" s="30">
        <f t="shared" si="129"/>
        <v>0.29320873730796981</v>
      </c>
      <c r="AN149" s="30">
        <f t="shared" si="130"/>
        <v>1.6033055378888172</v>
      </c>
      <c r="AO149" s="30">
        <f t="shared" si="131"/>
        <v>0.19589589355551754</v>
      </c>
      <c r="AP149" s="30">
        <f t="shared" si="132"/>
        <v>1.7992014314443348</v>
      </c>
      <c r="AQ149" s="30">
        <f t="shared" si="133"/>
        <v>185.52178090091971</v>
      </c>
      <c r="AR149" s="31">
        <f t="shared" si="115"/>
        <v>0</v>
      </c>
      <c r="AS149" s="30">
        <f t="shared" si="134"/>
        <v>0</v>
      </c>
      <c r="AT149" s="30">
        <f t="shared" si="135"/>
        <v>185.52178090091971</v>
      </c>
      <c r="AU149" s="30">
        <f t="shared" si="151"/>
        <v>290.49482267374646</v>
      </c>
      <c r="AV149" s="36">
        <f t="shared" si="152"/>
        <v>1.4999999999999999E-2</v>
      </c>
      <c r="AW149" s="30">
        <f t="shared" si="136"/>
        <v>0.29320873730796981</v>
      </c>
      <c r="AX149" s="30">
        <f t="shared" si="137"/>
        <v>1.2776343022600767</v>
      </c>
      <c r="AY149" s="30">
        <f t="shared" si="138"/>
        <v>1.7079501208549164</v>
      </c>
      <c r="AZ149" s="30">
        <f t="shared" si="139"/>
        <v>2.9855844231149931</v>
      </c>
      <c r="BA149" s="30">
        <f t="shared" si="140"/>
        <v>299.87241886855924</v>
      </c>
      <c r="BB149" s="31">
        <f t="shared" si="116"/>
        <v>0</v>
      </c>
      <c r="BC149" s="30">
        <f t="shared" si="141"/>
        <v>0</v>
      </c>
      <c r="BD149" s="30">
        <f t="shared" si="142"/>
        <v>299.87241886855924</v>
      </c>
      <c r="BE149" s="30">
        <f t="shared" si="153"/>
        <v>0</v>
      </c>
      <c r="BF149" s="36">
        <f t="shared" si="154"/>
        <v>0.01</v>
      </c>
      <c r="BG149" s="36">
        <f t="shared" si="155"/>
        <v>0.29320873730796981</v>
      </c>
      <c r="BH149" s="30">
        <f t="shared" si="156"/>
        <v>0</v>
      </c>
      <c r="BI149" s="30">
        <f t="shared" si="143"/>
        <v>0</v>
      </c>
      <c r="BJ149" s="30">
        <f t="shared" si="157"/>
        <v>0</v>
      </c>
      <c r="BK149" s="30">
        <f t="shared" si="158"/>
        <v>0</v>
      </c>
    </row>
    <row r="150" spans="1:63" x14ac:dyDescent="0.25">
      <c r="A150" s="29"/>
      <c r="B150" s="25">
        <f t="shared" si="159"/>
        <v>41325</v>
      </c>
      <c r="C150" s="26">
        <f>VLOOKUP(B150,Weather!$A$2:$F$9992,5,0)</f>
        <v>8.6999999999999993</v>
      </c>
      <c r="D150" s="26">
        <f>VLOOKUP(B150,Weather!$A$2:$F$9992,6,0)</f>
        <v>6.7679999999999998</v>
      </c>
      <c r="E150" s="23"/>
      <c r="F150" s="28">
        <f>B150-Output!$C$3</f>
        <v>117</v>
      </c>
      <c r="G150" s="26">
        <f t="shared" si="117"/>
        <v>1126.0499999999995</v>
      </c>
      <c r="H150" s="26">
        <f t="shared" si="160"/>
        <v>117</v>
      </c>
      <c r="I150" s="26"/>
      <c r="J150" s="26"/>
      <c r="K150" s="26"/>
      <c r="L150" s="30">
        <f t="shared" si="109"/>
        <v>0.87643000000000004</v>
      </c>
      <c r="M150" s="30">
        <f t="shared" si="118"/>
        <v>185.52178090091971</v>
      </c>
      <c r="N150" s="31">
        <f t="shared" si="110"/>
        <v>2.12E-2</v>
      </c>
      <c r="O150" s="30">
        <f t="shared" si="119"/>
        <v>3.933061755099498</v>
      </c>
      <c r="P150" s="30">
        <f t="shared" si="120"/>
        <v>0.96816068124185639</v>
      </c>
      <c r="Q150" s="30">
        <f t="shared" si="121"/>
        <v>2.6</v>
      </c>
      <c r="R150" s="30">
        <f>VLOOKUP(B150,Weather!$A$2:$G$99998,7,0)</f>
        <v>8.2272727272727266</v>
      </c>
      <c r="S150" s="76">
        <f t="shared" si="144"/>
        <v>-3</v>
      </c>
      <c r="T150" s="30">
        <f t="shared" si="145"/>
        <v>42</v>
      </c>
      <c r="U150" s="30">
        <f t="shared" si="146"/>
        <v>15</v>
      </c>
      <c r="V150" s="30">
        <f t="shared" si="122"/>
        <v>0.89208251912775494</v>
      </c>
      <c r="W150" s="30"/>
      <c r="X150" s="30"/>
      <c r="Y150" s="30">
        <f t="shared" si="147"/>
        <v>1</v>
      </c>
      <c r="Z150" s="30">
        <f t="shared" si="148"/>
        <v>1</v>
      </c>
      <c r="AA150" s="30">
        <f t="shared" si="123"/>
        <v>0.89208251912775494</v>
      </c>
      <c r="AB150" s="30">
        <f t="shared" si="124"/>
        <v>15.197990488688927</v>
      </c>
      <c r="AC150" s="31">
        <f t="shared" si="111"/>
        <v>0.20300000000000001</v>
      </c>
      <c r="AD150" s="30">
        <f t="shared" si="125"/>
        <v>3.0851920692038521</v>
      </c>
      <c r="AE150" s="31">
        <f t="shared" si="112"/>
        <v>0.49699999999999994</v>
      </c>
      <c r="AF150" s="30">
        <f t="shared" si="126"/>
        <v>7.5534012728783955</v>
      </c>
      <c r="AG150" s="30">
        <f t="shared" si="113"/>
        <v>0.3</v>
      </c>
      <c r="AH150" s="30">
        <f t="shared" si="127"/>
        <v>4.5593971466066776</v>
      </c>
      <c r="AI150" s="31">
        <f t="shared" si="114"/>
        <v>0</v>
      </c>
      <c r="AJ150" s="30">
        <f t="shared" si="128"/>
        <v>0</v>
      </c>
      <c r="AK150" s="30">
        <f t="shared" si="149"/>
        <v>185.52178090091971</v>
      </c>
      <c r="AL150" s="35">
        <f t="shared" si="150"/>
        <v>0.03</v>
      </c>
      <c r="AM150" s="30">
        <f t="shared" si="129"/>
        <v>0.31267315666373557</v>
      </c>
      <c r="AN150" s="30">
        <f t="shared" si="130"/>
        <v>1.7402304259250547</v>
      </c>
      <c r="AO150" s="30">
        <f t="shared" si="131"/>
        <v>7.6447619803966846E-2</v>
      </c>
      <c r="AP150" s="30">
        <f t="shared" si="132"/>
        <v>1.8166780457290215</v>
      </c>
      <c r="AQ150" s="30">
        <f t="shared" si="133"/>
        <v>186.79029492439454</v>
      </c>
      <c r="AR150" s="31">
        <f t="shared" si="115"/>
        <v>0</v>
      </c>
      <c r="AS150" s="30">
        <f t="shared" si="134"/>
        <v>0</v>
      </c>
      <c r="AT150" s="30">
        <f t="shared" si="135"/>
        <v>186.79029492439454</v>
      </c>
      <c r="AU150" s="30">
        <f t="shared" si="151"/>
        <v>299.87241886855924</v>
      </c>
      <c r="AV150" s="36">
        <f t="shared" si="152"/>
        <v>1.4999999999999999E-2</v>
      </c>
      <c r="AW150" s="30">
        <f t="shared" si="136"/>
        <v>0.31267315666373557</v>
      </c>
      <c r="AX150" s="30">
        <f t="shared" si="137"/>
        <v>1.4064308370603351</v>
      </c>
      <c r="AY150" s="30">
        <f t="shared" si="138"/>
        <v>0.94706373504648844</v>
      </c>
      <c r="AZ150" s="30">
        <f t="shared" si="139"/>
        <v>2.3534945721068237</v>
      </c>
      <c r="BA150" s="30">
        <f t="shared" si="140"/>
        <v>305.07232556933081</v>
      </c>
      <c r="BB150" s="31">
        <f t="shared" si="116"/>
        <v>0</v>
      </c>
      <c r="BC150" s="30">
        <f t="shared" si="141"/>
        <v>0</v>
      </c>
      <c r="BD150" s="30">
        <f t="shared" si="142"/>
        <v>305.07232556933081</v>
      </c>
      <c r="BE150" s="30">
        <f t="shared" si="153"/>
        <v>0</v>
      </c>
      <c r="BF150" s="36">
        <f t="shared" si="154"/>
        <v>0.01</v>
      </c>
      <c r="BG150" s="36">
        <f t="shared" si="155"/>
        <v>0.31267315666373557</v>
      </c>
      <c r="BH150" s="30">
        <f t="shared" si="156"/>
        <v>0</v>
      </c>
      <c r="BI150" s="30">
        <f t="shared" si="143"/>
        <v>0</v>
      </c>
      <c r="BJ150" s="30">
        <f t="shared" si="157"/>
        <v>0</v>
      </c>
      <c r="BK150" s="30">
        <f t="shared" si="158"/>
        <v>0</v>
      </c>
    </row>
    <row r="151" spans="1:63" x14ac:dyDescent="0.25">
      <c r="A151" s="29"/>
      <c r="B151" s="25">
        <f t="shared" si="159"/>
        <v>41326</v>
      </c>
      <c r="C151" s="26">
        <f>VLOOKUP(B151,Weather!$A$2:$F$9992,5,0)</f>
        <v>10.649999999999999</v>
      </c>
      <c r="D151" s="26">
        <f>VLOOKUP(B151,Weather!$A$2:$F$9992,6,0)</f>
        <v>9.3347999999999995</v>
      </c>
      <c r="E151" s="23"/>
      <c r="F151" s="28">
        <f>B151-Output!$C$3</f>
        <v>118</v>
      </c>
      <c r="G151" s="26">
        <f t="shared" si="117"/>
        <v>1136.6999999999996</v>
      </c>
      <c r="H151" s="26">
        <f t="shared" si="160"/>
        <v>118</v>
      </c>
      <c r="I151" s="26"/>
      <c r="J151" s="26"/>
      <c r="K151" s="26"/>
      <c r="L151" s="30">
        <f t="shared" si="109"/>
        <v>0.87407999999999997</v>
      </c>
      <c r="M151" s="30">
        <f t="shared" si="118"/>
        <v>186.79029492439454</v>
      </c>
      <c r="N151" s="31">
        <f t="shared" si="110"/>
        <v>2.12E-2</v>
      </c>
      <c r="O151" s="30">
        <f t="shared" si="119"/>
        <v>3.9599542523971643</v>
      </c>
      <c r="P151" s="30">
        <f t="shared" si="120"/>
        <v>0.96861159786122131</v>
      </c>
      <c r="Q151" s="30">
        <f t="shared" si="121"/>
        <v>2.6</v>
      </c>
      <c r="R151" s="30">
        <f>VLOOKUP(B151,Weather!$A$2:$G$99998,7,0)</f>
        <v>9.2130434782608681</v>
      </c>
      <c r="S151" s="76">
        <f t="shared" si="144"/>
        <v>-3</v>
      </c>
      <c r="T151" s="30">
        <f t="shared" si="145"/>
        <v>42</v>
      </c>
      <c r="U151" s="30">
        <f t="shared" si="146"/>
        <v>15</v>
      </c>
      <c r="V151" s="30">
        <f t="shared" si="122"/>
        <v>0.92282202452445583</v>
      </c>
      <c r="W151" s="30"/>
      <c r="X151" s="30"/>
      <c r="Y151" s="30">
        <f t="shared" si="147"/>
        <v>1</v>
      </c>
      <c r="Z151" s="30">
        <f t="shared" si="148"/>
        <v>1</v>
      </c>
      <c r="AA151" s="30">
        <f t="shared" si="123"/>
        <v>0.92282202452445583</v>
      </c>
      <c r="AB151" s="30">
        <f t="shared" si="124"/>
        <v>21.694316979366754</v>
      </c>
      <c r="AC151" s="31">
        <f t="shared" si="111"/>
        <v>0.20300000000000001</v>
      </c>
      <c r="AD151" s="30">
        <f t="shared" si="125"/>
        <v>4.403946346811451</v>
      </c>
      <c r="AE151" s="31">
        <f t="shared" si="112"/>
        <v>0.49699999999999994</v>
      </c>
      <c r="AF151" s="30">
        <f t="shared" si="126"/>
        <v>10.782075538745275</v>
      </c>
      <c r="AG151" s="30">
        <f t="shared" si="113"/>
        <v>0.3</v>
      </c>
      <c r="AH151" s="30">
        <f t="shared" si="127"/>
        <v>6.5082950938100259</v>
      </c>
      <c r="AI151" s="31">
        <f t="shared" si="114"/>
        <v>0</v>
      </c>
      <c r="AJ151" s="30">
        <f t="shared" si="128"/>
        <v>0</v>
      </c>
      <c r="AK151" s="30">
        <f t="shared" si="149"/>
        <v>186.79029492439454</v>
      </c>
      <c r="AL151" s="35">
        <f t="shared" si="150"/>
        <v>0.03</v>
      </c>
      <c r="AM151" s="30">
        <f t="shared" si="129"/>
        <v>0.33478443219550874</v>
      </c>
      <c r="AN151" s="30">
        <f t="shared" si="130"/>
        <v>1.8760344847768513</v>
      </c>
      <c r="AO151" s="30">
        <f t="shared" si="131"/>
        <v>0.14368651023804668</v>
      </c>
      <c r="AP151" s="30">
        <f t="shared" si="132"/>
        <v>2.019720995014898</v>
      </c>
      <c r="AQ151" s="30">
        <f t="shared" si="133"/>
        <v>189.17452027619109</v>
      </c>
      <c r="AR151" s="31">
        <f t="shared" si="115"/>
        <v>0</v>
      </c>
      <c r="AS151" s="30">
        <f t="shared" si="134"/>
        <v>0</v>
      </c>
      <c r="AT151" s="30">
        <f t="shared" si="135"/>
        <v>189.17452027619109</v>
      </c>
      <c r="AU151" s="30">
        <f t="shared" si="151"/>
        <v>305.07232556933081</v>
      </c>
      <c r="AV151" s="36">
        <f t="shared" si="152"/>
        <v>1.4999999999999999E-2</v>
      </c>
      <c r="AW151" s="30">
        <f t="shared" si="136"/>
        <v>0.33478443219550874</v>
      </c>
      <c r="AX151" s="30">
        <f t="shared" si="137"/>
        <v>1.5320019794143769</v>
      </c>
      <c r="AY151" s="30">
        <f t="shared" si="138"/>
        <v>1.4251588332861114</v>
      </c>
      <c r="AZ151" s="30">
        <f t="shared" si="139"/>
        <v>2.9571608127004883</v>
      </c>
      <c r="BA151" s="30">
        <f t="shared" si="140"/>
        <v>312.89724029537564</v>
      </c>
      <c r="BB151" s="31">
        <f t="shared" si="116"/>
        <v>0</v>
      </c>
      <c r="BC151" s="30">
        <f t="shared" si="141"/>
        <v>0</v>
      </c>
      <c r="BD151" s="30">
        <f t="shared" si="142"/>
        <v>312.89724029537564</v>
      </c>
      <c r="BE151" s="30">
        <f t="shared" si="153"/>
        <v>0</v>
      </c>
      <c r="BF151" s="36">
        <f t="shared" si="154"/>
        <v>0.01</v>
      </c>
      <c r="BG151" s="36">
        <f t="shared" si="155"/>
        <v>0.33478443219550874</v>
      </c>
      <c r="BH151" s="30">
        <f t="shared" si="156"/>
        <v>0</v>
      </c>
      <c r="BI151" s="30">
        <f t="shared" si="143"/>
        <v>0</v>
      </c>
      <c r="BJ151" s="30">
        <f t="shared" si="157"/>
        <v>0</v>
      </c>
      <c r="BK151" s="30">
        <f t="shared" si="158"/>
        <v>0</v>
      </c>
    </row>
    <row r="152" spans="1:63" x14ac:dyDescent="0.25">
      <c r="A152" s="29"/>
      <c r="B152" s="25">
        <f t="shared" si="159"/>
        <v>41327</v>
      </c>
      <c r="C152" s="26">
        <f>VLOOKUP(B152,Weather!$A$2:$F$9992,5,0)</f>
        <v>10.4</v>
      </c>
      <c r="D152" s="26">
        <f>VLOOKUP(B152,Weather!$A$2:$F$9992,6,0)</f>
        <v>14.2056</v>
      </c>
      <c r="E152" s="23"/>
      <c r="F152" s="28">
        <f>B152-Output!$C$3</f>
        <v>119</v>
      </c>
      <c r="G152" s="26">
        <f t="shared" si="117"/>
        <v>1147.0999999999997</v>
      </c>
      <c r="H152" s="26">
        <f t="shared" si="160"/>
        <v>119</v>
      </c>
      <c r="I152" s="26"/>
      <c r="J152" s="26"/>
      <c r="K152" s="26"/>
      <c r="L152" s="30">
        <f t="shared" si="109"/>
        <v>0.87166999999999994</v>
      </c>
      <c r="M152" s="30">
        <f t="shared" si="118"/>
        <v>189.17452027619109</v>
      </c>
      <c r="N152" s="31">
        <f t="shared" si="110"/>
        <v>2.12E-2</v>
      </c>
      <c r="O152" s="30">
        <f t="shared" si="119"/>
        <v>4.0104998298552514</v>
      </c>
      <c r="P152" s="30">
        <f t="shared" si="120"/>
        <v>0.96967650294671492</v>
      </c>
      <c r="Q152" s="30">
        <f t="shared" si="121"/>
        <v>2.6</v>
      </c>
      <c r="R152" s="30">
        <f>VLOOKUP(B152,Weather!$A$2:$G$99998,7,0)</f>
        <v>9.9181818181818198</v>
      </c>
      <c r="S152" s="76">
        <f t="shared" si="144"/>
        <v>-3</v>
      </c>
      <c r="T152" s="30">
        <f t="shared" si="145"/>
        <v>42</v>
      </c>
      <c r="U152" s="30">
        <f t="shared" si="146"/>
        <v>15</v>
      </c>
      <c r="V152" s="30">
        <f t="shared" si="122"/>
        <v>0.94134224609972617</v>
      </c>
      <c r="W152" s="30"/>
      <c r="X152" s="30"/>
      <c r="Y152" s="30">
        <f t="shared" si="147"/>
        <v>1</v>
      </c>
      <c r="Z152" s="30">
        <f t="shared" si="148"/>
        <v>1</v>
      </c>
      <c r="AA152" s="30">
        <f t="shared" si="123"/>
        <v>0.94134224609972617</v>
      </c>
      <c r="AB152" s="30">
        <f t="shared" si="124"/>
        <v>33.713772453533565</v>
      </c>
      <c r="AC152" s="31">
        <f t="shared" si="111"/>
        <v>0.20300000000000001</v>
      </c>
      <c r="AD152" s="30">
        <f t="shared" si="125"/>
        <v>6.8438958080673142</v>
      </c>
      <c r="AE152" s="31">
        <f t="shared" si="112"/>
        <v>0.49699999999999994</v>
      </c>
      <c r="AF152" s="30">
        <f t="shared" si="126"/>
        <v>16.755744909406179</v>
      </c>
      <c r="AG152" s="30">
        <f t="shared" si="113"/>
        <v>0.3</v>
      </c>
      <c r="AH152" s="30">
        <f t="shared" si="127"/>
        <v>10.114131736060068</v>
      </c>
      <c r="AI152" s="31">
        <f t="shared" si="114"/>
        <v>0</v>
      </c>
      <c r="AJ152" s="30">
        <f t="shared" si="128"/>
        <v>0</v>
      </c>
      <c r="AK152" s="30">
        <f t="shared" si="149"/>
        <v>189.17452027619109</v>
      </c>
      <c r="AL152" s="35">
        <f t="shared" si="150"/>
        <v>0.03</v>
      </c>
      <c r="AM152" s="30">
        <f t="shared" si="129"/>
        <v>0.35155399197573189</v>
      </c>
      <c r="AN152" s="30">
        <f t="shared" si="130"/>
        <v>1.9951517334956703</v>
      </c>
      <c r="AO152" s="30">
        <f t="shared" si="131"/>
        <v>0.27560261319865231</v>
      </c>
      <c r="AP152" s="30">
        <f t="shared" si="132"/>
        <v>2.2707543466943227</v>
      </c>
      <c r="AQ152" s="30">
        <f t="shared" si="133"/>
        <v>193.74766173756407</v>
      </c>
      <c r="AR152" s="31">
        <f t="shared" si="115"/>
        <v>0</v>
      </c>
      <c r="AS152" s="30">
        <f t="shared" si="134"/>
        <v>0</v>
      </c>
      <c r="AT152" s="30">
        <f t="shared" si="135"/>
        <v>193.74766173756407</v>
      </c>
      <c r="AU152" s="30">
        <f t="shared" si="151"/>
        <v>312.89724029537564</v>
      </c>
      <c r="AV152" s="36">
        <f t="shared" si="152"/>
        <v>1.4999999999999999E-2</v>
      </c>
      <c r="AW152" s="30">
        <f t="shared" si="136"/>
        <v>0.35155399197573189</v>
      </c>
      <c r="AX152" s="30">
        <f t="shared" si="137"/>
        <v>1.6500041085604369</v>
      </c>
      <c r="AY152" s="30">
        <f t="shared" si="138"/>
        <v>2.3273414851863028</v>
      </c>
      <c r="AZ152" s="30">
        <f t="shared" si="139"/>
        <v>3.9773455937467395</v>
      </c>
      <c r="BA152" s="30">
        <f t="shared" si="140"/>
        <v>325.67563961103508</v>
      </c>
      <c r="BB152" s="31">
        <f t="shared" si="116"/>
        <v>0</v>
      </c>
      <c r="BC152" s="30">
        <f t="shared" si="141"/>
        <v>0</v>
      </c>
      <c r="BD152" s="30">
        <f t="shared" si="142"/>
        <v>325.67563961103508</v>
      </c>
      <c r="BE152" s="30">
        <f t="shared" si="153"/>
        <v>0</v>
      </c>
      <c r="BF152" s="36">
        <f t="shared" si="154"/>
        <v>0.01</v>
      </c>
      <c r="BG152" s="36">
        <f t="shared" si="155"/>
        <v>0.35155399197573189</v>
      </c>
      <c r="BH152" s="30">
        <f t="shared" si="156"/>
        <v>0</v>
      </c>
      <c r="BI152" s="30">
        <f t="shared" si="143"/>
        <v>0</v>
      </c>
      <c r="BJ152" s="30">
        <f t="shared" si="157"/>
        <v>0</v>
      </c>
      <c r="BK152" s="30">
        <f t="shared" si="158"/>
        <v>0</v>
      </c>
    </row>
    <row r="153" spans="1:63" x14ac:dyDescent="0.25">
      <c r="A153" s="29"/>
      <c r="B153" s="25">
        <f t="shared" si="159"/>
        <v>41328</v>
      </c>
      <c r="C153" s="26">
        <f>VLOOKUP(B153,Weather!$A$2:$F$9992,5,0)</f>
        <v>10.1</v>
      </c>
      <c r="D153" s="26">
        <f>VLOOKUP(B153,Weather!$A$2:$F$9992,6,0)</f>
        <v>3.0564</v>
      </c>
      <c r="E153" s="23"/>
      <c r="F153" s="28">
        <f>B153-Output!$C$3</f>
        <v>120</v>
      </c>
      <c r="G153" s="26">
        <f t="shared" si="117"/>
        <v>1157.1999999999996</v>
      </c>
      <c r="H153" s="26">
        <f t="shared" si="160"/>
        <v>120</v>
      </c>
      <c r="I153" s="26"/>
      <c r="J153" s="26"/>
      <c r="K153" s="26"/>
      <c r="L153" s="30">
        <f t="shared" si="109"/>
        <v>0.86919999999999997</v>
      </c>
      <c r="M153" s="30">
        <f t="shared" si="118"/>
        <v>193.74766173756407</v>
      </c>
      <c r="N153" s="31">
        <f t="shared" si="110"/>
        <v>2.12E-2</v>
      </c>
      <c r="O153" s="30">
        <f t="shared" si="119"/>
        <v>4.1074504288363585</v>
      </c>
      <c r="P153" s="30">
        <f t="shared" si="120"/>
        <v>0.97184966186996724</v>
      </c>
      <c r="Q153" s="30">
        <f t="shared" si="121"/>
        <v>2.6</v>
      </c>
      <c r="R153" s="30">
        <f>VLOOKUP(B153,Weather!$A$2:$G$99998,7,0)</f>
        <v>9.9727272727272727</v>
      </c>
      <c r="S153" s="76">
        <f t="shared" si="144"/>
        <v>-3</v>
      </c>
      <c r="T153" s="30">
        <f t="shared" si="145"/>
        <v>42</v>
      </c>
      <c r="U153" s="30">
        <f t="shared" si="146"/>
        <v>15</v>
      </c>
      <c r="V153" s="30">
        <f t="shared" si="122"/>
        <v>0.94265862636012998</v>
      </c>
      <c r="W153" s="30"/>
      <c r="X153" s="30"/>
      <c r="Y153" s="30">
        <f t="shared" si="147"/>
        <v>1</v>
      </c>
      <c r="Z153" s="30">
        <f t="shared" si="148"/>
        <v>1</v>
      </c>
      <c r="AA153" s="30">
        <f t="shared" si="123"/>
        <v>0.94265862636012998</v>
      </c>
      <c r="AB153" s="30">
        <f t="shared" si="124"/>
        <v>7.2800954434407723</v>
      </c>
      <c r="AC153" s="31">
        <f t="shared" si="111"/>
        <v>0.20300000000000001</v>
      </c>
      <c r="AD153" s="30">
        <f t="shared" si="125"/>
        <v>1.477859375018477</v>
      </c>
      <c r="AE153" s="31">
        <f t="shared" si="112"/>
        <v>0.49699999999999994</v>
      </c>
      <c r="AF153" s="30">
        <f t="shared" si="126"/>
        <v>3.6182074353900635</v>
      </c>
      <c r="AG153" s="30">
        <f t="shared" si="113"/>
        <v>0.3</v>
      </c>
      <c r="AH153" s="30">
        <f t="shared" si="127"/>
        <v>2.1840286330322316</v>
      </c>
      <c r="AI153" s="31">
        <f t="shared" si="114"/>
        <v>0</v>
      </c>
      <c r="AJ153" s="30">
        <f t="shared" si="128"/>
        <v>0</v>
      </c>
      <c r="AK153" s="30">
        <f t="shared" si="149"/>
        <v>193.74766173756407</v>
      </c>
      <c r="AL153" s="35">
        <f t="shared" si="150"/>
        <v>0.03</v>
      </c>
      <c r="AM153" s="30">
        <f t="shared" si="129"/>
        <v>0.35288566410257849</v>
      </c>
      <c r="AN153" s="30">
        <f t="shared" si="130"/>
        <v>2.0511231684174609</v>
      </c>
      <c r="AO153" s="30">
        <f t="shared" si="131"/>
        <v>-3.2584314016798253E-2</v>
      </c>
      <c r="AP153" s="30">
        <f t="shared" si="132"/>
        <v>2.0185388544006626</v>
      </c>
      <c r="AQ153" s="30">
        <f t="shared" si="133"/>
        <v>193.20698225818188</v>
      </c>
      <c r="AR153" s="31">
        <f t="shared" si="115"/>
        <v>0</v>
      </c>
      <c r="AS153" s="30">
        <f t="shared" si="134"/>
        <v>0</v>
      </c>
      <c r="AT153" s="30">
        <f t="shared" si="135"/>
        <v>193.20698225818188</v>
      </c>
      <c r="AU153" s="30">
        <f t="shared" si="151"/>
        <v>325.67563961103508</v>
      </c>
      <c r="AV153" s="36">
        <f t="shared" si="152"/>
        <v>1.4999999999999999E-2</v>
      </c>
      <c r="AW153" s="30">
        <f t="shared" si="136"/>
        <v>0.35288566410257849</v>
      </c>
      <c r="AX153" s="30">
        <f t="shared" si="137"/>
        <v>1.723893965492582</v>
      </c>
      <c r="AY153" s="30">
        <f t="shared" si="138"/>
        <v>0.29185687630710494</v>
      </c>
      <c r="AZ153" s="30">
        <f t="shared" si="139"/>
        <v>2.015750841799687</v>
      </c>
      <c r="BA153" s="30">
        <f t="shared" si="140"/>
        <v>327.27809620462546</v>
      </c>
      <c r="BB153" s="31">
        <f t="shared" si="116"/>
        <v>0</v>
      </c>
      <c r="BC153" s="30">
        <f t="shared" si="141"/>
        <v>0</v>
      </c>
      <c r="BD153" s="30">
        <f t="shared" si="142"/>
        <v>327.27809620462546</v>
      </c>
      <c r="BE153" s="30">
        <f t="shared" si="153"/>
        <v>0</v>
      </c>
      <c r="BF153" s="36">
        <f t="shared" si="154"/>
        <v>0.01</v>
      </c>
      <c r="BG153" s="36">
        <f t="shared" si="155"/>
        <v>0.35288566410257849</v>
      </c>
      <c r="BH153" s="30">
        <f t="shared" si="156"/>
        <v>0</v>
      </c>
      <c r="BI153" s="30">
        <f t="shared" si="143"/>
        <v>0</v>
      </c>
      <c r="BJ153" s="30">
        <f t="shared" si="157"/>
        <v>0</v>
      </c>
      <c r="BK153" s="30">
        <f t="shared" si="158"/>
        <v>0</v>
      </c>
    </row>
    <row r="154" spans="1:63" x14ac:dyDescent="0.25">
      <c r="A154" s="29"/>
      <c r="B154" s="25">
        <f t="shared" si="159"/>
        <v>41329</v>
      </c>
      <c r="C154" s="26">
        <f>VLOOKUP(B154,Weather!$A$2:$F$9992,5,0)</f>
        <v>12.75</v>
      </c>
      <c r="D154" s="26">
        <f>VLOOKUP(B154,Weather!$A$2:$F$9992,6,0)</f>
        <v>13.924799999999999</v>
      </c>
      <c r="E154" s="23"/>
      <c r="F154" s="28">
        <f>B154-Output!$C$3</f>
        <v>121</v>
      </c>
      <c r="G154" s="26">
        <f t="shared" si="117"/>
        <v>1169.9499999999996</v>
      </c>
      <c r="H154" s="26">
        <f t="shared" si="160"/>
        <v>121</v>
      </c>
      <c r="I154" s="26"/>
      <c r="J154" s="26"/>
      <c r="K154" s="26"/>
      <c r="L154" s="30">
        <f t="shared" si="109"/>
        <v>0.86666999999999994</v>
      </c>
      <c r="M154" s="30">
        <f t="shared" si="118"/>
        <v>193.20698225818188</v>
      </c>
      <c r="N154" s="31">
        <f t="shared" si="110"/>
        <v>2.12E-2</v>
      </c>
      <c r="O154" s="30">
        <f t="shared" si="119"/>
        <v>4.0959880238734563</v>
      </c>
      <c r="P154" s="30">
        <f t="shared" si="120"/>
        <v>0.9712716241948528</v>
      </c>
      <c r="Q154" s="30">
        <f t="shared" si="121"/>
        <v>2.6</v>
      </c>
      <c r="R154" s="30">
        <f>VLOOKUP(B154,Weather!$A$2:$G$99998,7,0)</f>
        <v>11.808695652173913</v>
      </c>
      <c r="S154" s="76">
        <f t="shared" si="144"/>
        <v>-3</v>
      </c>
      <c r="T154" s="30">
        <f t="shared" si="145"/>
        <v>42</v>
      </c>
      <c r="U154" s="30">
        <f t="shared" si="146"/>
        <v>15</v>
      </c>
      <c r="V154" s="30">
        <f t="shared" si="122"/>
        <v>0.97772817054305872</v>
      </c>
      <c r="W154" s="30"/>
      <c r="X154" s="30"/>
      <c r="Y154" s="30">
        <f t="shared" si="147"/>
        <v>1</v>
      </c>
      <c r="Z154" s="30">
        <f t="shared" si="148"/>
        <v>1</v>
      </c>
      <c r="AA154" s="30">
        <f t="shared" si="123"/>
        <v>0.97772817054305872</v>
      </c>
      <c r="AB154" s="30">
        <f t="shared" si="124"/>
        <v>34.381208927258406</v>
      </c>
      <c r="AC154" s="31">
        <f t="shared" si="111"/>
        <v>0.20300000000000001</v>
      </c>
      <c r="AD154" s="30">
        <f t="shared" si="125"/>
        <v>6.9793854122334569</v>
      </c>
      <c r="AE154" s="31">
        <f t="shared" si="112"/>
        <v>0.49699999999999994</v>
      </c>
      <c r="AF154" s="30">
        <f t="shared" si="126"/>
        <v>17.087460836847427</v>
      </c>
      <c r="AG154" s="30">
        <f t="shared" si="113"/>
        <v>0.3</v>
      </c>
      <c r="AH154" s="30">
        <f t="shared" si="127"/>
        <v>10.314362678177522</v>
      </c>
      <c r="AI154" s="31">
        <f t="shared" si="114"/>
        <v>0</v>
      </c>
      <c r="AJ154" s="30">
        <f t="shared" si="128"/>
        <v>0</v>
      </c>
      <c r="AK154" s="30">
        <f t="shared" si="149"/>
        <v>193.20698225818188</v>
      </c>
      <c r="AL154" s="35">
        <f t="shared" si="150"/>
        <v>0.03</v>
      </c>
      <c r="AM154" s="30">
        <f t="shared" si="129"/>
        <v>0.40077642866363244</v>
      </c>
      <c r="AN154" s="30">
        <f t="shared" si="130"/>
        <v>2.3229841302693575</v>
      </c>
      <c r="AO154" s="30">
        <f t="shared" si="131"/>
        <v>0.26466984886683942</v>
      </c>
      <c r="AP154" s="30">
        <f t="shared" si="132"/>
        <v>2.587653979136197</v>
      </c>
      <c r="AQ154" s="30">
        <f t="shared" si="133"/>
        <v>197.59871369127913</v>
      </c>
      <c r="AR154" s="31">
        <f t="shared" si="115"/>
        <v>0</v>
      </c>
      <c r="AS154" s="30">
        <f t="shared" si="134"/>
        <v>0</v>
      </c>
      <c r="AT154" s="30">
        <f t="shared" si="135"/>
        <v>197.59871369127913</v>
      </c>
      <c r="AU154" s="30">
        <f t="shared" si="151"/>
        <v>327.27809620462546</v>
      </c>
      <c r="AV154" s="36">
        <f t="shared" si="152"/>
        <v>1.4999999999999999E-2</v>
      </c>
      <c r="AW154" s="30">
        <f t="shared" si="136"/>
        <v>0.40077642866363244</v>
      </c>
      <c r="AX154" s="30">
        <f t="shared" si="137"/>
        <v>1.9674801986508377</v>
      </c>
      <c r="AY154" s="30">
        <f t="shared" si="138"/>
        <v>2.3295354169269484</v>
      </c>
      <c r="AZ154" s="30">
        <f t="shared" si="139"/>
        <v>4.2970156155777861</v>
      </c>
      <c r="BA154" s="30">
        <f t="shared" si="140"/>
        <v>340.06854142589509</v>
      </c>
      <c r="BB154" s="31">
        <f t="shared" si="116"/>
        <v>0</v>
      </c>
      <c r="BC154" s="30">
        <f t="shared" si="141"/>
        <v>0</v>
      </c>
      <c r="BD154" s="30">
        <f t="shared" si="142"/>
        <v>340.06854142589509</v>
      </c>
      <c r="BE154" s="30">
        <f t="shared" si="153"/>
        <v>0</v>
      </c>
      <c r="BF154" s="36">
        <f t="shared" si="154"/>
        <v>0.01</v>
      </c>
      <c r="BG154" s="36">
        <f t="shared" si="155"/>
        <v>0.40077642866363244</v>
      </c>
      <c r="BH154" s="30">
        <f t="shared" si="156"/>
        <v>0</v>
      </c>
      <c r="BI154" s="30">
        <f t="shared" si="143"/>
        <v>0</v>
      </c>
      <c r="BJ154" s="30">
        <f t="shared" si="157"/>
        <v>0</v>
      </c>
      <c r="BK154" s="30">
        <f t="shared" si="158"/>
        <v>0</v>
      </c>
    </row>
    <row r="155" spans="1:63" x14ac:dyDescent="0.25">
      <c r="A155" s="29"/>
      <c r="B155" s="25">
        <f t="shared" si="159"/>
        <v>41330</v>
      </c>
      <c r="C155" s="26">
        <f>VLOOKUP(B155,Weather!$A$2:$F$9992,5,0)</f>
        <v>15.25</v>
      </c>
      <c r="D155" s="26">
        <f>VLOOKUP(B155,Weather!$A$2:$F$9992,6,0)</f>
        <v>11.5128</v>
      </c>
      <c r="E155" s="23"/>
      <c r="F155" s="28">
        <f>B155-Output!$C$3</f>
        <v>122</v>
      </c>
      <c r="G155" s="26">
        <f t="shared" si="117"/>
        <v>1185.1999999999996</v>
      </c>
      <c r="H155" s="26">
        <f t="shared" si="160"/>
        <v>122</v>
      </c>
      <c r="I155" s="26"/>
      <c r="J155" s="26"/>
      <c r="K155" s="26"/>
      <c r="L155" s="30">
        <f t="shared" si="109"/>
        <v>0.86407999999999996</v>
      </c>
      <c r="M155" s="30">
        <f t="shared" si="118"/>
        <v>197.59871369127913</v>
      </c>
      <c r="N155" s="31">
        <f t="shared" si="110"/>
        <v>2.12E-2</v>
      </c>
      <c r="O155" s="30">
        <f t="shared" si="119"/>
        <v>4.1890927302551173</v>
      </c>
      <c r="P155" s="30">
        <f t="shared" si="120"/>
        <v>0.97320958879534358</v>
      </c>
      <c r="Q155" s="30">
        <f t="shared" si="121"/>
        <v>2.6</v>
      </c>
      <c r="R155" s="30">
        <f>VLOOKUP(B155,Weather!$A$2:$G$99998,7,0)</f>
        <v>13.672727272727274</v>
      </c>
      <c r="S155" s="76">
        <f t="shared" si="144"/>
        <v>-3</v>
      </c>
      <c r="T155" s="30">
        <f t="shared" si="145"/>
        <v>42</v>
      </c>
      <c r="U155" s="30">
        <f t="shared" si="146"/>
        <v>15</v>
      </c>
      <c r="V155" s="30">
        <f t="shared" si="122"/>
        <v>0.99628386035013583</v>
      </c>
      <c r="W155" s="30"/>
      <c r="X155" s="30"/>
      <c r="Y155" s="30">
        <f t="shared" si="147"/>
        <v>1</v>
      </c>
      <c r="Z155" s="30">
        <f t="shared" si="148"/>
        <v>1</v>
      </c>
      <c r="AA155" s="30">
        <f t="shared" si="123"/>
        <v>0.99628386035013583</v>
      </c>
      <c r="AB155" s="30">
        <f t="shared" si="124"/>
        <v>29.023098936279823</v>
      </c>
      <c r="AC155" s="31">
        <f t="shared" si="111"/>
        <v>0.20300000000000001</v>
      </c>
      <c r="AD155" s="30">
        <f t="shared" si="125"/>
        <v>5.8916890840648044</v>
      </c>
      <c r="AE155" s="31">
        <f t="shared" si="112"/>
        <v>0.49699999999999994</v>
      </c>
      <c r="AF155" s="30">
        <f t="shared" si="126"/>
        <v>14.424480171331069</v>
      </c>
      <c r="AG155" s="30">
        <f t="shared" si="113"/>
        <v>0.3</v>
      </c>
      <c r="AH155" s="30">
        <f t="shared" si="127"/>
        <v>8.7069296808839471</v>
      </c>
      <c r="AI155" s="31">
        <f t="shared" si="114"/>
        <v>0</v>
      </c>
      <c r="AJ155" s="30">
        <f t="shared" si="128"/>
        <v>0</v>
      </c>
      <c r="AK155" s="30">
        <f t="shared" si="149"/>
        <v>197.59871369127913</v>
      </c>
      <c r="AL155" s="35">
        <f t="shared" si="150"/>
        <v>0.03</v>
      </c>
      <c r="AM155" s="30">
        <f t="shared" si="129"/>
        <v>0.45605278689435852</v>
      </c>
      <c r="AN155" s="30">
        <f t="shared" si="130"/>
        <v>2.7034633219694486</v>
      </c>
      <c r="AO155" s="30">
        <f t="shared" si="131"/>
        <v>0.18121875231750006</v>
      </c>
      <c r="AP155" s="30">
        <f t="shared" si="132"/>
        <v>2.8846820742869488</v>
      </c>
      <c r="AQ155" s="30">
        <f t="shared" si="133"/>
        <v>200.60572070105698</v>
      </c>
      <c r="AR155" s="31">
        <f t="shared" si="115"/>
        <v>0</v>
      </c>
      <c r="AS155" s="30">
        <f t="shared" si="134"/>
        <v>0</v>
      </c>
      <c r="AT155" s="30">
        <f t="shared" si="135"/>
        <v>200.60572070105698</v>
      </c>
      <c r="AU155" s="30">
        <f t="shared" si="151"/>
        <v>340.06854142589509</v>
      </c>
      <c r="AV155" s="36">
        <f t="shared" si="152"/>
        <v>1.4999999999999999E-2</v>
      </c>
      <c r="AW155" s="30">
        <f t="shared" si="136"/>
        <v>0.45605278689435852</v>
      </c>
      <c r="AX155" s="30">
        <f t="shared" si="137"/>
        <v>2.3263380907856859</v>
      </c>
      <c r="AY155" s="30">
        <f t="shared" si="138"/>
        <v>1.8639607503496269</v>
      </c>
      <c r="AZ155" s="30">
        <f t="shared" si="139"/>
        <v>4.1902988411353128</v>
      </c>
      <c r="BA155" s="30">
        <f t="shared" si="140"/>
        <v>350.30272275609087</v>
      </c>
      <c r="BB155" s="31">
        <f t="shared" si="116"/>
        <v>0</v>
      </c>
      <c r="BC155" s="30">
        <f t="shared" si="141"/>
        <v>0</v>
      </c>
      <c r="BD155" s="30">
        <f t="shared" si="142"/>
        <v>350.30272275609087</v>
      </c>
      <c r="BE155" s="30">
        <f t="shared" si="153"/>
        <v>0</v>
      </c>
      <c r="BF155" s="36">
        <f t="shared" si="154"/>
        <v>0.01</v>
      </c>
      <c r="BG155" s="36">
        <f t="shared" si="155"/>
        <v>0.45605278689435852</v>
      </c>
      <c r="BH155" s="30">
        <f t="shared" si="156"/>
        <v>0</v>
      </c>
      <c r="BI155" s="30">
        <f t="shared" si="143"/>
        <v>0</v>
      </c>
      <c r="BJ155" s="30">
        <f t="shared" si="157"/>
        <v>0</v>
      </c>
      <c r="BK155" s="30">
        <f t="shared" si="158"/>
        <v>0</v>
      </c>
    </row>
    <row r="156" spans="1:63" x14ac:dyDescent="0.25">
      <c r="A156" s="23"/>
      <c r="B156" s="25">
        <f t="shared" si="159"/>
        <v>41331</v>
      </c>
      <c r="C156" s="26">
        <f>VLOOKUP(B156,Weather!$A$2:$F$9992,5,0)</f>
        <v>13.4</v>
      </c>
      <c r="D156" s="26">
        <f>VLOOKUP(B156,Weather!$A$2:$F$9992,6,0)</f>
        <v>15.4512</v>
      </c>
      <c r="E156" s="23"/>
      <c r="F156" s="28">
        <f>B156-Output!$C$3</f>
        <v>123</v>
      </c>
      <c r="G156" s="26">
        <f t="shared" si="117"/>
        <v>1198.5999999999997</v>
      </c>
      <c r="H156" s="26">
        <f t="shared" si="160"/>
        <v>123</v>
      </c>
      <c r="I156" s="26"/>
      <c r="J156" s="26"/>
      <c r="K156" s="26"/>
      <c r="L156" s="30">
        <f t="shared" si="109"/>
        <v>0.86143000000000003</v>
      </c>
      <c r="M156" s="30">
        <f t="shared" si="118"/>
        <v>200.60572070105698</v>
      </c>
      <c r="N156" s="31">
        <f t="shared" si="110"/>
        <v>2.12E-2</v>
      </c>
      <c r="O156" s="30">
        <f t="shared" si="119"/>
        <v>4.2528412788624079</v>
      </c>
      <c r="P156" s="30">
        <f t="shared" si="120"/>
        <v>0.97435803630901441</v>
      </c>
      <c r="Q156" s="30">
        <f t="shared" si="121"/>
        <v>2.6</v>
      </c>
      <c r="R156" s="30">
        <f>VLOOKUP(B156,Weather!$A$2:$G$99998,7,0)</f>
        <v>13.273913043478261</v>
      </c>
      <c r="S156" s="76">
        <f t="shared" si="144"/>
        <v>-3</v>
      </c>
      <c r="T156" s="30">
        <f t="shared" si="145"/>
        <v>42</v>
      </c>
      <c r="U156" s="30">
        <f t="shared" si="146"/>
        <v>15</v>
      </c>
      <c r="V156" s="30">
        <f t="shared" si="122"/>
        <v>0.99366717013003658</v>
      </c>
      <c r="W156" s="30"/>
      <c r="X156" s="30"/>
      <c r="Y156" s="30">
        <f t="shared" si="147"/>
        <v>1</v>
      </c>
      <c r="Z156" s="30">
        <f t="shared" si="148"/>
        <v>1</v>
      </c>
      <c r="AA156" s="30">
        <f t="shared" si="123"/>
        <v>0.99366717013003658</v>
      </c>
      <c r="AB156" s="30">
        <f t="shared" si="124"/>
        <v>38.895116341342074</v>
      </c>
      <c r="AC156" s="31">
        <f t="shared" si="111"/>
        <v>0.20300000000000001</v>
      </c>
      <c r="AD156" s="30">
        <f t="shared" si="125"/>
        <v>7.895708617292442</v>
      </c>
      <c r="AE156" s="31">
        <f t="shared" si="112"/>
        <v>0.49699999999999994</v>
      </c>
      <c r="AF156" s="30">
        <f t="shared" si="126"/>
        <v>19.330872821647009</v>
      </c>
      <c r="AG156" s="30">
        <f t="shared" si="113"/>
        <v>0.3</v>
      </c>
      <c r="AH156" s="30">
        <f t="shared" si="127"/>
        <v>11.668534902402621</v>
      </c>
      <c r="AI156" s="31">
        <f t="shared" si="114"/>
        <v>0</v>
      </c>
      <c r="AJ156" s="30">
        <f t="shared" si="128"/>
        <v>0</v>
      </c>
      <c r="AK156" s="30">
        <f t="shared" si="149"/>
        <v>200.60572070105698</v>
      </c>
      <c r="AL156" s="35">
        <f t="shared" si="150"/>
        <v>0.03</v>
      </c>
      <c r="AM156" s="30">
        <f t="shared" si="129"/>
        <v>0.44361845956244145</v>
      </c>
      <c r="AN156" s="30">
        <f t="shared" si="130"/>
        <v>2.6697720239044882</v>
      </c>
      <c r="AO156" s="30">
        <f t="shared" si="131"/>
        <v>0.29704223596817136</v>
      </c>
      <c r="AP156" s="30">
        <f t="shared" si="132"/>
        <v>2.9668142598726597</v>
      </c>
      <c r="AQ156" s="30">
        <f t="shared" si="133"/>
        <v>205.53461505847679</v>
      </c>
      <c r="AR156" s="31">
        <f t="shared" si="115"/>
        <v>0</v>
      </c>
      <c r="AS156" s="30">
        <f t="shared" si="134"/>
        <v>0</v>
      </c>
      <c r="AT156" s="30">
        <f t="shared" si="135"/>
        <v>205.53461505847679</v>
      </c>
      <c r="AU156" s="30">
        <f t="shared" si="151"/>
        <v>350.30272275609087</v>
      </c>
      <c r="AV156" s="36">
        <f t="shared" si="152"/>
        <v>1.4999999999999999E-2</v>
      </c>
      <c r="AW156" s="30">
        <f t="shared" si="136"/>
        <v>0.44361845956244145</v>
      </c>
      <c r="AX156" s="30">
        <f t="shared" si="137"/>
        <v>2.3310113137437907</v>
      </c>
      <c r="AY156" s="30">
        <f t="shared" si="138"/>
        <v>2.6191686625226489</v>
      </c>
      <c r="AZ156" s="30">
        <f t="shared" si="139"/>
        <v>4.9501799762664396</v>
      </c>
      <c r="BA156" s="30">
        <f t="shared" si="140"/>
        <v>364.68341560147144</v>
      </c>
      <c r="BB156" s="31">
        <f t="shared" si="116"/>
        <v>0</v>
      </c>
      <c r="BC156" s="30">
        <f t="shared" si="141"/>
        <v>0</v>
      </c>
      <c r="BD156" s="30">
        <f t="shared" si="142"/>
        <v>364.68341560147144</v>
      </c>
      <c r="BE156" s="30">
        <f t="shared" si="153"/>
        <v>0</v>
      </c>
      <c r="BF156" s="36">
        <f t="shared" si="154"/>
        <v>0.01</v>
      </c>
      <c r="BG156" s="36">
        <f t="shared" si="155"/>
        <v>0.44361845956244145</v>
      </c>
      <c r="BH156" s="30">
        <f t="shared" si="156"/>
        <v>0</v>
      </c>
      <c r="BI156" s="30">
        <f t="shared" si="143"/>
        <v>0</v>
      </c>
      <c r="BJ156" s="30">
        <f t="shared" si="157"/>
        <v>0</v>
      </c>
      <c r="BK156" s="30">
        <f t="shared" si="158"/>
        <v>0</v>
      </c>
    </row>
    <row r="157" spans="1:63" x14ac:dyDescent="0.25">
      <c r="A157" s="29"/>
      <c r="B157" s="25">
        <f t="shared" si="159"/>
        <v>41332</v>
      </c>
      <c r="C157" s="26">
        <f>VLOOKUP(B157,Weather!$A$2:$F$9992,5,0)</f>
        <v>14.2</v>
      </c>
      <c r="D157" s="26">
        <f>VLOOKUP(B157,Weather!$A$2:$F$9992,6,0)</f>
        <v>13.975199999999999</v>
      </c>
      <c r="E157" s="23"/>
      <c r="F157" s="28">
        <f>B157-Output!$C$3</f>
        <v>124</v>
      </c>
      <c r="G157" s="26">
        <f t="shared" si="117"/>
        <v>1212.7999999999997</v>
      </c>
      <c r="H157" s="26">
        <f t="shared" si="160"/>
        <v>124</v>
      </c>
      <c r="I157" s="26"/>
      <c r="J157" s="26"/>
      <c r="K157" s="26"/>
      <c r="L157" s="30">
        <f t="shared" si="109"/>
        <v>0.85871999999999993</v>
      </c>
      <c r="M157" s="30">
        <f t="shared" si="118"/>
        <v>205.53461505847679</v>
      </c>
      <c r="N157" s="31">
        <f t="shared" si="110"/>
        <v>2.12E-2</v>
      </c>
      <c r="O157" s="30">
        <f t="shared" si="119"/>
        <v>4.3573338392397076</v>
      </c>
      <c r="P157" s="30">
        <f t="shared" si="120"/>
        <v>0.97628694916908343</v>
      </c>
      <c r="Q157" s="30">
        <f t="shared" si="121"/>
        <v>2.6</v>
      </c>
      <c r="R157" s="30">
        <f>VLOOKUP(B157,Weather!$A$2:$G$99998,7,0)</f>
        <v>13.649999999999999</v>
      </c>
      <c r="S157" s="76">
        <f t="shared" si="144"/>
        <v>-3</v>
      </c>
      <c r="T157" s="30">
        <f t="shared" si="145"/>
        <v>42</v>
      </c>
      <c r="U157" s="30">
        <f t="shared" si="146"/>
        <v>15</v>
      </c>
      <c r="V157" s="30">
        <f t="shared" si="122"/>
        <v>0.99615384615384617</v>
      </c>
      <c r="W157" s="30"/>
      <c r="X157" s="30"/>
      <c r="Y157" s="30">
        <f t="shared" si="147"/>
        <v>1</v>
      </c>
      <c r="Z157" s="30">
        <f t="shared" si="148"/>
        <v>1</v>
      </c>
      <c r="AA157" s="30">
        <f t="shared" si="123"/>
        <v>0.99615384615384617</v>
      </c>
      <c r="AB157" s="30">
        <f t="shared" si="124"/>
        <v>35.337455913551935</v>
      </c>
      <c r="AC157" s="31">
        <f t="shared" si="111"/>
        <v>0.20300000000000001</v>
      </c>
      <c r="AD157" s="30">
        <f t="shared" si="125"/>
        <v>7.1735035504510432</v>
      </c>
      <c r="AE157" s="31">
        <f t="shared" si="112"/>
        <v>0.49699999999999994</v>
      </c>
      <c r="AF157" s="30">
        <f t="shared" si="126"/>
        <v>17.56271558903531</v>
      </c>
      <c r="AG157" s="30">
        <f t="shared" si="113"/>
        <v>0.3</v>
      </c>
      <c r="AH157" s="30">
        <f t="shared" si="127"/>
        <v>10.60123677406558</v>
      </c>
      <c r="AI157" s="31">
        <f t="shared" si="114"/>
        <v>0</v>
      </c>
      <c r="AJ157" s="30">
        <f t="shared" si="128"/>
        <v>0</v>
      </c>
      <c r="AK157" s="30">
        <f t="shared" si="149"/>
        <v>205.53461505847679</v>
      </c>
      <c r="AL157" s="35">
        <f t="shared" si="150"/>
        <v>0.03</v>
      </c>
      <c r="AM157" s="30">
        <f t="shared" si="129"/>
        <v>0.45533491679598914</v>
      </c>
      <c r="AN157" s="30">
        <f t="shared" si="130"/>
        <v>2.8076126053904154</v>
      </c>
      <c r="AO157" s="30">
        <f t="shared" si="131"/>
        <v>0.24815724131724609</v>
      </c>
      <c r="AP157" s="30">
        <f t="shared" si="132"/>
        <v>3.0557698467076615</v>
      </c>
      <c r="AQ157" s="30">
        <f t="shared" si="133"/>
        <v>209.65234876222019</v>
      </c>
      <c r="AR157" s="31">
        <f t="shared" si="115"/>
        <v>0</v>
      </c>
      <c r="AS157" s="30">
        <f t="shared" si="134"/>
        <v>0</v>
      </c>
      <c r="AT157" s="30">
        <f t="shared" si="135"/>
        <v>209.65234876222019</v>
      </c>
      <c r="AU157" s="30">
        <f t="shared" si="151"/>
        <v>364.68341560147144</v>
      </c>
      <c r="AV157" s="36">
        <f t="shared" si="152"/>
        <v>1.4999999999999999E-2</v>
      </c>
      <c r="AW157" s="30">
        <f t="shared" si="136"/>
        <v>0.45533491679598914</v>
      </c>
      <c r="AX157" s="30">
        <f t="shared" si="137"/>
        <v>2.4907963904965968</v>
      </c>
      <c r="AY157" s="30">
        <f t="shared" si="138"/>
        <v>2.3221305909188592</v>
      </c>
      <c r="AZ157" s="30">
        <f t="shared" si="139"/>
        <v>4.8129269814154565</v>
      </c>
      <c r="BA157" s="30">
        <f t="shared" si="140"/>
        <v>377.43320420909129</v>
      </c>
      <c r="BB157" s="31">
        <f t="shared" si="116"/>
        <v>0</v>
      </c>
      <c r="BC157" s="30">
        <f t="shared" si="141"/>
        <v>0</v>
      </c>
      <c r="BD157" s="30">
        <f t="shared" si="142"/>
        <v>377.43320420909129</v>
      </c>
      <c r="BE157" s="30">
        <f t="shared" si="153"/>
        <v>0</v>
      </c>
      <c r="BF157" s="36">
        <f t="shared" si="154"/>
        <v>0.01</v>
      </c>
      <c r="BG157" s="36">
        <f t="shared" si="155"/>
        <v>0.45533491679598914</v>
      </c>
      <c r="BH157" s="30">
        <f t="shared" si="156"/>
        <v>0</v>
      </c>
      <c r="BI157" s="30">
        <f t="shared" si="143"/>
        <v>0</v>
      </c>
      <c r="BJ157" s="30">
        <f t="shared" si="157"/>
        <v>0</v>
      </c>
      <c r="BK157" s="30">
        <f t="shared" si="158"/>
        <v>0</v>
      </c>
    </row>
    <row r="158" spans="1:63" x14ac:dyDescent="0.25">
      <c r="A158" s="29"/>
      <c r="B158" s="25">
        <f t="shared" si="159"/>
        <v>41333</v>
      </c>
      <c r="C158" s="26">
        <f>VLOOKUP(B158,Weather!$A$2:$F$9992,5,0)</f>
        <v>16</v>
      </c>
      <c r="D158" s="26">
        <f>VLOOKUP(B158,Weather!$A$2:$F$9992,6,0)</f>
        <v>4.8852000000000002</v>
      </c>
      <c r="E158" s="23"/>
      <c r="F158" s="28">
        <f>B158-Output!$C$3</f>
        <v>125</v>
      </c>
      <c r="G158" s="26">
        <f t="shared" si="117"/>
        <v>1228.7999999999997</v>
      </c>
      <c r="H158" s="26">
        <f t="shared" si="160"/>
        <v>125</v>
      </c>
      <c r="I158" s="26"/>
      <c r="J158" s="26"/>
      <c r="K158" s="26"/>
      <c r="L158" s="30">
        <f t="shared" si="109"/>
        <v>0.85594999999999999</v>
      </c>
      <c r="M158" s="30">
        <f t="shared" si="118"/>
        <v>209.65234876222019</v>
      </c>
      <c r="N158" s="31">
        <f t="shared" si="110"/>
        <v>2.12E-2</v>
      </c>
      <c r="O158" s="30">
        <f t="shared" si="119"/>
        <v>4.4446297937590682</v>
      </c>
      <c r="P158" s="30">
        <f t="shared" si="120"/>
        <v>0.97772701727393474</v>
      </c>
      <c r="Q158" s="30">
        <f t="shared" si="121"/>
        <v>2.6</v>
      </c>
      <c r="R158" s="30">
        <f>VLOOKUP(B158,Weather!$A$2:$G$99998,7,0)</f>
        <v>15.226086956521739</v>
      </c>
      <c r="S158" s="76">
        <f t="shared" si="144"/>
        <v>-3</v>
      </c>
      <c r="T158" s="30">
        <f t="shared" si="145"/>
        <v>42</v>
      </c>
      <c r="U158" s="30">
        <f t="shared" si="146"/>
        <v>15</v>
      </c>
      <c r="V158" s="30">
        <f t="shared" si="122"/>
        <v>0.99989526297360198</v>
      </c>
      <c r="W158" s="30"/>
      <c r="X158" s="30"/>
      <c r="Y158" s="30">
        <f t="shared" si="147"/>
        <v>1</v>
      </c>
      <c r="Z158" s="30">
        <f t="shared" si="148"/>
        <v>1</v>
      </c>
      <c r="AA158" s="30">
        <f t="shared" si="123"/>
        <v>0.99989526297360198</v>
      </c>
      <c r="AB158" s="30">
        <f t="shared" si="124"/>
        <v>12.417318575191503</v>
      </c>
      <c r="AC158" s="31">
        <f t="shared" si="111"/>
        <v>0.20300000000000001</v>
      </c>
      <c r="AD158" s="30">
        <f t="shared" si="125"/>
        <v>2.5207156707638751</v>
      </c>
      <c r="AE158" s="31">
        <f t="shared" si="112"/>
        <v>0.49699999999999994</v>
      </c>
      <c r="AF158" s="30">
        <f t="shared" si="126"/>
        <v>6.1714073318701761</v>
      </c>
      <c r="AG158" s="30">
        <f t="shared" si="113"/>
        <v>0.3</v>
      </c>
      <c r="AH158" s="30">
        <f t="shared" si="127"/>
        <v>3.7251955725574506</v>
      </c>
      <c r="AI158" s="31">
        <f t="shared" si="114"/>
        <v>0</v>
      </c>
      <c r="AJ158" s="30">
        <f t="shared" si="128"/>
        <v>0</v>
      </c>
      <c r="AK158" s="30">
        <f t="shared" si="149"/>
        <v>209.65234876222019</v>
      </c>
      <c r="AL158" s="35">
        <f t="shared" si="150"/>
        <v>0.03</v>
      </c>
      <c r="AM158" s="30">
        <f t="shared" si="129"/>
        <v>0.50789729506509351</v>
      </c>
      <c r="AN158" s="30">
        <f t="shared" si="130"/>
        <v>3.1944558252112567</v>
      </c>
      <c r="AO158" s="30">
        <f t="shared" si="131"/>
        <v>-3.8295390378789165E-2</v>
      </c>
      <c r="AP158" s="30">
        <f t="shared" si="132"/>
        <v>3.1561604348324677</v>
      </c>
      <c r="AQ158" s="30">
        <f t="shared" si="133"/>
        <v>209.01690399815161</v>
      </c>
      <c r="AR158" s="31">
        <f t="shared" si="115"/>
        <v>0</v>
      </c>
      <c r="AS158" s="30">
        <f t="shared" si="134"/>
        <v>0</v>
      </c>
      <c r="AT158" s="30">
        <f t="shared" si="135"/>
        <v>209.01690399815161</v>
      </c>
      <c r="AU158" s="30">
        <f t="shared" si="151"/>
        <v>377.43320420909129</v>
      </c>
      <c r="AV158" s="36">
        <f t="shared" si="152"/>
        <v>1.4999999999999999E-2</v>
      </c>
      <c r="AW158" s="30">
        <f t="shared" si="136"/>
        <v>0.50789729506509351</v>
      </c>
      <c r="AX158" s="30">
        <f t="shared" si="137"/>
        <v>2.8754595522832278</v>
      </c>
      <c r="AY158" s="30">
        <f t="shared" si="138"/>
        <v>0.50780667440096094</v>
      </c>
      <c r="AZ158" s="30">
        <f t="shared" si="139"/>
        <v>3.3832662266841886</v>
      </c>
      <c r="BA158" s="30">
        <f t="shared" si="140"/>
        <v>380.22134531427724</v>
      </c>
      <c r="BB158" s="31">
        <f t="shared" si="116"/>
        <v>0</v>
      </c>
      <c r="BC158" s="30">
        <f t="shared" si="141"/>
        <v>0</v>
      </c>
      <c r="BD158" s="30">
        <f t="shared" si="142"/>
        <v>380.22134531427724</v>
      </c>
      <c r="BE158" s="30">
        <f t="shared" si="153"/>
        <v>0</v>
      </c>
      <c r="BF158" s="36">
        <f t="shared" si="154"/>
        <v>0.01</v>
      </c>
      <c r="BG158" s="36">
        <f t="shared" si="155"/>
        <v>0.50789729506509351</v>
      </c>
      <c r="BH158" s="30">
        <f t="shared" si="156"/>
        <v>0</v>
      </c>
      <c r="BI158" s="30">
        <f t="shared" si="143"/>
        <v>0</v>
      </c>
      <c r="BJ158" s="30">
        <f t="shared" si="157"/>
        <v>0</v>
      </c>
      <c r="BK158" s="30">
        <f t="shared" si="158"/>
        <v>0</v>
      </c>
    </row>
    <row r="159" spans="1:63" x14ac:dyDescent="0.25">
      <c r="A159" s="29"/>
      <c r="B159" s="25">
        <f t="shared" si="159"/>
        <v>41334</v>
      </c>
      <c r="C159" s="26">
        <f>VLOOKUP(B159,Weather!$A$2:$F$9992,5,0)</f>
        <v>13.85</v>
      </c>
      <c r="D159" s="26">
        <f>VLOOKUP(B159,Weather!$A$2:$F$9992,6,0)</f>
        <v>4.3739999999999997</v>
      </c>
      <c r="E159" s="23"/>
      <c r="F159" s="28">
        <f>B159-Output!$C$3</f>
        <v>126</v>
      </c>
      <c r="G159" s="26">
        <f t="shared" si="117"/>
        <v>1242.6499999999996</v>
      </c>
      <c r="H159" s="26">
        <f t="shared" si="160"/>
        <v>126</v>
      </c>
      <c r="I159" s="26"/>
      <c r="J159" s="26"/>
      <c r="K159" s="26"/>
      <c r="L159" s="30">
        <f t="shared" si="109"/>
        <v>0.85311999999999999</v>
      </c>
      <c r="M159" s="30">
        <f t="shared" si="118"/>
        <v>209.01690399815161</v>
      </c>
      <c r="N159" s="31">
        <f t="shared" si="110"/>
        <v>2.12E-2</v>
      </c>
      <c r="O159" s="30">
        <f t="shared" si="119"/>
        <v>4.4311583647608144</v>
      </c>
      <c r="P159" s="30">
        <f t="shared" si="120"/>
        <v>0.97718437850048379</v>
      </c>
      <c r="Q159" s="30">
        <f t="shared" si="121"/>
        <v>2.6</v>
      </c>
      <c r="R159" s="30">
        <f>VLOOKUP(B159,Weather!$A$2:$G$99998,7,0)</f>
        <v>14.043478260869565</v>
      </c>
      <c r="S159" s="76">
        <f t="shared" si="144"/>
        <v>-3</v>
      </c>
      <c r="T159" s="30">
        <f t="shared" si="145"/>
        <v>42</v>
      </c>
      <c r="U159" s="30">
        <f t="shared" si="146"/>
        <v>15</v>
      </c>
      <c r="V159" s="30">
        <f t="shared" si="122"/>
        <v>0.99808347192523961</v>
      </c>
      <c r="W159" s="30"/>
      <c r="X159" s="30"/>
      <c r="Y159" s="30">
        <f t="shared" si="147"/>
        <v>1</v>
      </c>
      <c r="Z159" s="30">
        <f t="shared" si="148"/>
        <v>1</v>
      </c>
      <c r="AA159" s="30">
        <f t="shared" si="123"/>
        <v>0.99808347192523961</v>
      </c>
      <c r="AB159" s="30">
        <f t="shared" si="124"/>
        <v>11.091633380604666</v>
      </c>
      <c r="AC159" s="31">
        <f t="shared" si="111"/>
        <v>0.20300000000000001</v>
      </c>
      <c r="AD159" s="30">
        <f t="shared" si="125"/>
        <v>2.2516015762627473</v>
      </c>
      <c r="AE159" s="31">
        <f t="shared" si="112"/>
        <v>0.49699999999999994</v>
      </c>
      <c r="AF159" s="30">
        <f t="shared" si="126"/>
        <v>5.512541790160518</v>
      </c>
      <c r="AG159" s="30">
        <f t="shared" si="113"/>
        <v>0.3</v>
      </c>
      <c r="AH159" s="30">
        <f t="shared" si="127"/>
        <v>3.3274900141813997</v>
      </c>
      <c r="AI159" s="31">
        <f t="shared" si="114"/>
        <v>0</v>
      </c>
      <c r="AJ159" s="30">
        <f t="shared" si="128"/>
        <v>0</v>
      </c>
      <c r="AK159" s="30">
        <f t="shared" si="149"/>
        <v>209.01690399815161</v>
      </c>
      <c r="AL159" s="35">
        <f t="shared" si="150"/>
        <v>0.03</v>
      </c>
      <c r="AM159" s="30">
        <f t="shared" si="129"/>
        <v>0.4679245494328837</v>
      </c>
      <c r="AN159" s="30">
        <f t="shared" si="130"/>
        <v>2.9341242188157417</v>
      </c>
      <c r="AO159" s="30">
        <f t="shared" si="131"/>
        <v>-3.8794587002712204E-2</v>
      </c>
      <c r="AP159" s="30">
        <f t="shared" si="132"/>
        <v>2.8953296318130297</v>
      </c>
      <c r="AQ159" s="30">
        <f t="shared" si="133"/>
        <v>208.37317594260131</v>
      </c>
      <c r="AR159" s="31">
        <f t="shared" si="115"/>
        <v>0</v>
      </c>
      <c r="AS159" s="30">
        <f t="shared" si="134"/>
        <v>0</v>
      </c>
      <c r="AT159" s="30">
        <f t="shared" si="135"/>
        <v>208.37317594260131</v>
      </c>
      <c r="AU159" s="30">
        <f t="shared" si="151"/>
        <v>380.22134531427724</v>
      </c>
      <c r="AV159" s="36">
        <f t="shared" si="152"/>
        <v>1.4999999999999999E-2</v>
      </c>
      <c r="AW159" s="30">
        <f t="shared" si="136"/>
        <v>0.4679245494328837</v>
      </c>
      <c r="AX159" s="30">
        <f t="shared" si="137"/>
        <v>2.668723525364221</v>
      </c>
      <c r="AY159" s="30">
        <f t="shared" si="138"/>
        <v>0.43814708005716546</v>
      </c>
      <c r="AZ159" s="30">
        <f t="shared" si="139"/>
        <v>3.1068706054213866</v>
      </c>
      <c r="BA159" s="30">
        <f t="shared" si="140"/>
        <v>382.62701649901641</v>
      </c>
      <c r="BB159" s="31">
        <f t="shared" si="116"/>
        <v>0</v>
      </c>
      <c r="BC159" s="30">
        <f t="shared" si="141"/>
        <v>0</v>
      </c>
      <c r="BD159" s="30">
        <f t="shared" si="142"/>
        <v>382.62701649901641</v>
      </c>
      <c r="BE159" s="30">
        <f t="shared" si="153"/>
        <v>0</v>
      </c>
      <c r="BF159" s="36">
        <f t="shared" si="154"/>
        <v>0.01</v>
      </c>
      <c r="BG159" s="36">
        <f t="shared" si="155"/>
        <v>0.4679245494328837</v>
      </c>
      <c r="BH159" s="30">
        <f t="shared" si="156"/>
        <v>0</v>
      </c>
      <c r="BI159" s="30">
        <f t="shared" si="143"/>
        <v>0</v>
      </c>
      <c r="BJ159" s="30">
        <f t="shared" si="157"/>
        <v>0</v>
      </c>
      <c r="BK159" s="30">
        <f t="shared" si="158"/>
        <v>0</v>
      </c>
    </row>
    <row r="160" spans="1:63" x14ac:dyDescent="0.25">
      <c r="A160" s="29"/>
      <c r="B160" s="25">
        <f t="shared" si="159"/>
        <v>41335</v>
      </c>
      <c r="C160" s="26">
        <f>VLOOKUP(B160,Weather!$A$2:$F$9992,5,0)</f>
        <v>11.600000000000001</v>
      </c>
      <c r="D160" s="26">
        <f>VLOOKUP(B160,Weather!$A$2:$F$9992,6,0)</f>
        <v>7.4627999999999997</v>
      </c>
      <c r="E160" s="23"/>
      <c r="F160" s="28">
        <f>B160-Output!$C$3</f>
        <v>127</v>
      </c>
      <c r="G160" s="26">
        <f t="shared" si="117"/>
        <v>1254.2499999999995</v>
      </c>
      <c r="H160" s="26">
        <f t="shared" si="160"/>
        <v>127</v>
      </c>
      <c r="I160" s="26"/>
      <c r="J160" s="26"/>
      <c r="K160" s="26"/>
      <c r="L160" s="30">
        <f t="shared" si="109"/>
        <v>0.85022999999999993</v>
      </c>
      <c r="M160" s="30">
        <f t="shared" si="118"/>
        <v>208.37317594260131</v>
      </c>
      <c r="N160" s="31">
        <f t="shared" si="110"/>
        <v>2.12E-2</v>
      </c>
      <c r="O160" s="30">
        <f t="shared" si="119"/>
        <v>4.4175113299831477</v>
      </c>
      <c r="P160" s="30">
        <f t="shared" si="120"/>
        <v>0.97662061570777658</v>
      </c>
      <c r="Q160" s="30">
        <f t="shared" si="121"/>
        <v>2.6</v>
      </c>
      <c r="R160" s="30">
        <f>VLOOKUP(B160,Weather!$A$2:$G$99998,7,0)</f>
        <v>10.986363636363635</v>
      </c>
      <c r="S160" s="76">
        <f t="shared" si="144"/>
        <v>-3</v>
      </c>
      <c r="T160" s="30">
        <f t="shared" si="145"/>
        <v>42</v>
      </c>
      <c r="U160" s="30">
        <f t="shared" si="146"/>
        <v>15</v>
      </c>
      <c r="V160" s="30">
        <f t="shared" si="122"/>
        <v>0.96419184111736633</v>
      </c>
      <c r="W160" s="30"/>
      <c r="X160" s="30"/>
      <c r="Y160" s="30">
        <f t="shared" si="147"/>
        <v>1</v>
      </c>
      <c r="Z160" s="30">
        <f t="shared" si="148"/>
        <v>1</v>
      </c>
      <c r="AA160" s="30">
        <f t="shared" si="123"/>
        <v>0.96419184111736633</v>
      </c>
      <c r="AB160" s="30">
        <f t="shared" si="124"/>
        <v>18.271091423714534</v>
      </c>
      <c r="AC160" s="31">
        <f t="shared" si="111"/>
        <v>0.20300000000000001</v>
      </c>
      <c r="AD160" s="30">
        <f t="shared" si="125"/>
        <v>3.7090315590140506</v>
      </c>
      <c r="AE160" s="31">
        <f t="shared" si="112"/>
        <v>0.49699999999999994</v>
      </c>
      <c r="AF160" s="30">
        <f t="shared" si="126"/>
        <v>9.0807324375861231</v>
      </c>
      <c r="AG160" s="30">
        <f t="shared" si="113"/>
        <v>0.3</v>
      </c>
      <c r="AH160" s="30">
        <f t="shared" si="127"/>
        <v>5.4813274271143602</v>
      </c>
      <c r="AI160" s="31">
        <f t="shared" si="114"/>
        <v>0</v>
      </c>
      <c r="AJ160" s="30">
        <f t="shared" si="128"/>
        <v>0</v>
      </c>
      <c r="AK160" s="30">
        <f t="shared" si="149"/>
        <v>208.37317594260131</v>
      </c>
      <c r="AL160" s="35">
        <f t="shared" si="150"/>
        <v>0.03</v>
      </c>
      <c r="AM160" s="30">
        <f t="shared" si="129"/>
        <v>0.3785711467525496</v>
      </c>
      <c r="AN160" s="30">
        <f t="shared" si="130"/>
        <v>2.3665221650718404</v>
      </c>
      <c r="AO160" s="30">
        <f t="shared" si="131"/>
        <v>7.6308233951675242E-2</v>
      </c>
      <c r="AP160" s="30">
        <f t="shared" si="132"/>
        <v>2.4428303990235158</v>
      </c>
      <c r="AQ160" s="30">
        <f t="shared" si="133"/>
        <v>209.63937710259185</v>
      </c>
      <c r="AR160" s="31">
        <f t="shared" si="115"/>
        <v>0</v>
      </c>
      <c r="AS160" s="30">
        <f t="shared" si="134"/>
        <v>0</v>
      </c>
      <c r="AT160" s="30">
        <f t="shared" si="135"/>
        <v>209.63937710259185</v>
      </c>
      <c r="AU160" s="30">
        <f t="shared" si="151"/>
        <v>382.62701649901641</v>
      </c>
      <c r="AV160" s="36">
        <f t="shared" si="152"/>
        <v>1.4999999999999999E-2</v>
      </c>
      <c r="AW160" s="30">
        <f t="shared" si="136"/>
        <v>0.3785711467525496</v>
      </c>
      <c r="AX160" s="30">
        <f t="shared" si="137"/>
        <v>2.1727732262180903</v>
      </c>
      <c r="AY160" s="30">
        <f t="shared" si="138"/>
        <v>1.0643092756954726</v>
      </c>
      <c r="AZ160" s="30">
        <f t="shared" si="139"/>
        <v>3.2370825019135632</v>
      </c>
      <c r="BA160" s="30">
        <f t="shared" si="140"/>
        <v>388.47066643468895</v>
      </c>
      <c r="BB160" s="31">
        <f t="shared" si="116"/>
        <v>0</v>
      </c>
      <c r="BC160" s="30">
        <f t="shared" si="141"/>
        <v>0</v>
      </c>
      <c r="BD160" s="30">
        <f t="shared" si="142"/>
        <v>388.47066643468895</v>
      </c>
      <c r="BE160" s="30">
        <f t="shared" si="153"/>
        <v>0</v>
      </c>
      <c r="BF160" s="36">
        <f t="shared" si="154"/>
        <v>0.01</v>
      </c>
      <c r="BG160" s="36">
        <f t="shared" si="155"/>
        <v>0.3785711467525496</v>
      </c>
      <c r="BH160" s="30">
        <f t="shared" si="156"/>
        <v>0</v>
      </c>
      <c r="BI160" s="30">
        <f t="shared" si="143"/>
        <v>0</v>
      </c>
      <c r="BJ160" s="30">
        <f t="shared" si="157"/>
        <v>0</v>
      </c>
      <c r="BK160" s="30">
        <f t="shared" si="158"/>
        <v>0</v>
      </c>
    </row>
    <row r="161" spans="1:63" x14ac:dyDescent="0.25">
      <c r="A161" s="29"/>
      <c r="B161" s="25">
        <f t="shared" si="159"/>
        <v>41336</v>
      </c>
      <c r="C161" s="26">
        <f>VLOOKUP(B161,Weather!$A$2:$F$9992,5,0)</f>
        <v>12.75</v>
      </c>
      <c r="D161" s="26">
        <f>VLOOKUP(B161,Weather!$A$2:$F$9992,6,0)</f>
        <v>13.734</v>
      </c>
      <c r="E161" s="23"/>
      <c r="F161" s="28">
        <f>B161-Output!$C$3</f>
        <v>128</v>
      </c>
      <c r="G161" s="26">
        <f t="shared" si="117"/>
        <v>1266.9999999999995</v>
      </c>
      <c r="H161" s="26">
        <f t="shared" si="160"/>
        <v>128</v>
      </c>
      <c r="I161" s="26"/>
      <c r="J161" s="26"/>
      <c r="K161" s="26"/>
      <c r="L161" s="30">
        <f t="shared" si="109"/>
        <v>0.84728000000000003</v>
      </c>
      <c r="M161" s="30">
        <f t="shared" si="118"/>
        <v>209.63937710259185</v>
      </c>
      <c r="N161" s="31">
        <f t="shared" si="110"/>
        <v>2.12E-2</v>
      </c>
      <c r="O161" s="30">
        <f t="shared" si="119"/>
        <v>4.4443547945749469</v>
      </c>
      <c r="P161" s="30">
        <f t="shared" si="120"/>
        <v>0.97684658354635368</v>
      </c>
      <c r="Q161" s="30">
        <f t="shared" si="121"/>
        <v>2.6</v>
      </c>
      <c r="R161" s="30">
        <f>VLOOKUP(B161,Weather!$A$2:$G$99998,7,0)</f>
        <v>12.213043478260872</v>
      </c>
      <c r="S161" s="76">
        <f t="shared" si="144"/>
        <v>-3</v>
      </c>
      <c r="T161" s="30">
        <f t="shared" si="145"/>
        <v>42</v>
      </c>
      <c r="U161" s="30">
        <f t="shared" si="146"/>
        <v>15</v>
      </c>
      <c r="V161" s="30">
        <f t="shared" si="122"/>
        <v>0.98314854939171614</v>
      </c>
      <c r="W161" s="30"/>
      <c r="X161" s="30"/>
      <c r="Y161" s="30">
        <f t="shared" si="147"/>
        <v>1</v>
      </c>
      <c r="Z161" s="30">
        <f t="shared" si="148"/>
        <v>1</v>
      </c>
      <c r="AA161" s="30">
        <f t="shared" si="123"/>
        <v>0.98314854939171614</v>
      </c>
      <c r="AB161" s="30">
        <f t="shared" si="124"/>
        <v>34.29382250336247</v>
      </c>
      <c r="AC161" s="31">
        <f t="shared" si="111"/>
        <v>0.20300000000000001</v>
      </c>
      <c r="AD161" s="30">
        <f t="shared" si="125"/>
        <v>6.961645968182582</v>
      </c>
      <c r="AE161" s="31">
        <f t="shared" si="112"/>
        <v>0.49699999999999994</v>
      </c>
      <c r="AF161" s="30">
        <f t="shared" si="126"/>
        <v>17.044029784171144</v>
      </c>
      <c r="AG161" s="30">
        <f t="shared" si="113"/>
        <v>0.3</v>
      </c>
      <c r="AH161" s="30">
        <f t="shared" si="127"/>
        <v>10.288146751008741</v>
      </c>
      <c r="AI161" s="31">
        <f t="shared" si="114"/>
        <v>0</v>
      </c>
      <c r="AJ161" s="30">
        <f t="shared" si="128"/>
        <v>0</v>
      </c>
      <c r="AK161" s="30">
        <f t="shared" si="149"/>
        <v>209.63937710259185</v>
      </c>
      <c r="AL161" s="35">
        <f t="shared" si="150"/>
        <v>0.03</v>
      </c>
      <c r="AM161" s="30">
        <f t="shared" si="129"/>
        <v>0.41216798337235067</v>
      </c>
      <c r="AN161" s="30">
        <f t="shared" si="130"/>
        <v>2.5921991788743308</v>
      </c>
      <c r="AO161" s="30">
        <f t="shared" si="131"/>
        <v>0.24835935550428101</v>
      </c>
      <c r="AP161" s="30">
        <f t="shared" si="132"/>
        <v>2.8405585343786117</v>
      </c>
      <c r="AQ161" s="30">
        <f t="shared" si="133"/>
        <v>213.76046453639583</v>
      </c>
      <c r="AR161" s="31">
        <f t="shared" si="115"/>
        <v>0</v>
      </c>
      <c r="AS161" s="30">
        <f t="shared" si="134"/>
        <v>0</v>
      </c>
      <c r="AT161" s="30">
        <f t="shared" si="135"/>
        <v>213.76046453639583</v>
      </c>
      <c r="AU161" s="30">
        <f t="shared" si="151"/>
        <v>388.47066643468895</v>
      </c>
      <c r="AV161" s="36">
        <f t="shared" si="152"/>
        <v>1.4999999999999999E-2</v>
      </c>
      <c r="AW161" s="30">
        <f t="shared" si="136"/>
        <v>0.41216798337235067</v>
      </c>
      <c r="AX161" s="30">
        <f t="shared" si="137"/>
        <v>2.4017275677554828</v>
      </c>
      <c r="AY161" s="30">
        <f t="shared" si="138"/>
        <v>2.2559395024831601</v>
      </c>
      <c r="AZ161" s="30">
        <f t="shared" si="139"/>
        <v>4.6576670702386433</v>
      </c>
      <c r="BA161" s="30">
        <f t="shared" si="140"/>
        <v>400.85702914862145</v>
      </c>
      <c r="BB161" s="31">
        <f t="shared" si="116"/>
        <v>0</v>
      </c>
      <c r="BC161" s="30">
        <f t="shared" si="141"/>
        <v>0</v>
      </c>
      <c r="BD161" s="30">
        <f t="shared" si="142"/>
        <v>400.85702914862145</v>
      </c>
      <c r="BE161" s="30">
        <f t="shared" si="153"/>
        <v>0</v>
      </c>
      <c r="BF161" s="36">
        <f t="shared" si="154"/>
        <v>0.01</v>
      </c>
      <c r="BG161" s="36">
        <f t="shared" si="155"/>
        <v>0.41216798337235067</v>
      </c>
      <c r="BH161" s="30">
        <f t="shared" si="156"/>
        <v>0</v>
      </c>
      <c r="BI161" s="30">
        <f t="shared" si="143"/>
        <v>0</v>
      </c>
      <c r="BJ161" s="30">
        <f t="shared" si="157"/>
        <v>0</v>
      </c>
      <c r="BK161" s="30">
        <f t="shared" si="158"/>
        <v>0</v>
      </c>
    </row>
    <row r="162" spans="1:63" x14ac:dyDescent="0.25">
      <c r="A162" s="29"/>
      <c r="B162" s="25">
        <f t="shared" si="159"/>
        <v>41337</v>
      </c>
      <c r="C162" s="26">
        <f>VLOOKUP(B162,Weather!$A$2:$F$9992,5,0)</f>
        <v>13.75</v>
      </c>
      <c r="D162" s="26">
        <f>VLOOKUP(B162,Weather!$A$2:$F$9992,6,0)</f>
        <v>15.836399999999999</v>
      </c>
      <c r="E162" s="23"/>
      <c r="F162" s="28">
        <f>B162-Output!$C$3</f>
        <v>129</v>
      </c>
      <c r="G162" s="26">
        <f t="shared" si="117"/>
        <v>1280.7499999999995</v>
      </c>
      <c r="H162" s="26">
        <f t="shared" si="160"/>
        <v>129</v>
      </c>
      <c r="I162" s="26"/>
      <c r="J162" s="26"/>
      <c r="K162" s="26"/>
      <c r="L162" s="30">
        <f t="shared" si="109"/>
        <v>0.84427000000000008</v>
      </c>
      <c r="M162" s="30">
        <f t="shared" si="118"/>
        <v>213.76046453639583</v>
      </c>
      <c r="N162" s="31">
        <f t="shared" si="110"/>
        <v>2.12E-2</v>
      </c>
      <c r="O162" s="30">
        <f t="shared" si="119"/>
        <v>4.5317218481715917</v>
      </c>
      <c r="P162" s="30">
        <f t="shared" si="120"/>
        <v>0.97820330235324482</v>
      </c>
      <c r="Q162" s="30">
        <f t="shared" si="121"/>
        <v>2.6</v>
      </c>
      <c r="R162" s="30">
        <f>VLOOKUP(B162,Weather!$A$2:$G$99998,7,0)</f>
        <v>13.05</v>
      </c>
      <c r="S162" s="76">
        <f t="shared" si="144"/>
        <v>-3</v>
      </c>
      <c r="T162" s="30">
        <f t="shared" si="145"/>
        <v>42</v>
      </c>
      <c r="U162" s="30">
        <f t="shared" si="146"/>
        <v>15</v>
      </c>
      <c r="V162" s="30">
        <f t="shared" si="122"/>
        <v>0.99188280499519688</v>
      </c>
      <c r="W162" s="30"/>
      <c r="X162" s="30"/>
      <c r="Y162" s="30">
        <f t="shared" si="147"/>
        <v>1</v>
      </c>
      <c r="Z162" s="30">
        <f t="shared" si="148"/>
        <v>1</v>
      </c>
      <c r="AA162" s="30">
        <f t="shared" si="123"/>
        <v>0.99188280499519688</v>
      </c>
      <c r="AB162" s="30">
        <f t="shared" si="124"/>
        <v>39.950231187642906</v>
      </c>
      <c r="AC162" s="31">
        <f t="shared" si="111"/>
        <v>0.20300000000000001</v>
      </c>
      <c r="AD162" s="30">
        <f t="shared" si="125"/>
        <v>8.1098969310915106</v>
      </c>
      <c r="AE162" s="31">
        <f t="shared" si="112"/>
        <v>0.49699999999999994</v>
      </c>
      <c r="AF162" s="30">
        <f t="shared" si="126"/>
        <v>19.855264900258522</v>
      </c>
      <c r="AG162" s="30">
        <f t="shared" si="113"/>
        <v>0.3</v>
      </c>
      <c r="AH162" s="30">
        <f t="shared" si="127"/>
        <v>11.985069356292872</v>
      </c>
      <c r="AI162" s="31">
        <f t="shared" si="114"/>
        <v>0</v>
      </c>
      <c r="AJ162" s="30">
        <f t="shared" si="128"/>
        <v>0</v>
      </c>
      <c r="AK162" s="30">
        <f t="shared" si="149"/>
        <v>213.76046453639583</v>
      </c>
      <c r="AL162" s="35">
        <f t="shared" si="150"/>
        <v>0.03</v>
      </c>
      <c r="AM162" s="30">
        <f t="shared" si="129"/>
        <v>0.43678644795834726</v>
      </c>
      <c r="AN162" s="30">
        <f t="shared" si="130"/>
        <v>2.8010302205633577</v>
      </c>
      <c r="AO162" s="30">
        <f t="shared" si="131"/>
        <v>0.30175598382642027</v>
      </c>
      <c r="AP162" s="30">
        <f t="shared" si="132"/>
        <v>3.102786204389778</v>
      </c>
      <c r="AQ162" s="30">
        <f t="shared" si="133"/>
        <v>218.76757526309754</v>
      </c>
      <c r="AR162" s="31">
        <f t="shared" si="115"/>
        <v>0</v>
      </c>
      <c r="AS162" s="30">
        <f t="shared" si="134"/>
        <v>0</v>
      </c>
      <c r="AT162" s="30">
        <f t="shared" si="135"/>
        <v>218.76757526309754</v>
      </c>
      <c r="AU162" s="30">
        <f t="shared" si="151"/>
        <v>400.85702914862145</v>
      </c>
      <c r="AV162" s="36">
        <f t="shared" si="152"/>
        <v>1.4999999999999999E-2</v>
      </c>
      <c r="AW162" s="30">
        <f t="shared" si="136"/>
        <v>0.43678644795834726</v>
      </c>
      <c r="AX162" s="30">
        <f t="shared" si="137"/>
        <v>2.6263337685144301</v>
      </c>
      <c r="AY162" s="30">
        <f t="shared" si="138"/>
        <v>2.6544614194678111</v>
      </c>
      <c r="AZ162" s="30">
        <f t="shared" si="139"/>
        <v>5.2807951879822408</v>
      </c>
      <c r="BA162" s="30">
        <f t="shared" si="140"/>
        <v>415.43149886089776</v>
      </c>
      <c r="BB162" s="31">
        <f t="shared" si="116"/>
        <v>0</v>
      </c>
      <c r="BC162" s="30">
        <f t="shared" si="141"/>
        <v>0</v>
      </c>
      <c r="BD162" s="30">
        <f t="shared" si="142"/>
        <v>415.43149886089776</v>
      </c>
      <c r="BE162" s="30">
        <f t="shared" si="153"/>
        <v>0</v>
      </c>
      <c r="BF162" s="36">
        <f t="shared" si="154"/>
        <v>0.01</v>
      </c>
      <c r="BG162" s="36">
        <f t="shared" si="155"/>
        <v>0.43678644795834726</v>
      </c>
      <c r="BH162" s="30">
        <f t="shared" si="156"/>
        <v>0</v>
      </c>
      <c r="BI162" s="30">
        <f t="shared" si="143"/>
        <v>0</v>
      </c>
      <c r="BJ162" s="30">
        <f t="shared" si="157"/>
        <v>0</v>
      </c>
      <c r="BK162" s="30">
        <f t="shared" si="158"/>
        <v>0</v>
      </c>
    </row>
    <row r="163" spans="1:63" x14ac:dyDescent="0.25">
      <c r="A163" s="29"/>
      <c r="B163" s="25">
        <f t="shared" si="159"/>
        <v>41338</v>
      </c>
      <c r="C163" s="26">
        <f>VLOOKUP(B163,Weather!$A$2:$F$9992,5,0)</f>
        <v>14.5</v>
      </c>
      <c r="D163" s="26">
        <f>VLOOKUP(B163,Weather!$A$2:$F$9992,6,0)</f>
        <v>18.316800000000001</v>
      </c>
      <c r="E163" s="23"/>
      <c r="F163" s="28">
        <f>B163-Output!$C$3</f>
        <v>130</v>
      </c>
      <c r="G163" s="26">
        <f t="shared" si="117"/>
        <v>1295.2499999999995</v>
      </c>
      <c r="H163" s="26">
        <f t="shared" si="160"/>
        <v>130</v>
      </c>
      <c r="I163" s="26"/>
      <c r="J163" s="26"/>
      <c r="K163" s="26"/>
      <c r="L163" s="30">
        <f t="shared" si="109"/>
        <v>0.84119999999999995</v>
      </c>
      <c r="M163" s="30">
        <f t="shared" si="118"/>
        <v>218.76757526309754</v>
      </c>
      <c r="N163" s="31">
        <f t="shared" si="110"/>
        <v>2.12E-2</v>
      </c>
      <c r="O163" s="30">
        <f t="shared" si="119"/>
        <v>4.6378725955776678</v>
      </c>
      <c r="P163" s="30">
        <f t="shared" si="120"/>
        <v>0.97978597133794676</v>
      </c>
      <c r="Q163" s="30">
        <f t="shared" si="121"/>
        <v>2.6</v>
      </c>
      <c r="R163" s="30">
        <f>VLOOKUP(B163,Weather!$A$2:$G$99998,7,0)</f>
        <v>13.804347826086957</v>
      </c>
      <c r="S163" s="76">
        <f t="shared" si="144"/>
        <v>-3</v>
      </c>
      <c r="T163" s="30">
        <f t="shared" si="145"/>
        <v>42</v>
      </c>
      <c r="U163" s="30">
        <f t="shared" si="146"/>
        <v>15</v>
      </c>
      <c r="V163" s="30">
        <f t="shared" si="122"/>
        <v>0.99699186361258774</v>
      </c>
      <c r="W163" s="30"/>
      <c r="X163" s="30"/>
      <c r="Y163" s="30">
        <f t="shared" si="147"/>
        <v>1</v>
      </c>
      <c r="Z163" s="30">
        <f t="shared" si="148"/>
        <v>1</v>
      </c>
      <c r="AA163" s="30">
        <f t="shared" si="123"/>
        <v>0.99699186361258774</v>
      </c>
      <c r="AB163" s="30">
        <f t="shared" si="124"/>
        <v>46.520650874701651</v>
      </c>
      <c r="AC163" s="31">
        <f t="shared" si="111"/>
        <v>0.20300000000000001</v>
      </c>
      <c r="AD163" s="30">
        <f t="shared" si="125"/>
        <v>9.4436921275644359</v>
      </c>
      <c r="AE163" s="31">
        <f t="shared" si="112"/>
        <v>0.49699999999999994</v>
      </c>
      <c r="AF163" s="30">
        <f t="shared" si="126"/>
        <v>23.120763484726719</v>
      </c>
      <c r="AG163" s="30">
        <f t="shared" si="113"/>
        <v>0.3</v>
      </c>
      <c r="AH163" s="30">
        <f t="shared" si="127"/>
        <v>13.956195262410494</v>
      </c>
      <c r="AI163" s="31">
        <f t="shared" si="114"/>
        <v>0</v>
      </c>
      <c r="AJ163" s="30">
        <f t="shared" si="128"/>
        <v>0</v>
      </c>
      <c r="AK163" s="30">
        <f t="shared" si="149"/>
        <v>218.76757526309754</v>
      </c>
      <c r="AL163" s="35">
        <f t="shared" si="150"/>
        <v>0.03</v>
      </c>
      <c r="AM163" s="30">
        <f t="shared" si="129"/>
        <v>0.46023250392014947</v>
      </c>
      <c r="AN163" s="30">
        <f t="shared" si="130"/>
        <v>3.0205184681962538</v>
      </c>
      <c r="AO163" s="30">
        <f t="shared" si="131"/>
        <v>0.36509319079848751</v>
      </c>
      <c r="AP163" s="30">
        <f t="shared" si="132"/>
        <v>3.3856116589947414</v>
      </c>
      <c r="AQ163" s="30">
        <f t="shared" si="133"/>
        <v>224.82565573166724</v>
      </c>
      <c r="AR163" s="31">
        <f t="shared" si="115"/>
        <v>0</v>
      </c>
      <c r="AS163" s="30">
        <f t="shared" si="134"/>
        <v>0</v>
      </c>
      <c r="AT163" s="30">
        <f t="shared" si="135"/>
        <v>224.82565573166724</v>
      </c>
      <c r="AU163" s="30">
        <f t="shared" si="151"/>
        <v>415.43149886089776</v>
      </c>
      <c r="AV163" s="36">
        <f t="shared" si="152"/>
        <v>1.4999999999999999E-2</v>
      </c>
      <c r="AW163" s="30">
        <f t="shared" si="136"/>
        <v>0.46023250392014947</v>
      </c>
      <c r="AX163" s="30">
        <f t="shared" si="137"/>
        <v>2.8679261839207753</v>
      </c>
      <c r="AY163" s="30">
        <f t="shared" si="138"/>
        <v>3.1203546429351712</v>
      </c>
      <c r="AZ163" s="30">
        <f t="shared" si="139"/>
        <v>5.9882808268559469</v>
      </c>
      <c r="BA163" s="30">
        <f t="shared" si="140"/>
        <v>432.56398151876851</v>
      </c>
      <c r="BB163" s="31">
        <f t="shared" si="116"/>
        <v>0</v>
      </c>
      <c r="BC163" s="30">
        <f t="shared" si="141"/>
        <v>0</v>
      </c>
      <c r="BD163" s="30">
        <f t="shared" si="142"/>
        <v>432.56398151876851</v>
      </c>
      <c r="BE163" s="30">
        <f t="shared" si="153"/>
        <v>0</v>
      </c>
      <c r="BF163" s="36">
        <f t="shared" si="154"/>
        <v>0.01</v>
      </c>
      <c r="BG163" s="36">
        <f t="shared" si="155"/>
        <v>0.46023250392014947</v>
      </c>
      <c r="BH163" s="30">
        <f t="shared" si="156"/>
        <v>0</v>
      </c>
      <c r="BI163" s="30">
        <f t="shared" si="143"/>
        <v>0</v>
      </c>
      <c r="BJ163" s="30">
        <f t="shared" si="157"/>
        <v>0</v>
      </c>
      <c r="BK163" s="30">
        <f t="shared" si="158"/>
        <v>0</v>
      </c>
    </row>
    <row r="164" spans="1:63" s="3" customFormat="1" x14ac:dyDescent="0.25">
      <c r="A164" s="34"/>
      <c r="B164" s="25">
        <f t="shared" si="159"/>
        <v>41339</v>
      </c>
      <c r="C164" s="26">
        <f>VLOOKUP(B164,Weather!$A$2:$F$9992,5,0)</f>
        <v>17.45</v>
      </c>
      <c r="D164" s="26">
        <f>VLOOKUP(B164,Weather!$A$2:$F$9992,6,0)</f>
        <v>15.984</v>
      </c>
      <c r="E164" s="34"/>
      <c r="F164" s="28">
        <f>B164-Output!$C$3</f>
        <v>131</v>
      </c>
      <c r="G164" s="26">
        <f t="shared" si="117"/>
        <v>1312.6999999999996</v>
      </c>
      <c r="H164" s="26">
        <f t="shared" si="160"/>
        <v>131</v>
      </c>
      <c r="I164" s="26"/>
      <c r="J164" s="26"/>
      <c r="K164" s="26"/>
      <c r="L164" s="30">
        <f t="shared" si="109"/>
        <v>0.83806999999999998</v>
      </c>
      <c r="M164" s="30">
        <f t="shared" si="118"/>
        <v>224.82565573166724</v>
      </c>
      <c r="N164" s="31">
        <f t="shared" si="110"/>
        <v>2.12E-2</v>
      </c>
      <c r="O164" s="30">
        <f t="shared" si="119"/>
        <v>4.7663039015113453</v>
      </c>
      <c r="P164" s="30">
        <f t="shared" si="120"/>
        <v>0.98158327962081027</v>
      </c>
      <c r="Q164" s="30">
        <f t="shared" si="121"/>
        <v>2.6</v>
      </c>
      <c r="R164" s="30">
        <f>VLOOKUP(B164,Weather!$A$2:$G$99998,7,0)</f>
        <v>16.445454545454549</v>
      </c>
      <c r="S164" s="76">
        <f t="shared" si="144"/>
        <v>-3</v>
      </c>
      <c r="T164" s="30">
        <f t="shared" si="145"/>
        <v>42</v>
      </c>
      <c r="U164" s="30">
        <f t="shared" si="146"/>
        <v>15</v>
      </c>
      <c r="V164" s="30">
        <f t="shared" si="122"/>
        <v>0.99581302448985676</v>
      </c>
      <c r="W164" s="38"/>
      <c r="X164" s="38"/>
      <c r="Y164" s="30">
        <f t="shared" si="147"/>
        <v>1</v>
      </c>
      <c r="Z164" s="30">
        <f t="shared" si="148"/>
        <v>1</v>
      </c>
      <c r="AA164" s="30">
        <f t="shared" si="123"/>
        <v>0.99581302448985676</v>
      </c>
      <c r="AB164" s="30">
        <f t="shared" si="124"/>
        <v>40.622231147821601</v>
      </c>
      <c r="AC164" s="31">
        <f t="shared" si="111"/>
        <v>0.20300000000000001</v>
      </c>
      <c r="AD164" s="30">
        <f t="shared" si="125"/>
        <v>8.2463129230077854</v>
      </c>
      <c r="AE164" s="31">
        <f t="shared" si="112"/>
        <v>0.49699999999999994</v>
      </c>
      <c r="AF164" s="30">
        <f t="shared" si="126"/>
        <v>20.189248880467332</v>
      </c>
      <c r="AG164" s="30">
        <f t="shared" si="113"/>
        <v>0.3</v>
      </c>
      <c r="AH164" s="30">
        <f t="shared" si="127"/>
        <v>12.18666934434648</v>
      </c>
      <c r="AI164" s="31">
        <f t="shared" si="114"/>
        <v>0</v>
      </c>
      <c r="AJ164" s="30">
        <f t="shared" si="128"/>
        <v>0</v>
      </c>
      <c r="AK164" s="30">
        <f t="shared" si="149"/>
        <v>224.82565573166724</v>
      </c>
      <c r="AL164" s="35">
        <f t="shared" si="150"/>
        <v>0.03</v>
      </c>
      <c r="AM164" s="30">
        <f t="shared" si="129"/>
        <v>0.55269116453320699</v>
      </c>
      <c r="AN164" s="30">
        <f t="shared" si="130"/>
        <v>3.7277746044983116</v>
      </c>
      <c r="AO164" s="30">
        <f t="shared" si="131"/>
        <v>0.25683371802407856</v>
      </c>
      <c r="AP164" s="30">
        <f t="shared" si="132"/>
        <v>3.9846083225223903</v>
      </c>
      <c r="AQ164" s="30">
        <f t="shared" si="133"/>
        <v>229.08736033215266</v>
      </c>
      <c r="AR164" s="31">
        <f t="shared" si="115"/>
        <v>0</v>
      </c>
      <c r="AS164" s="30">
        <f t="shared" si="134"/>
        <v>0</v>
      </c>
      <c r="AT164" s="30">
        <f t="shared" si="135"/>
        <v>229.08736033215266</v>
      </c>
      <c r="AU164" s="30">
        <f t="shared" si="151"/>
        <v>432.56398151876851</v>
      </c>
      <c r="AV164" s="36">
        <f t="shared" si="152"/>
        <v>1.4999999999999999E-2</v>
      </c>
      <c r="AW164" s="30">
        <f t="shared" si="136"/>
        <v>0.55269116453320699</v>
      </c>
      <c r="AX164" s="30">
        <f t="shared" si="137"/>
        <v>3.586114360210932</v>
      </c>
      <c r="AY164" s="30">
        <f t="shared" si="138"/>
        <v>2.5580449355359027</v>
      </c>
      <c r="AZ164" s="30">
        <f t="shared" si="139"/>
        <v>6.1441592957468352</v>
      </c>
      <c r="BA164" s="30">
        <f t="shared" si="140"/>
        <v>446.60907110348904</v>
      </c>
      <c r="BB164" s="31">
        <f t="shared" si="116"/>
        <v>0</v>
      </c>
      <c r="BC164" s="30">
        <f t="shared" si="141"/>
        <v>0</v>
      </c>
      <c r="BD164" s="30">
        <f t="shared" si="142"/>
        <v>446.60907110348904</v>
      </c>
      <c r="BE164" s="30">
        <f t="shared" si="153"/>
        <v>0</v>
      </c>
      <c r="BF164" s="36">
        <f t="shared" si="154"/>
        <v>0.01</v>
      </c>
      <c r="BG164" s="36">
        <f t="shared" si="155"/>
        <v>0.55269116453320699</v>
      </c>
      <c r="BH164" s="30">
        <f t="shared" si="156"/>
        <v>0</v>
      </c>
      <c r="BI164" s="30">
        <f t="shared" si="143"/>
        <v>0</v>
      </c>
      <c r="BJ164" s="30">
        <f t="shared" si="157"/>
        <v>0</v>
      </c>
      <c r="BK164" s="30">
        <f t="shared" si="158"/>
        <v>0</v>
      </c>
    </row>
    <row r="165" spans="1:63" x14ac:dyDescent="0.25">
      <c r="A165" s="29"/>
      <c r="B165" s="25">
        <f t="shared" si="159"/>
        <v>41340</v>
      </c>
      <c r="C165" s="26">
        <f>VLOOKUP(B165,Weather!$A$2:$F$9992,5,0)</f>
        <v>19.149999999999999</v>
      </c>
      <c r="D165" s="26">
        <f>VLOOKUP(B165,Weather!$A$2:$F$9992,6,0)</f>
        <v>15.7896</v>
      </c>
      <c r="E165" s="23"/>
      <c r="F165" s="28">
        <f>B165-Output!$C$3</f>
        <v>132</v>
      </c>
      <c r="G165" s="26">
        <f t="shared" si="117"/>
        <v>1331.8499999999997</v>
      </c>
      <c r="H165" s="26">
        <f t="shared" si="160"/>
        <v>132</v>
      </c>
      <c r="I165" s="26"/>
      <c r="J165" s="26"/>
      <c r="K165" s="26"/>
      <c r="L165" s="30">
        <f t="shared" si="109"/>
        <v>0.83488000000000007</v>
      </c>
      <c r="M165" s="30">
        <f t="shared" si="118"/>
        <v>229.08736033215266</v>
      </c>
      <c r="N165" s="31">
        <f t="shared" si="110"/>
        <v>2.12E-2</v>
      </c>
      <c r="O165" s="30">
        <f t="shared" si="119"/>
        <v>4.8566520390416361</v>
      </c>
      <c r="P165" s="30">
        <f t="shared" si="120"/>
        <v>0.98265969388951435</v>
      </c>
      <c r="Q165" s="30">
        <f t="shared" si="121"/>
        <v>2.6</v>
      </c>
      <c r="R165" s="30">
        <f>VLOOKUP(B165,Weather!$A$2:$G$99998,7,0)</f>
        <v>18.056521739130432</v>
      </c>
      <c r="S165" s="76">
        <f t="shared" si="144"/>
        <v>-3</v>
      </c>
      <c r="T165" s="30">
        <f t="shared" si="145"/>
        <v>42</v>
      </c>
      <c r="U165" s="30">
        <f t="shared" si="146"/>
        <v>15</v>
      </c>
      <c r="V165" s="30">
        <f t="shared" si="122"/>
        <v>0.98180688034910135</v>
      </c>
      <c r="W165" s="30"/>
      <c r="X165" s="30"/>
      <c r="Y165" s="30">
        <f t="shared" si="147"/>
        <v>1</v>
      </c>
      <c r="Z165" s="30">
        <f t="shared" si="148"/>
        <v>1</v>
      </c>
      <c r="AA165" s="30">
        <f t="shared" si="123"/>
        <v>0.98180688034910135</v>
      </c>
      <c r="AB165" s="30">
        <f t="shared" si="124"/>
        <v>39.607158845889835</v>
      </c>
      <c r="AC165" s="31">
        <f t="shared" si="111"/>
        <v>0.20300000000000001</v>
      </c>
      <c r="AD165" s="30">
        <f t="shared" si="125"/>
        <v>8.0402532457156362</v>
      </c>
      <c r="AE165" s="31">
        <f t="shared" si="112"/>
        <v>0.49699999999999994</v>
      </c>
      <c r="AF165" s="30">
        <f t="shared" si="126"/>
        <v>19.684757946407245</v>
      </c>
      <c r="AG165" s="30">
        <f t="shared" si="113"/>
        <v>0.3</v>
      </c>
      <c r="AH165" s="30">
        <f t="shared" si="127"/>
        <v>11.88214765376695</v>
      </c>
      <c r="AI165" s="31">
        <f t="shared" si="114"/>
        <v>0</v>
      </c>
      <c r="AJ165" s="30">
        <f t="shared" si="128"/>
        <v>0</v>
      </c>
      <c r="AK165" s="30">
        <f t="shared" si="149"/>
        <v>229.08736033215266</v>
      </c>
      <c r="AL165" s="35">
        <f t="shared" si="150"/>
        <v>0.03</v>
      </c>
      <c r="AM165" s="30">
        <f t="shared" si="129"/>
        <v>0.61798861873520683</v>
      </c>
      <c r="AN165" s="30">
        <f t="shared" si="130"/>
        <v>4.2472014414408488</v>
      </c>
      <c r="AO165" s="30">
        <f t="shared" si="131"/>
        <v>0.21559706455497893</v>
      </c>
      <c r="AP165" s="30">
        <f t="shared" si="132"/>
        <v>4.4627985059958277</v>
      </c>
      <c r="AQ165" s="30">
        <f t="shared" si="133"/>
        <v>232.66481507187245</v>
      </c>
      <c r="AR165" s="31">
        <f t="shared" si="115"/>
        <v>0</v>
      </c>
      <c r="AS165" s="30">
        <f t="shared" si="134"/>
        <v>0</v>
      </c>
      <c r="AT165" s="30">
        <f t="shared" si="135"/>
        <v>232.66481507187245</v>
      </c>
      <c r="AU165" s="30">
        <f t="shared" si="151"/>
        <v>446.60907110348904</v>
      </c>
      <c r="AV165" s="36">
        <f t="shared" si="152"/>
        <v>1.4999999999999999E-2</v>
      </c>
      <c r="AW165" s="30">
        <f t="shared" si="136"/>
        <v>0.61798861873520683</v>
      </c>
      <c r="AX165" s="30">
        <f t="shared" si="137"/>
        <v>4.139989844487884</v>
      </c>
      <c r="AY165" s="30">
        <f t="shared" si="138"/>
        <v>2.3949824214627156</v>
      </c>
      <c r="AZ165" s="30">
        <f t="shared" si="139"/>
        <v>6.5349722659506</v>
      </c>
      <c r="BA165" s="30">
        <f t="shared" si="140"/>
        <v>459.7588567839457</v>
      </c>
      <c r="BB165" s="31">
        <f t="shared" si="116"/>
        <v>0</v>
      </c>
      <c r="BC165" s="30">
        <f t="shared" si="141"/>
        <v>0</v>
      </c>
      <c r="BD165" s="30">
        <f t="shared" si="142"/>
        <v>459.7588567839457</v>
      </c>
      <c r="BE165" s="30">
        <f t="shared" si="153"/>
        <v>0</v>
      </c>
      <c r="BF165" s="36">
        <f t="shared" si="154"/>
        <v>0.01</v>
      </c>
      <c r="BG165" s="36">
        <f t="shared" si="155"/>
        <v>0.61798861873520683</v>
      </c>
      <c r="BH165" s="30">
        <f t="shared" si="156"/>
        <v>0</v>
      </c>
      <c r="BI165" s="30">
        <f t="shared" si="143"/>
        <v>0</v>
      </c>
      <c r="BJ165" s="30">
        <f t="shared" si="157"/>
        <v>0</v>
      </c>
      <c r="BK165" s="30">
        <f t="shared" si="158"/>
        <v>0</v>
      </c>
    </row>
    <row r="166" spans="1:63" x14ac:dyDescent="0.25">
      <c r="A166" s="29"/>
      <c r="B166" s="25">
        <f t="shared" si="159"/>
        <v>41341</v>
      </c>
      <c r="C166" s="26">
        <f>VLOOKUP(B166,Weather!$A$2:$F$9992,5,0)</f>
        <v>18</v>
      </c>
      <c r="D166" s="26">
        <f>VLOOKUP(B166,Weather!$A$2:$F$9992,6,0)</f>
        <v>17.953199999999999</v>
      </c>
      <c r="E166" s="23"/>
      <c r="F166" s="28">
        <f>B166-Output!$C$3</f>
        <v>133</v>
      </c>
      <c r="G166" s="26">
        <f t="shared" si="117"/>
        <v>1349.8499999999997</v>
      </c>
      <c r="H166" s="26">
        <f t="shared" si="160"/>
        <v>133</v>
      </c>
      <c r="I166" s="26"/>
      <c r="J166" s="26"/>
      <c r="K166" s="26"/>
      <c r="L166" s="30">
        <f t="shared" si="109"/>
        <v>0.83162999999999998</v>
      </c>
      <c r="M166" s="30">
        <f t="shared" si="118"/>
        <v>232.66481507187245</v>
      </c>
      <c r="N166" s="31">
        <f t="shared" si="110"/>
        <v>2.12E-2</v>
      </c>
      <c r="O166" s="30">
        <f t="shared" si="119"/>
        <v>4.9324940795236962</v>
      </c>
      <c r="P166" s="30">
        <f t="shared" si="120"/>
        <v>0.98346060306994998</v>
      </c>
      <c r="Q166" s="30">
        <f t="shared" si="121"/>
        <v>2.6</v>
      </c>
      <c r="R166" s="30">
        <f>VLOOKUP(B166,Weather!$A$2:$G$99998,7,0)</f>
        <v>17.281818181818185</v>
      </c>
      <c r="S166" s="76">
        <f t="shared" si="144"/>
        <v>-3</v>
      </c>
      <c r="T166" s="30">
        <f t="shared" si="145"/>
        <v>42</v>
      </c>
      <c r="U166" s="30">
        <f t="shared" si="146"/>
        <v>15</v>
      </c>
      <c r="V166" s="30">
        <f t="shared" si="122"/>
        <v>0.98972098631281313</v>
      </c>
      <c r="W166" s="30"/>
      <c r="X166" s="30"/>
      <c r="Y166" s="30">
        <f t="shared" si="147"/>
        <v>1</v>
      </c>
      <c r="Z166" s="30">
        <f t="shared" si="148"/>
        <v>1</v>
      </c>
      <c r="AA166" s="30">
        <f t="shared" si="123"/>
        <v>0.98972098631281313</v>
      </c>
      <c r="AB166" s="30">
        <f t="shared" si="124"/>
        <v>45.434417367231468</v>
      </c>
      <c r="AC166" s="31">
        <f t="shared" si="111"/>
        <v>0.20300000000000001</v>
      </c>
      <c r="AD166" s="30">
        <f t="shared" si="125"/>
        <v>9.223186725547988</v>
      </c>
      <c r="AE166" s="31">
        <f t="shared" si="112"/>
        <v>0.49699999999999994</v>
      </c>
      <c r="AF166" s="30">
        <f t="shared" si="126"/>
        <v>22.580905431514037</v>
      </c>
      <c r="AG166" s="30">
        <f t="shared" si="113"/>
        <v>0.3</v>
      </c>
      <c r="AH166" s="30">
        <f t="shared" si="127"/>
        <v>13.63032521016944</v>
      </c>
      <c r="AI166" s="31">
        <f t="shared" si="114"/>
        <v>0</v>
      </c>
      <c r="AJ166" s="30">
        <f t="shared" si="128"/>
        <v>0</v>
      </c>
      <c r="AK166" s="30">
        <f t="shared" si="149"/>
        <v>232.66481507187245</v>
      </c>
      <c r="AL166" s="35">
        <f t="shared" si="150"/>
        <v>0.03</v>
      </c>
      <c r="AM166" s="30">
        <f t="shared" si="129"/>
        <v>0.58567889717237698</v>
      </c>
      <c r="AN166" s="30">
        <f t="shared" si="130"/>
        <v>4.088006169063279</v>
      </c>
      <c r="AO166" s="30">
        <f t="shared" si="131"/>
        <v>0.29188366283059092</v>
      </c>
      <c r="AP166" s="30">
        <f t="shared" si="132"/>
        <v>4.3798898318938697</v>
      </c>
      <c r="AQ166" s="30">
        <f t="shared" si="133"/>
        <v>237.50811196552655</v>
      </c>
      <c r="AR166" s="31">
        <f t="shared" si="115"/>
        <v>0</v>
      </c>
      <c r="AS166" s="30">
        <f t="shared" si="134"/>
        <v>0</v>
      </c>
      <c r="AT166" s="30">
        <f t="shared" si="135"/>
        <v>237.50811196552655</v>
      </c>
      <c r="AU166" s="30">
        <f t="shared" si="151"/>
        <v>459.7588567839457</v>
      </c>
      <c r="AV166" s="36">
        <f t="shared" si="152"/>
        <v>1.4999999999999999E-2</v>
      </c>
      <c r="AW166" s="30">
        <f t="shared" si="136"/>
        <v>0.58567889717237698</v>
      </c>
      <c r="AX166" s="30">
        <f t="shared" si="137"/>
        <v>4.0390659030968115</v>
      </c>
      <c r="AY166" s="30">
        <f t="shared" si="138"/>
        <v>2.8567412161432415</v>
      </c>
      <c r="AZ166" s="30">
        <f t="shared" si="139"/>
        <v>6.895807119240053</v>
      </c>
      <c r="BA166" s="30">
        <f t="shared" si="140"/>
        <v>475.44395509621972</v>
      </c>
      <c r="BB166" s="31">
        <f t="shared" si="116"/>
        <v>0</v>
      </c>
      <c r="BC166" s="30">
        <f t="shared" si="141"/>
        <v>0</v>
      </c>
      <c r="BD166" s="30">
        <f t="shared" si="142"/>
        <v>475.44395509621972</v>
      </c>
      <c r="BE166" s="30">
        <f t="shared" si="153"/>
        <v>0</v>
      </c>
      <c r="BF166" s="36">
        <f t="shared" si="154"/>
        <v>0.01</v>
      </c>
      <c r="BG166" s="36">
        <f t="shared" si="155"/>
        <v>0.58567889717237698</v>
      </c>
      <c r="BH166" s="30">
        <f t="shared" si="156"/>
        <v>0</v>
      </c>
      <c r="BI166" s="30">
        <f t="shared" si="143"/>
        <v>0</v>
      </c>
      <c r="BJ166" s="30">
        <f t="shared" si="157"/>
        <v>0</v>
      </c>
      <c r="BK166" s="30">
        <f t="shared" si="158"/>
        <v>0</v>
      </c>
    </row>
    <row r="167" spans="1:63" x14ac:dyDescent="0.25">
      <c r="A167" s="29"/>
      <c r="B167" s="25">
        <f t="shared" si="159"/>
        <v>41342</v>
      </c>
      <c r="C167" s="26">
        <f>VLOOKUP(B167,Weather!$A$2:$F$9992,5,0)</f>
        <v>19.05</v>
      </c>
      <c r="D167" s="26">
        <f>VLOOKUP(B167,Weather!$A$2:$F$9992,6,0)</f>
        <v>15.8652</v>
      </c>
      <c r="E167" s="23"/>
      <c r="F167" s="28">
        <f>B167-Output!$C$3</f>
        <v>134</v>
      </c>
      <c r="G167" s="26">
        <f t="shared" si="117"/>
        <v>1368.8999999999996</v>
      </c>
      <c r="H167" s="26">
        <f t="shared" si="160"/>
        <v>134</v>
      </c>
      <c r="I167" s="26"/>
      <c r="J167" s="26"/>
      <c r="K167" s="26"/>
      <c r="L167" s="30">
        <f t="shared" si="109"/>
        <v>0.82831999999999995</v>
      </c>
      <c r="M167" s="30">
        <f t="shared" si="118"/>
        <v>237.50811196552655</v>
      </c>
      <c r="N167" s="31">
        <f t="shared" si="110"/>
        <v>2.12E-2</v>
      </c>
      <c r="O167" s="30">
        <f t="shared" si="119"/>
        <v>5.0351719736691631</v>
      </c>
      <c r="P167" s="30">
        <f t="shared" si="120"/>
        <v>0.98455907225732087</v>
      </c>
      <c r="Q167" s="30">
        <f t="shared" si="121"/>
        <v>2.6</v>
      </c>
      <c r="R167" s="30">
        <f>VLOOKUP(B167,Weather!$A$2:$G$99998,7,0)</f>
        <v>18.356521739130436</v>
      </c>
      <c r="S167" s="76">
        <f t="shared" si="144"/>
        <v>-3</v>
      </c>
      <c r="T167" s="30">
        <f t="shared" si="145"/>
        <v>42</v>
      </c>
      <c r="U167" s="30">
        <f t="shared" si="146"/>
        <v>15</v>
      </c>
      <c r="V167" s="30">
        <f t="shared" si="122"/>
        <v>0.97817503215240975</v>
      </c>
      <c r="W167" s="30"/>
      <c r="X167" s="30"/>
      <c r="Y167" s="30">
        <f t="shared" si="147"/>
        <v>1</v>
      </c>
      <c r="Z167" s="30">
        <f t="shared" si="148"/>
        <v>1</v>
      </c>
      <c r="AA167" s="30">
        <f t="shared" si="123"/>
        <v>0.97817503215240975</v>
      </c>
      <c r="AB167" s="30">
        <f t="shared" si="124"/>
        <v>39.726220690022586</v>
      </c>
      <c r="AC167" s="31">
        <f t="shared" si="111"/>
        <v>0.20300000000000001</v>
      </c>
      <c r="AD167" s="30">
        <f t="shared" si="125"/>
        <v>8.0644228000745848</v>
      </c>
      <c r="AE167" s="31">
        <f t="shared" si="112"/>
        <v>0.49699999999999994</v>
      </c>
      <c r="AF167" s="30">
        <f t="shared" si="126"/>
        <v>19.743931682941223</v>
      </c>
      <c r="AG167" s="30">
        <f t="shared" si="113"/>
        <v>0.3</v>
      </c>
      <c r="AH167" s="30">
        <f t="shared" si="127"/>
        <v>11.917866207006776</v>
      </c>
      <c r="AI167" s="31">
        <f t="shared" si="114"/>
        <v>0</v>
      </c>
      <c r="AJ167" s="30">
        <f t="shared" si="128"/>
        <v>0</v>
      </c>
      <c r="AK167" s="30">
        <f t="shared" si="149"/>
        <v>237.50811196552655</v>
      </c>
      <c r="AL167" s="35">
        <f t="shared" si="150"/>
        <v>0.03</v>
      </c>
      <c r="AM167" s="30">
        <f t="shared" si="129"/>
        <v>0.63097387327768584</v>
      </c>
      <c r="AN167" s="30">
        <f t="shared" si="130"/>
        <v>4.4958424002527568</v>
      </c>
      <c r="AO167" s="30">
        <f t="shared" si="131"/>
        <v>0.2028381099258727</v>
      </c>
      <c r="AP167" s="30">
        <f t="shared" si="132"/>
        <v>4.6986805101786295</v>
      </c>
      <c r="AQ167" s="30">
        <f t="shared" si="133"/>
        <v>240.87385425542251</v>
      </c>
      <c r="AR167" s="31">
        <f t="shared" si="115"/>
        <v>0</v>
      </c>
      <c r="AS167" s="30">
        <f t="shared" si="134"/>
        <v>0</v>
      </c>
      <c r="AT167" s="30">
        <f t="shared" si="135"/>
        <v>240.87385425542251</v>
      </c>
      <c r="AU167" s="30">
        <f t="shared" si="151"/>
        <v>475.44395509621972</v>
      </c>
      <c r="AV167" s="36">
        <f t="shared" si="152"/>
        <v>1.4999999999999999E-2</v>
      </c>
      <c r="AW167" s="30">
        <f t="shared" si="136"/>
        <v>0.63097387327768584</v>
      </c>
      <c r="AX167" s="30">
        <f t="shared" si="137"/>
        <v>4.4998907081028579</v>
      </c>
      <c r="AY167" s="30">
        <f t="shared" si="138"/>
        <v>2.3486493929933467</v>
      </c>
      <c r="AZ167" s="30">
        <f t="shared" si="139"/>
        <v>6.848540101096205</v>
      </c>
      <c r="BA167" s="30">
        <f t="shared" si="140"/>
        <v>488.33934667806477</v>
      </c>
      <c r="BB167" s="31">
        <f t="shared" si="116"/>
        <v>0</v>
      </c>
      <c r="BC167" s="30">
        <f t="shared" si="141"/>
        <v>0</v>
      </c>
      <c r="BD167" s="30">
        <f t="shared" si="142"/>
        <v>488.33934667806477</v>
      </c>
      <c r="BE167" s="30">
        <f t="shared" si="153"/>
        <v>0</v>
      </c>
      <c r="BF167" s="36">
        <f t="shared" si="154"/>
        <v>0.01</v>
      </c>
      <c r="BG167" s="36">
        <f t="shared" si="155"/>
        <v>0.63097387327768584</v>
      </c>
      <c r="BH167" s="30">
        <f t="shared" si="156"/>
        <v>0</v>
      </c>
      <c r="BI167" s="30">
        <f t="shared" si="143"/>
        <v>0</v>
      </c>
      <c r="BJ167" s="30">
        <f t="shared" si="157"/>
        <v>0</v>
      </c>
      <c r="BK167" s="30">
        <f t="shared" si="158"/>
        <v>0</v>
      </c>
    </row>
    <row r="168" spans="1:63" x14ac:dyDescent="0.25">
      <c r="A168" s="29"/>
      <c r="B168" s="25">
        <f t="shared" si="159"/>
        <v>41343</v>
      </c>
      <c r="C168" s="26">
        <f>VLOOKUP(B168,Weather!$A$2:$F$9992,5,0)</f>
        <v>19.5</v>
      </c>
      <c r="D168" s="26">
        <f>VLOOKUP(B168,Weather!$A$2:$F$9992,6,0)</f>
        <v>12.970800000000001</v>
      </c>
      <c r="E168" s="23"/>
      <c r="F168" s="28">
        <f>B168-Output!$C$3</f>
        <v>135</v>
      </c>
      <c r="G168" s="26">
        <f t="shared" si="117"/>
        <v>1388.3999999999996</v>
      </c>
      <c r="H168" s="26">
        <f t="shared" si="160"/>
        <v>135</v>
      </c>
      <c r="I168" s="26"/>
      <c r="J168" s="26"/>
      <c r="K168" s="26"/>
      <c r="L168" s="30">
        <f t="shared" si="109"/>
        <v>0.82494999999999996</v>
      </c>
      <c r="M168" s="30">
        <f t="shared" si="118"/>
        <v>240.87385425542251</v>
      </c>
      <c r="N168" s="31">
        <f t="shared" si="110"/>
        <v>2.12E-2</v>
      </c>
      <c r="O168" s="30">
        <f t="shared" si="119"/>
        <v>5.1065257102149575</v>
      </c>
      <c r="P168" s="30">
        <f t="shared" si="120"/>
        <v>0.98519260239097051</v>
      </c>
      <c r="Q168" s="30">
        <f t="shared" si="121"/>
        <v>2.6</v>
      </c>
      <c r="R168" s="30">
        <f>VLOOKUP(B168,Weather!$A$2:$G$99998,7,0)</f>
        <v>19.281818181818178</v>
      </c>
      <c r="S168" s="76">
        <f t="shared" si="144"/>
        <v>-3</v>
      </c>
      <c r="T168" s="30">
        <f t="shared" si="145"/>
        <v>42</v>
      </c>
      <c r="U168" s="30">
        <f t="shared" si="146"/>
        <v>15</v>
      </c>
      <c r="V168" s="30">
        <f t="shared" si="122"/>
        <v>0.96504729087789465</v>
      </c>
      <c r="W168" s="30"/>
      <c r="X168" s="30"/>
      <c r="Y168" s="30">
        <f t="shared" si="147"/>
        <v>1</v>
      </c>
      <c r="Z168" s="30">
        <f t="shared" si="148"/>
        <v>1</v>
      </c>
      <c r="AA168" s="30">
        <f t="shared" si="123"/>
        <v>0.96504729087789465</v>
      </c>
      <c r="AB168" s="30">
        <f t="shared" si="124"/>
        <v>32.06342036949524</v>
      </c>
      <c r="AC168" s="31">
        <f t="shared" si="111"/>
        <v>0.20300000000000001</v>
      </c>
      <c r="AD168" s="30">
        <f t="shared" si="125"/>
        <v>6.5088743350075342</v>
      </c>
      <c r="AE168" s="31">
        <f t="shared" si="112"/>
        <v>0.49699999999999994</v>
      </c>
      <c r="AF168" s="30">
        <f t="shared" si="126"/>
        <v>15.935519923639133</v>
      </c>
      <c r="AG168" s="30">
        <f t="shared" si="113"/>
        <v>0.3</v>
      </c>
      <c r="AH168" s="30">
        <f t="shared" si="127"/>
        <v>9.6190261108485711</v>
      </c>
      <c r="AI168" s="31">
        <f t="shared" si="114"/>
        <v>0</v>
      </c>
      <c r="AJ168" s="30">
        <f t="shared" si="128"/>
        <v>0</v>
      </c>
      <c r="AK168" s="30">
        <f t="shared" si="149"/>
        <v>240.87385425542251</v>
      </c>
      <c r="AL168" s="35">
        <f t="shared" si="150"/>
        <v>0.03</v>
      </c>
      <c r="AM168" s="30">
        <f t="shared" si="129"/>
        <v>0.67276838573838671</v>
      </c>
      <c r="AN168" s="30">
        <f t="shared" si="130"/>
        <v>4.8615694228201214</v>
      </c>
      <c r="AO168" s="30">
        <f t="shared" si="131"/>
        <v>9.3632811208732555E-2</v>
      </c>
      <c r="AP168" s="30">
        <f t="shared" si="132"/>
        <v>4.955202234028854</v>
      </c>
      <c r="AQ168" s="30">
        <f t="shared" si="133"/>
        <v>242.42752635640119</v>
      </c>
      <c r="AR168" s="31">
        <f t="shared" si="115"/>
        <v>0</v>
      </c>
      <c r="AS168" s="30">
        <f t="shared" si="134"/>
        <v>0</v>
      </c>
      <c r="AT168" s="30">
        <f t="shared" si="135"/>
        <v>242.42752635640119</v>
      </c>
      <c r="AU168" s="30">
        <f t="shared" si="151"/>
        <v>488.33934667806477</v>
      </c>
      <c r="AV168" s="36">
        <f t="shared" si="152"/>
        <v>1.4999999999999999E-2</v>
      </c>
      <c r="AW168" s="30">
        <f t="shared" si="136"/>
        <v>0.67276838573838671</v>
      </c>
      <c r="AX168" s="30">
        <f t="shared" si="137"/>
        <v>4.9280891093571002</v>
      </c>
      <c r="AY168" s="30">
        <f t="shared" si="138"/>
        <v>1.6959148655564324</v>
      </c>
      <c r="AZ168" s="30">
        <f t="shared" si="139"/>
        <v>6.6240039749135331</v>
      </c>
      <c r="BA168" s="30">
        <f t="shared" si="140"/>
        <v>497.65086262679034</v>
      </c>
      <c r="BB168" s="31">
        <f t="shared" si="116"/>
        <v>0</v>
      </c>
      <c r="BC168" s="30">
        <f t="shared" si="141"/>
        <v>0</v>
      </c>
      <c r="BD168" s="30">
        <f t="shared" si="142"/>
        <v>497.65086262679034</v>
      </c>
      <c r="BE168" s="30">
        <f t="shared" si="153"/>
        <v>0</v>
      </c>
      <c r="BF168" s="36">
        <f t="shared" si="154"/>
        <v>0.01</v>
      </c>
      <c r="BG168" s="36">
        <f t="shared" si="155"/>
        <v>0.67276838573838671</v>
      </c>
      <c r="BH168" s="30">
        <f t="shared" si="156"/>
        <v>0</v>
      </c>
      <c r="BI168" s="30">
        <f t="shared" si="143"/>
        <v>0</v>
      </c>
      <c r="BJ168" s="30">
        <f t="shared" si="157"/>
        <v>0</v>
      </c>
      <c r="BK168" s="30">
        <f t="shared" si="158"/>
        <v>0</v>
      </c>
    </row>
    <row r="169" spans="1:63" x14ac:dyDescent="0.25">
      <c r="A169" s="23"/>
      <c r="B169" s="25">
        <f t="shared" si="159"/>
        <v>41344</v>
      </c>
      <c r="C169" s="26">
        <f>VLOOKUP(B169,Weather!$A$2:$F$9992,5,0)</f>
        <v>17.149999999999999</v>
      </c>
      <c r="D169" s="26">
        <f>VLOOKUP(B169,Weather!$A$2:$F$9992,6,0)</f>
        <v>9.27</v>
      </c>
      <c r="E169" s="23"/>
      <c r="F169" s="28">
        <f>B169-Output!$C$3</f>
        <v>136</v>
      </c>
      <c r="G169" s="26">
        <f t="shared" si="117"/>
        <v>1405.5499999999997</v>
      </c>
      <c r="H169" s="26">
        <f t="shared" si="160"/>
        <v>136</v>
      </c>
      <c r="I169" s="26"/>
      <c r="J169" s="26"/>
      <c r="K169" s="26"/>
      <c r="L169" s="30">
        <f t="shared" si="109"/>
        <v>0.82151999999999992</v>
      </c>
      <c r="M169" s="30">
        <f t="shared" si="118"/>
        <v>242.42752635640119</v>
      </c>
      <c r="N169" s="31">
        <f t="shared" si="110"/>
        <v>2.12E-2</v>
      </c>
      <c r="O169" s="30">
        <f t="shared" si="119"/>
        <v>5.1394635587557049</v>
      </c>
      <c r="P169" s="30">
        <f t="shared" si="120"/>
        <v>0.98533324781258569</v>
      </c>
      <c r="Q169" s="30">
        <f t="shared" si="121"/>
        <v>2.6</v>
      </c>
      <c r="R169" s="30">
        <f>VLOOKUP(B169,Weather!$A$2:$G$99998,7,0)</f>
        <v>17.404347826086958</v>
      </c>
      <c r="S169" s="76">
        <f t="shared" si="144"/>
        <v>-3</v>
      </c>
      <c r="T169" s="30">
        <f t="shared" si="145"/>
        <v>42</v>
      </c>
      <c r="U169" s="30">
        <f t="shared" si="146"/>
        <v>15</v>
      </c>
      <c r="V169" s="30">
        <f t="shared" si="122"/>
        <v>0.98861220870846211</v>
      </c>
      <c r="W169" s="30"/>
      <c r="X169" s="30"/>
      <c r="Y169" s="30">
        <f t="shared" si="147"/>
        <v>1</v>
      </c>
      <c r="Z169" s="30">
        <f t="shared" si="148"/>
        <v>1</v>
      </c>
      <c r="AA169" s="30">
        <f t="shared" si="123"/>
        <v>0.98861220870846211</v>
      </c>
      <c r="AB169" s="30">
        <f t="shared" si="124"/>
        <v>23.478058955213442</v>
      </c>
      <c r="AC169" s="31">
        <f t="shared" si="111"/>
        <v>0.20300000000000001</v>
      </c>
      <c r="AD169" s="30">
        <f t="shared" si="125"/>
        <v>4.7660459679083287</v>
      </c>
      <c r="AE169" s="31">
        <f t="shared" si="112"/>
        <v>0.49699999999999994</v>
      </c>
      <c r="AF169" s="30">
        <f t="shared" si="126"/>
        <v>11.66859530074108</v>
      </c>
      <c r="AG169" s="30">
        <f t="shared" si="113"/>
        <v>0.3</v>
      </c>
      <c r="AH169" s="30">
        <f t="shared" si="127"/>
        <v>7.0434176865640321</v>
      </c>
      <c r="AI169" s="31">
        <f t="shared" si="114"/>
        <v>0</v>
      </c>
      <c r="AJ169" s="30">
        <f t="shared" si="128"/>
        <v>0</v>
      </c>
      <c r="AK169" s="30">
        <f t="shared" si="149"/>
        <v>242.42752635640119</v>
      </c>
      <c r="AL169" s="35">
        <f t="shared" si="150"/>
        <v>0.03</v>
      </c>
      <c r="AM169" s="30">
        <f t="shared" si="129"/>
        <v>0.59067431443134066</v>
      </c>
      <c r="AN169" s="30">
        <f t="shared" si="130"/>
        <v>4.2958713878955912</v>
      </c>
      <c r="AO169" s="30">
        <f t="shared" si="131"/>
        <v>2.6724723127924004E-2</v>
      </c>
      <c r="AP169" s="30">
        <f t="shared" si="132"/>
        <v>4.3225961110235156</v>
      </c>
      <c r="AQ169" s="30">
        <f t="shared" si="133"/>
        <v>242.87097621328599</v>
      </c>
      <c r="AR169" s="31">
        <f t="shared" si="115"/>
        <v>0</v>
      </c>
      <c r="AS169" s="30">
        <f t="shared" si="134"/>
        <v>0</v>
      </c>
      <c r="AT169" s="30">
        <f t="shared" si="135"/>
        <v>242.87097621328599</v>
      </c>
      <c r="AU169" s="30">
        <f t="shared" si="151"/>
        <v>497.65086262679034</v>
      </c>
      <c r="AV169" s="36">
        <f t="shared" si="152"/>
        <v>1.4999999999999999E-2</v>
      </c>
      <c r="AW169" s="30">
        <f t="shared" si="136"/>
        <v>0.59067431443134066</v>
      </c>
      <c r="AX169" s="30">
        <f t="shared" si="137"/>
        <v>4.4092437316236701</v>
      </c>
      <c r="AY169" s="30">
        <f t="shared" si="138"/>
        <v>1.1184482962539193</v>
      </c>
      <c r="AZ169" s="30">
        <f t="shared" si="139"/>
        <v>5.5276920278775892</v>
      </c>
      <c r="BA169" s="30">
        <f t="shared" si="140"/>
        <v>503.7917658996538</v>
      </c>
      <c r="BB169" s="31">
        <f t="shared" si="116"/>
        <v>0</v>
      </c>
      <c r="BC169" s="30">
        <f t="shared" si="141"/>
        <v>0</v>
      </c>
      <c r="BD169" s="30">
        <f t="shared" si="142"/>
        <v>503.7917658996538</v>
      </c>
      <c r="BE169" s="30">
        <f t="shared" si="153"/>
        <v>0</v>
      </c>
      <c r="BF169" s="36">
        <f t="shared" si="154"/>
        <v>0.01</v>
      </c>
      <c r="BG169" s="36">
        <f t="shared" si="155"/>
        <v>0.59067431443134066</v>
      </c>
      <c r="BH169" s="30">
        <f t="shared" si="156"/>
        <v>0</v>
      </c>
      <c r="BI169" s="30">
        <f t="shared" si="143"/>
        <v>0</v>
      </c>
      <c r="BJ169" s="30">
        <f t="shared" si="157"/>
        <v>0</v>
      </c>
      <c r="BK169" s="30">
        <f t="shared" si="158"/>
        <v>0</v>
      </c>
    </row>
    <row r="170" spans="1:63" x14ac:dyDescent="0.25">
      <c r="A170" s="29"/>
      <c r="B170" s="25">
        <f t="shared" si="159"/>
        <v>41345</v>
      </c>
      <c r="C170" s="26">
        <f>VLOOKUP(B170,Weather!$A$2:$F$9992,5,0)</f>
        <v>18.2</v>
      </c>
      <c r="D170" s="26">
        <f>VLOOKUP(B170,Weather!$A$2:$F$9992,6,0)</f>
        <v>11.1312</v>
      </c>
      <c r="E170" s="23"/>
      <c r="F170" s="28">
        <f>B170-Output!$C$3</f>
        <v>137</v>
      </c>
      <c r="G170" s="26">
        <f t="shared" si="117"/>
        <v>1423.7499999999998</v>
      </c>
      <c r="H170" s="26">
        <f t="shared" si="160"/>
        <v>137</v>
      </c>
      <c r="I170" s="26"/>
      <c r="J170" s="26"/>
      <c r="K170" s="26"/>
      <c r="L170" s="30">
        <f t="shared" si="109"/>
        <v>0.81803000000000003</v>
      </c>
      <c r="M170" s="30">
        <f t="shared" si="118"/>
        <v>242.87097621328599</v>
      </c>
      <c r="N170" s="31">
        <f t="shared" si="110"/>
        <v>2.12E-2</v>
      </c>
      <c r="O170" s="30">
        <f t="shared" si="119"/>
        <v>5.1488646957216631</v>
      </c>
      <c r="P170" s="30">
        <f t="shared" si="120"/>
        <v>0.98518219509329574</v>
      </c>
      <c r="Q170" s="30">
        <f t="shared" si="121"/>
        <v>2.6</v>
      </c>
      <c r="R170" s="30">
        <f>VLOOKUP(B170,Weather!$A$2:$G$99998,7,0)</f>
        <v>17.160869565217389</v>
      </c>
      <c r="S170" s="76">
        <f t="shared" si="144"/>
        <v>-3</v>
      </c>
      <c r="T170" s="30">
        <f t="shared" si="145"/>
        <v>42</v>
      </c>
      <c r="U170" s="30">
        <f t="shared" si="146"/>
        <v>15</v>
      </c>
      <c r="V170" s="30">
        <f t="shared" si="122"/>
        <v>0.99076194013132524</v>
      </c>
      <c r="W170" s="30"/>
      <c r="X170" s="30"/>
      <c r="Y170" s="30">
        <f t="shared" si="147"/>
        <v>1</v>
      </c>
      <c r="Z170" s="30">
        <f t="shared" si="148"/>
        <v>1</v>
      </c>
      <c r="AA170" s="30">
        <f t="shared" si="123"/>
        <v>0.99076194013132524</v>
      </c>
      <c r="AB170" s="30">
        <f t="shared" si="124"/>
        <v>28.248878016176814</v>
      </c>
      <c r="AC170" s="31">
        <f t="shared" si="111"/>
        <v>0.20300000000000001</v>
      </c>
      <c r="AD170" s="30">
        <f t="shared" si="125"/>
        <v>5.734522237283894</v>
      </c>
      <c r="AE170" s="31">
        <f t="shared" si="112"/>
        <v>0.49699999999999994</v>
      </c>
      <c r="AF170" s="30">
        <f t="shared" si="126"/>
        <v>14.039692374039875</v>
      </c>
      <c r="AG170" s="30">
        <f t="shared" si="113"/>
        <v>0.3</v>
      </c>
      <c r="AH170" s="30">
        <f t="shared" si="127"/>
        <v>8.4746634048530431</v>
      </c>
      <c r="AI170" s="31">
        <f t="shared" si="114"/>
        <v>0</v>
      </c>
      <c r="AJ170" s="30">
        <f t="shared" si="128"/>
        <v>0</v>
      </c>
      <c r="AK170" s="30">
        <f t="shared" si="149"/>
        <v>242.87097621328599</v>
      </c>
      <c r="AL170" s="35">
        <f t="shared" si="150"/>
        <v>0.03</v>
      </c>
      <c r="AM170" s="30">
        <f t="shared" si="129"/>
        <v>0.58078937121356866</v>
      </c>
      <c r="AN170" s="30">
        <f t="shared" si="130"/>
        <v>4.2317064468281984</v>
      </c>
      <c r="AO170" s="30">
        <f t="shared" si="131"/>
        <v>8.542004952950176E-2</v>
      </c>
      <c r="AP170" s="30">
        <f t="shared" si="132"/>
        <v>4.3171264963576998</v>
      </c>
      <c r="AQ170" s="30">
        <f t="shared" si="133"/>
        <v>244.28837195421218</v>
      </c>
      <c r="AR170" s="31">
        <f t="shared" si="115"/>
        <v>0</v>
      </c>
      <c r="AS170" s="30">
        <f t="shared" si="134"/>
        <v>0</v>
      </c>
      <c r="AT170" s="30">
        <f t="shared" si="135"/>
        <v>244.28837195421218</v>
      </c>
      <c r="AU170" s="30">
        <f t="shared" si="151"/>
        <v>503.7917658996538</v>
      </c>
      <c r="AV170" s="36">
        <f t="shared" si="152"/>
        <v>1.4999999999999999E-2</v>
      </c>
      <c r="AW170" s="30">
        <f t="shared" si="136"/>
        <v>0.58078937121356866</v>
      </c>
      <c r="AX170" s="30">
        <f t="shared" si="137"/>
        <v>4.3889535440914988</v>
      </c>
      <c r="AY170" s="30">
        <f t="shared" si="138"/>
        <v>1.4868893315301464</v>
      </c>
      <c r="AZ170" s="30">
        <f t="shared" si="139"/>
        <v>5.875842875621645</v>
      </c>
      <c r="BA170" s="30">
        <f t="shared" si="140"/>
        <v>511.95561539807204</v>
      </c>
      <c r="BB170" s="31">
        <f t="shared" si="116"/>
        <v>0</v>
      </c>
      <c r="BC170" s="30">
        <f t="shared" si="141"/>
        <v>0</v>
      </c>
      <c r="BD170" s="30">
        <f t="shared" si="142"/>
        <v>511.95561539807204</v>
      </c>
      <c r="BE170" s="30">
        <f t="shared" si="153"/>
        <v>0</v>
      </c>
      <c r="BF170" s="36">
        <f t="shared" si="154"/>
        <v>0.01</v>
      </c>
      <c r="BG170" s="36">
        <f t="shared" si="155"/>
        <v>0.58078937121356866</v>
      </c>
      <c r="BH170" s="30">
        <f t="shared" si="156"/>
        <v>0</v>
      </c>
      <c r="BI170" s="30">
        <f t="shared" si="143"/>
        <v>0</v>
      </c>
      <c r="BJ170" s="30">
        <f t="shared" si="157"/>
        <v>0</v>
      </c>
      <c r="BK170" s="30">
        <f t="shared" si="158"/>
        <v>0</v>
      </c>
    </row>
    <row r="171" spans="1:63" x14ac:dyDescent="0.25">
      <c r="A171" s="29"/>
      <c r="B171" s="25">
        <f t="shared" si="159"/>
        <v>41346</v>
      </c>
      <c r="C171" s="26">
        <f>VLOOKUP(B171,Weather!$A$2:$F$9992,5,0)</f>
        <v>17.850000000000001</v>
      </c>
      <c r="D171" s="26">
        <f>VLOOKUP(B171,Weather!$A$2:$F$9992,6,0)</f>
        <v>14.976000000000001</v>
      </c>
      <c r="E171" s="23"/>
      <c r="F171" s="28">
        <f>B171-Output!$C$3</f>
        <v>138</v>
      </c>
      <c r="G171" s="26">
        <f t="shared" si="117"/>
        <v>1441.5999999999997</v>
      </c>
      <c r="H171" s="26">
        <f t="shared" si="160"/>
        <v>138</v>
      </c>
      <c r="I171" s="26"/>
      <c r="J171" s="26"/>
      <c r="K171" s="26"/>
      <c r="L171" s="30">
        <f t="shared" si="109"/>
        <v>0.81447999999999998</v>
      </c>
      <c r="M171" s="30">
        <f t="shared" si="118"/>
        <v>244.28837195421218</v>
      </c>
      <c r="N171" s="31">
        <f t="shared" si="110"/>
        <v>2.5000000000000001E-2</v>
      </c>
      <c r="O171" s="30">
        <f t="shared" si="119"/>
        <v>6.1072092988553051</v>
      </c>
      <c r="P171" s="30">
        <f t="shared" si="120"/>
        <v>0.99308595085683415</v>
      </c>
      <c r="Q171" s="30">
        <f t="shared" si="121"/>
        <v>2.8</v>
      </c>
      <c r="R171" s="30">
        <f>VLOOKUP(B171,Weather!$A$2:$G$99998,7,0)</f>
        <v>17.281818181818181</v>
      </c>
      <c r="S171" s="76">
        <f t="shared" si="144"/>
        <v>-3</v>
      </c>
      <c r="T171" s="30">
        <f t="shared" si="145"/>
        <v>42</v>
      </c>
      <c r="U171" s="30">
        <f t="shared" si="146"/>
        <v>15</v>
      </c>
      <c r="V171" s="30">
        <f t="shared" si="122"/>
        <v>0.98972098631281313</v>
      </c>
      <c r="W171" s="30"/>
      <c r="X171" s="30"/>
      <c r="Y171" s="30">
        <f t="shared" si="147"/>
        <v>1</v>
      </c>
      <c r="Z171" s="30">
        <f t="shared" si="148"/>
        <v>1</v>
      </c>
      <c r="AA171" s="30">
        <f t="shared" si="123"/>
        <v>0.98972098631281313</v>
      </c>
      <c r="AB171" s="30">
        <f t="shared" si="124"/>
        <v>41.21482688251249</v>
      </c>
      <c r="AC171" s="31">
        <f t="shared" si="111"/>
        <v>0.2</v>
      </c>
      <c r="AD171" s="30">
        <f t="shared" si="125"/>
        <v>8.2429653765024984</v>
      </c>
      <c r="AE171" s="31">
        <f t="shared" si="112"/>
        <v>0.53</v>
      </c>
      <c r="AF171" s="30">
        <f t="shared" si="126"/>
        <v>21.843858247731621</v>
      </c>
      <c r="AG171" s="30">
        <f t="shared" si="113"/>
        <v>0</v>
      </c>
      <c r="AH171" s="30">
        <f t="shared" si="127"/>
        <v>0</v>
      </c>
      <c r="AI171" s="31">
        <f t="shared" si="114"/>
        <v>0.2</v>
      </c>
      <c r="AJ171" s="30">
        <f t="shared" si="128"/>
        <v>8.2429653765024984</v>
      </c>
      <c r="AK171" s="30">
        <f t="shared" si="149"/>
        <v>244.28837195421218</v>
      </c>
      <c r="AL171" s="35">
        <f t="shared" si="150"/>
        <v>0.03</v>
      </c>
      <c r="AM171" s="30">
        <f t="shared" si="129"/>
        <v>0.58567889717237687</v>
      </c>
      <c r="AN171" s="30">
        <f t="shared" si="130"/>
        <v>4.2922363283453517</v>
      </c>
      <c r="AO171" s="30">
        <f t="shared" si="131"/>
        <v>0.22124082669680026</v>
      </c>
      <c r="AP171" s="30">
        <f t="shared" si="132"/>
        <v>4.5134771550421524</v>
      </c>
      <c r="AQ171" s="30">
        <f t="shared" si="133"/>
        <v>248.01786017567252</v>
      </c>
      <c r="AR171" s="31">
        <f t="shared" si="115"/>
        <v>1.0999999999999999E-2</v>
      </c>
      <c r="AS171" s="30">
        <f t="shared" si="134"/>
        <v>2.687172091496334</v>
      </c>
      <c r="AT171" s="30">
        <f t="shared" si="135"/>
        <v>245.33068808417619</v>
      </c>
      <c r="AU171" s="30">
        <f t="shared" si="151"/>
        <v>511.95561539807204</v>
      </c>
      <c r="AV171" s="36">
        <f t="shared" si="152"/>
        <v>1.4999999999999999E-2</v>
      </c>
      <c r="AW171" s="30">
        <f t="shared" si="136"/>
        <v>0.58567889717237687</v>
      </c>
      <c r="AX171" s="30">
        <f t="shared" si="137"/>
        <v>4.4976240034132253</v>
      </c>
      <c r="AY171" s="30">
        <f t="shared" si="138"/>
        <v>2.8499862863415126</v>
      </c>
      <c r="AZ171" s="30">
        <f t="shared" si="139"/>
        <v>7.347610289754738</v>
      </c>
      <c r="BA171" s="30">
        <f t="shared" si="140"/>
        <v>526.45186335604888</v>
      </c>
      <c r="BB171" s="31">
        <f t="shared" si="116"/>
        <v>1.0999999999999999E-2</v>
      </c>
      <c r="BC171" s="30">
        <f t="shared" si="141"/>
        <v>5.6315117693787924</v>
      </c>
      <c r="BD171" s="30">
        <f t="shared" si="142"/>
        <v>523.50752367816642</v>
      </c>
      <c r="BE171" s="30">
        <f t="shared" si="153"/>
        <v>0</v>
      </c>
      <c r="BF171" s="36">
        <f t="shared" si="154"/>
        <v>0.01</v>
      </c>
      <c r="BG171" s="36">
        <f t="shared" si="155"/>
        <v>0.58567889717237687</v>
      </c>
      <c r="BH171" s="30">
        <f t="shared" si="156"/>
        <v>0</v>
      </c>
      <c r="BI171" s="30">
        <f t="shared" si="143"/>
        <v>8.2429653765024993E-2</v>
      </c>
      <c r="BJ171" s="30">
        <f t="shared" si="157"/>
        <v>8.2429653765024993E-2</v>
      </c>
      <c r="BK171" s="30">
        <f t="shared" si="158"/>
        <v>13.792047492116264</v>
      </c>
    </row>
    <row r="172" spans="1:63" x14ac:dyDescent="0.25">
      <c r="A172" s="29"/>
      <c r="B172" s="25">
        <f t="shared" si="159"/>
        <v>41347</v>
      </c>
      <c r="C172" s="26">
        <f>VLOOKUP(B172,Weather!$A$2:$F$9992,5,0)</f>
        <v>17.8</v>
      </c>
      <c r="D172" s="26">
        <f>VLOOKUP(B172,Weather!$A$2:$F$9992,6,0)</f>
        <v>9.5256000000000007</v>
      </c>
      <c r="E172" s="23"/>
      <c r="F172" s="28">
        <f>B172-Output!$C$3</f>
        <v>139</v>
      </c>
      <c r="G172" s="26">
        <f t="shared" si="117"/>
        <v>1459.3999999999996</v>
      </c>
      <c r="H172" s="26">
        <f t="shared" si="160"/>
        <v>139</v>
      </c>
      <c r="I172" s="26"/>
      <c r="J172" s="26"/>
      <c r="K172" s="26"/>
      <c r="L172" s="30">
        <f t="shared" si="109"/>
        <v>0.81086999999999998</v>
      </c>
      <c r="M172" s="30">
        <f t="shared" si="118"/>
        <v>245.33068808417619</v>
      </c>
      <c r="N172" s="31">
        <f t="shared" si="110"/>
        <v>2.5000000000000001E-2</v>
      </c>
      <c r="O172" s="30">
        <f t="shared" si="119"/>
        <v>6.1332672021044052</v>
      </c>
      <c r="P172" s="30">
        <f t="shared" si="120"/>
        <v>0.99307960462708456</v>
      </c>
      <c r="Q172" s="30">
        <f t="shared" si="121"/>
        <v>2.8</v>
      </c>
      <c r="R172" s="30">
        <f>VLOOKUP(B172,Weather!$A$2:$G$99998,7,0)</f>
        <v>17.056521739130435</v>
      </c>
      <c r="S172" s="76">
        <f t="shared" si="144"/>
        <v>-3</v>
      </c>
      <c r="T172" s="30">
        <f t="shared" si="145"/>
        <v>42</v>
      </c>
      <c r="U172" s="30">
        <f t="shared" si="146"/>
        <v>15</v>
      </c>
      <c r="V172" s="30">
        <f t="shared" si="122"/>
        <v>0.99161702920095574</v>
      </c>
      <c r="W172" s="30"/>
      <c r="X172" s="30"/>
      <c r="Y172" s="30">
        <f t="shared" si="147"/>
        <v>1</v>
      </c>
      <c r="Z172" s="30">
        <f t="shared" si="148"/>
        <v>1</v>
      </c>
      <c r="AA172" s="30">
        <f t="shared" si="123"/>
        <v>0.99161702920095574</v>
      </c>
      <c r="AB172" s="30">
        <f t="shared" si="124"/>
        <v>26.265060831308311</v>
      </c>
      <c r="AC172" s="31">
        <f t="shared" si="111"/>
        <v>0.2</v>
      </c>
      <c r="AD172" s="30">
        <f t="shared" si="125"/>
        <v>5.2530121662616622</v>
      </c>
      <c r="AE172" s="31">
        <f t="shared" si="112"/>
        <v>0.53</v>
      </c>
      <c r="AF172" s="30">
        <f t="shared" si="126"/>
        <v>13.920482240593406</v>
      </c>
      <c r="AG172" s="30">
        <f t="shared" si="113"/>
        <v>0</v>
      </c>
      <c r="AH172" s="30">
        <f t="shared" si="127"/>
        <v>0</v>
      </c>
      <c r="AI172" s="31">
        <f t="shared" si="114"/>
        <v>0.2</v>
      </c>
      <c r="AJ172" s="30">
        <f t="shared" si="128"/>
        <v>5.2530121662616622</v>
      </c>
      <c r="AK172" s="30">
        <f t="shared" si="149"/>
        <v>245.33068808417619</v>
      </c>
      <c r="AL172" s="35">
        <f t="shared" si="150"/>
        <v>0.03</v>
      </c>
      <c r="AM172" s="30">
        <f t="shared" si="129"/>
        <v>0.57660376967420957</v>
      </c>
      <c r="AN172" s="30">
        <f t="shared" si="130"/>
        <v>4.2437579869831099</v>
      </c>
      <c r="AO172" s="30">
        <f t="shared" si="131"/>
        <v>5.6518234039598936E-2</v>
      </c>
      <c r="AP172" s="30">
        <f t="shared" si="132"/>
        <v>4.3002762210227088</v>
      </c>
      <c r="AQ172" s="30">
        <f t="shared" si="133"/>
        <v>246.28342402941516</v>
      </c>
      <c r="AR172" s="31">
        <f t="shared" si="115"/>
        <v>1.0999999999999999E-2</v>
      </c>
      <c r="AS172" s="30">
        <f t="shared" si="134"/>
        <v>2.6986375689259381</v>
      </c>
      <c r="AT172" s="30">
        <f t="shared" si="135"/>
        <v>243.58478646048923</v>
      </c>
      <c r="AU172" s="30">
        <f t="shared" si="151"/>
        <v>523.50752367816642</v>
      </c>
      <c r="AV172" s="36">
        <f t="shared" si="152"/>
        <v>1.4999999999999999E-2</v>
      </c>
      <c r="AW172" s="30">
        <f t="shared" si="136"/>
        <v>0.57660376967420957</v>
      </c>
      <c r="AX172" s="30">
        <f t="shared" si="137"/>
        <v>4.527846174084619</v>
      </c>
      <c r="AY172" s="30">
        <f t="shared" si="138"/>
        <v>1.5432101057273941</v>
      </c>
      <c r="AZ172" s="30">
        <f t="shared" si="139"/>
        <v>6.0710562798120131</v>
      </c>
      <c r="BA172" s="30">
        <f t="shared" si="140"/>
        <v>531.35694963894775</v>
      </c>
      <c r="BB172" s="31">
        <f t="shared" si="116"/>
        <v>1.0999999999999999E-2</v>
      </c>
      <c r="BC172" s="30">
        <f t="shared" si="141"/>
        <v>5.7585827604598299</v>
      </c>
      <c r="BD172" s="30">
        <f t="shared" si="142"/>
        <v>528.29700444741388</v>
      </c>
      <c r="BE172" s="30">
        <f t="shared" si="153"/>
        <v>13.792047492116264</v>
      </c>
      <c r="BF172" s="36">
        <f t="shared" si="154"/>
        <v>0.01</v>
      </c>
      <c r="BG172" s="36">
        <f t="shared" si="155"/>
        <v>0.57660376967420957</v>
      </c>
      <c r="BH172" s="30">
        <f t="shared" si="156"/>
        <v>7.9525465754799657E-2</v>
      </c>
      <c r="BI172" s="30">
        <f t="shared" si="143"/>
        <v>5.173486700506863E-2</v>
      </c>
      <c r="BJ172" s="30">
        <f t="shared" si="157"/>
        <v>0.13126033275986829</v>
      </c>
      <c r="BK172" s="30">
        <f t="shared" si="158"/>
        <v>24.672382086077889</v>
      </c>
    </row>
    <row r="173" spans="1:63" x14ac:dyDescent="0.25">
      <c r="A173" s="29"/>
      <c r="B173" s="25">
        <f t="shared" si="159"/>
        <v>41348</v>
      </c>
      <c r="C173" s="26">
        <f>VLOOKUP(B173,Weather!$A$2:$F$9992,5,0)</f>
        <v>17.450000000000003</v>
      </c>
      <c r="D173" s="26">
        <f>VLOOKUP(B173,Weather!$A$2:$F$9992,6,0)</f>
        <v>14.3352</v>
      </c>
      <c r="E173" s="23"/>
      <c r="F173" s="28">
        <f>B173-Output!$C$3</f>
        <v>140</v>
      </c>
      <c r="G173" s="26">
        <f t="shared" si="117"/>
        <v>1476.8499999999997</v>
      </c>
      <c r="H173" s="26">
        <f t="shared" si="160"/>
        <v>140</v>
      </c>
      <c r="I173" s="26"/>
      <c r="J173" s="26"/>
      <c r="K173" s="26"/>
      <c r="L173" s="30">
        <f t="shared" si="109"/>
        <v>0.80720000000000003</v>
      </c>
      <c r="M173" s="30">
        <f t="shared" si="118"/>
        <v>243.58478646048923</v>
      </c>
      <c r="N173" s="31">
        <f t="shared" si="110"/>
        <v>2.5000000000000001E-2</v>
      </c>
      <c r="O173" s="30">
        <f t="shared" si="119"/>
        <v>6.0896196615122307</v>
      </c>
      <c r="P173" s="30">
        <f t="shared" si="120"/>
        <v>0.99266824958999411</v>
      </c>
      <c r="Q173" s="30">
        <f t="shared" si="121"/>
        <v>2.8</v>
      </c>
      <c r="R173" s="30">
        <f>VLOOKUP(B173,Weather!$A$2:$G$99998,7,0)</f>
        <v>17.265217391304351</v>
      </c>
      <c r="S173" s="76">
        <f t="shared" si="144"/>
        <v>-3</v>
      </c>
      <c r="T173" s="30">
        <f t="shared" si="145"/>
        <v>42</v>
      </c>
      <c r="U173" s="30">
        <f t="shared" si="146"/>
        <v>15</v>
      </c>
      <c r="V173" s="30">
        <f t="shared" si="122"/>
        <v>0.98986701816904432</v>
      </c>
      <c r="W173" s="30"/>
      <c r="X173" s="30"/>
      <c r="Y173" s="30">
        <f t="shared" si="147"/>
        <v>1</v>
      </c>
      <c r="Z173" s="30">
        <f t="shared" si="148"/>
        <v>1</v>
      </c>
      <c r="AA173" s="30">
        <f t="shared" si="123"/>
        <v>0.98986701816904432</v>
      </c>
      <c r="AB173" s="30">
        <f t="shared" si="124"/>
        <v>39.440532790777901</v>
      </c>
      <c r="AC173" s="31">
        <f t="shared" si="111"/>
        <v>0.2</v>
      </c>
      <c r="AD173" s="30">
        <f t="shared" si="125"/>
        <v>7.8881065581555809</v>
      </c>
      <c r="AE173" s="31">
        <f t="shared" si="112"/>
        <v>0.53</v>
      </c>
      <c r="AF173" s="30">
        <f t="shared" si="126"/>
        <v>20.90348237911229</v>
      </c>
      <c r="AG173" s="30">
        <f t="shared" si="113"/>
        <v>0</v>
      </c>
      <c r="AH173" s="30">
        <f t="shared" si="127"/>
        <v>0</v>
      </c>
      <c r="AI173" s="31">
        <f t="shared" si="114"/>
        <v>0.2</v>
      </c>
      <c r="AJ173" s="30">
        <f t="shared" si="128"/>
        <v>7.8881065581555809</v>
      </c>
      <c r="AK173" s="30">
        <f t="shared" si="149"/>
        <v>243.58478646048923</v>
      </c>
      <c r="AL173" s="35">
        <f t="shared" si="150"/>
        <v>0.03</v>
      </c>
      <c r="AM173" s="30">
        <f t="shared" si="129"/>
        <v>0.58500535628693817</v>
      </c>
      <c r="AN173" s="30">
        <f t="shared" si="130"/>
        <v>4.2749521436818876</v>
      </c>
      <c r="AO173" s="30">
        <f t="shared" si="131"/>
        <v>0.20233664721052685</v>
      </c>
      <c r="AP173" s="30">
        <f t="shared" si="132"/>
        <v>4.4772887908924144</v>
      </c>
      <c r="AQ173" s="30">
        <f t="shared" si="133"/>
        <v>246.99560422775241</v>
      </c>
      <c r="AR173" s="31">
        <f t="shared" si="115"/>
        <v>1.0999999999999999E-2</v>
      </c>
      <c r="AS173" s="30">
        <f t="shared" si="134"/>
        <v>2.6794326510653814</v>
      </c>
      <c r="AT173" s="30">
        <f t="shared" si="135"/>
        <v>244.31617157668703</v>
      </c>
      <c r="AU173" s="30">
        <f t="shared" si="151"/>
        <v>528.29700444741388</v>
      </c>
      <c r="AV173" s="36">
        <f t="shared" si="152"/>
        <v>1.4999999999999999E-2</v>
      </c>
      <c r="AW173" s="30">
        <f t="shared" si="136"/>
        <v>0.58500535628693817</v>
      </c>
      <c r="AX173" s="30">
        <f t="shared" si="137"/>
        <v>4.6358486596812227</v>
      </c>
      <c r="AY173" s="30">
        <f t="shared" si="138"/>
        <v>2.6727722201025248</v>
      </c>
      <c r="AZ173" s="30">
        <f t="shared" si="139"/>
        <v>7.3086208797837475</v>
      </c>
      <c r="BA173" s="30">
        <f t="shared" si="140"/>
        <v>541.89186594674243</v>
      </c>
      <c r="BB173" s="31">
        <f t="shared" si="116"/>
        <v>1.0999999999999999E-2</v>
      </c>
      <c r="BC173" s="30">
        <f t="shared" si="141"/>
        <v>5.8112670489215521</v>
      </c>
      <c r="BD173" s="30">
        <f t="shared" si="142"/>
        <v>538.76003154888622</v>
      </c>
      <c r="BE173" s="30">
        <f t="shared" si="153"/>
        <v>24.672382086077889</v>
      </c>
      <c r="BF173" s="36">
        <f t="shared" si="154"/>
        <v>0.01</v>
      </c>
      <c r="BG173" s="36">
        <f t="shared" si="155"/>
        <v>0.58500535628693817</v>
      </c>
      <c r="BH173" s="30">
        <f t="shared" si="156"/>
        <v>0.14433475672713467</v>
      </c>
      <c r="BI173" s="30">
        <f t="shared" si="143"/>
        <v>7.7437718014284465E-2</v>
      </c>
      <c r="BJ173" s="30">
        <f t="shared" si="157"/>
        <v>0.22177247474141915</v>
      </c>
      <c r="BK173" s="30">
        <f t="shared" si="158"/>
        <v>38.149983218413595</v>
      </c>
    </row>
    <row r="174" spans="1:63" x14ac:dyDescent="0.25">
      <c r="A174" s="29"/>
      <c r="B174" s="25">
        <f t="shared" si="159"/>
        <v>41349</v>
      </c>
      <c r="C174" s="26">
        <f>VLOOKUP(B174,Weather!$A$2:$F$9992,5,0)</f>
        <v>19.350000000000001</v>
      </c>
      <c r="D174" s="26">
        <f>VLOOKUP(B174,Weather!$A$2:$F$9992,6,0)</f>
        <v>12.585599999999999</v>
      </c>
      <c r="E174" s="23"/>
      <c r="F174" s="28">
        <f>B174-Output!$C$3</f>
        <v>141</v>
      </c>
      <c r="G174" s="26">
        <f t="shared" si="117"/>
        <v>1496.1999999999996</v>
      </c>
      <c r="H174" s="26">
        <f t="shared" si="160"/>
        <v>141</v>
      </c>
      <c r="I174" s="26"/>
      <c r="J174" s="26"/>
      <c r="K174" s="26"/>
      <c r="L174" s="30">
        <f t="shared" si="109"/>
        <v>0.80347000000000002</v>
      </c>
      <c r="M174" s="30">
        <f t="shared" si="118"/>
        <v>244.31617157668703</v>
      </c>
      <c r="N174" s="31">
        <f t="shared" si="110"/>
        <v>2.5000000000000001E-2</v>
      </c>
      <c r="O174" s="30">
        <f t="shared" si="119"/>
        <v>6.107904289417176</v>
      </c>
      <c r="P174" s="30">
        <f t="shared" si="120"/>
        <v>0.9926091893863207</v>
      </c>
      <c r="Q174" s="30">
        <f t="shared" si="121"/>
        <v>2.8</v>
      </c>
      <c r="R174" s="30">
        <f>VLOOKUP(B174,Weather!$A$2:$G$99998,7,0)</f>
        <v>18.859090909090909</v>
      </c>
      <c r="S174" s="76">
        <f t="shared" si="144"/>
        <v>-3</v>
      </c>
      <c r="T174" s="30">
        <f t="shared" si="145"/>
        <v>42</v>
      </c>
      <c r="U174" s="30">
        <f t="shared" si="146"/>
        <v>15</v>
      </c>
      <c r="V174" s="30">
        <f t="shared" si="122"/>
        <v>0.97140066705232853</v>
      </c>
      <c r="W174" s="30"/>
      <c r="X174" s="30"/>
      <c r="Y174" s="30">
        <f t="shared" si="147"/>
        <v>1</v>
      </c>
      <c r="Z174" s="30">
        <f t="shared" si="148"/>
        <v>1</v>
      </c>
      <c r="AA174" s="30">
        <f t="shared" si="123"/>
        <v>0.97140066705232853</v>
      </c>
      <c r="AB174" s="30">
        <f t="shared" si="124"/>
        <v>33.97884754831793</v>
      </c>
      <c r="AC174" s="31">
        <f t="shared" si="111"/>
        <v>0.2</v>
      </c>
      <c r="AD174" s="30">
        <f t="shared" si="125"/>
        <v>6.7957695096635859</v>
      </c>
      <c r="AE174" s="31">
        <f t="shared" si="112"/>
        <v>0.53</v>
      </c>
      <c r="AF174" s="30">
        <f t="shared" si="126"/>
        <v>18.008789200608504</v>
      </c>
      <c r="AG174" s="30">
        <f t="shared" si="113"/>
        <v>0</v>
      </c>
      <c r="AH174" s="30">
        <f t="shared" si="127"/>
        <v>0</v>
      </c>
      <c r="AI174" s="31">
        <f t="shared" si="114"/>
        <v>0.2</v>
      </c>
      <c r="AJ174" s="30">
        <f t="shared" si="128"/>
        <v>6.7957695096635859</v>
      </c>
      <c r="AK174" s="30">
        <f t="shared" si="149"/>
        <v>244.31617157668703</v>
      </c>
      <c r="AL174" s="35">
        <f t="shared" si="150"/>
        <v>0.03</v>
      </c>
      <c r="AM174" s="30">
        <f t="shared" si="129"/>
        <v>0.65334145639595764</v>
      </c>
      <c r="AN174" s="30">
        <f t="shared" si="130"/>
        <v>4.7886565007699211</v>
      </c>
      <c r="AO174" s="30">
        <f t="shared" si="131"/>
        <v>0.11239832849804525</v>
      </c>
      <c r="AP174" s="30">
        <f t="shared" si="132"/>
        <v>4.9010548292679665</v>
      </c>
      <c r="AQ174" s="30">
        <f t="shared" si="133"/>
        <v>246.21088625708265</v>
      </c>
      <c r="AR174" s="31">
        <f t="shared" si="115"/>
        <v>1.0999999999999999E-2</v>
      </c>
      <c r="AS174" s="30">
        <f t="shared" si="134"/>
        <v>2.6874778873435572</v>
      </c>
      <c r="AT174" s="30">
        <f t="shared" si="135"/>
        <v>243.52340836973909</v>
      </c>
      <c r="AU174" s="30">
        <f t="shared" si="151"/>
        <v>538.76003154888622</v>
      </c>
      <c r="AV174" s="36">
        <f t="shared" si="152"/>
        <v>1.4999999999999999E-2</v>
      </c>
      <c r="AW174" s="30">
        <f t="shared" si="136"/>
        <v>0.65334145639595764</v>
      </c>
      <c r="AX174" s="30">
        <f t="shared" si="137"/>
        <v>5.2799139549012208</v>
      </c>
      <c r="AY174" s="30">
        <f t="shared" si="138"/>
        <v>2.0913542028697067</v>
      </c>
      <c r="AZ174" s="30">
        <f t="shared" si="139"/>
        <v>7.3712681577709276</v>
      </c>
      <c r="BA174" s="30">
        <f t="shared" si="140"/>
        <v>549.39755259172375</v>
      </c>
      <c r="BB174" s="31">
        <f t="shared" si="116"/>
        <v>1.0999999999999999E-2</v>
      </c>
      <c r="BC174" s="30">
        <f t="shared" si="141"/>
        <v>5.9263603470377477</v>
      </c>
      <c r="BD174" s="30">
        <f t="shared" si="142"/>
        <v>546.15867013202956</v>
      </c>
      <c r="BE174" s="30">
        <f t="shared" si="153"/>
        <v>38.149983218413595</v>
      </c>
      <c r="BF174" s="36">
        <f t="shared" si="154"/>
        <v>0.01</v>
      </c>
      <c r="BG174" s="36">
        <f t="shared" si="155"/>
        <v>0.65334145639595764</v>
      </c>
      <c r="BH174" s="30">
        <f t="shared" si="156"/>
        <v>0.24924965597399681</v>
      </c>
      <c r="BI174" s="30">
        <f t="shared" si="143"/>
        <v>6.5465198536895891E-2</v>
      </c>
      <c r="BJ174" s="30">
        <f t="shared" si="157"/>
        <v>0.31471485451089271</v>
      </c>
      <c r="BK174" s="30">
        <f t="shared" si="158"/>
        <v>50.557398220604036</v>
      </c>
    </row>
    <row r="175" spans="1:63" x14ac:dyDescent="0.25">
      <c r="A175" s="29"/>
      <c r="B175" s="25">
        <f t="shared" si="159"/>
        <v>41350</v>
      </c>
      <c r="C175" s="26">
        <f>VLOOKUP(B175,Weather!$A$2:$F$9992,5,0)</f>
        <v>17.5</v>
      </c>
      <c r="D175" s="26">
        <f>VLOOKUP(B175,Weather!$A$2:$F$9992,6,0)</f>
        <v>7.5167999999999999</v>
      </c>
      <c r="E175" s="23"/>
      <c r="F175" s="28">
        <f>B175-Output!$C$3</f>
        <v>142</v>
      </c>
      <c r="G175" s="26">
        <f t="shared" si="117"/>
        <v>1513.6999999999996</v>
      </c>
      <c r="H175" s="26">
        <f t="shared" si="160"/>
        <v>142</v>
      </c>
      <c r="I175" s="26"/>
      <c r="J175" s="26"/>
      <c r="K175" s="26"/>
      <c r="L175" s="30">
        <f t="shared" si="109"/>
        <v>0.79967999999999995</v>
      </c>
      <c r="M175" s="30">
        <f t="shared" si="118"/>
        <v>243.52340836973909</v>
      </c>
      <c r="N175" s="31">
        <f t="shared" si="110"/>
        <v>2.5000000000000001E-2</v>
      </c>
      <c r="O175" s="30">
        <f t="shared" si="119"/>
        <v>6.0880852092434772</v>
      </c>
      <c r="P175" s="30">
        <f t="shared" si="120"/>
        <v>0.99231526957074834</v>
      </c>
      <c r="Q175" s="30">
        <f t="shared" si="121"/>
        <v>2.8</v>
      </c>
      <c r="R175" s="30">
        <f>VLOOKUP(B175,Weather!$A$2:$G$99998,7,0)</f>
        <v>16.84782608695652</v>
      </c>
      <c r="S175" s="76">
        <f t="shared" si="144"/>
        <v>-3</v>
      </c>
      <c r="T175" s="30">
        <f t="shared" si="145"/>
        <v>42</v>
      </c>
      <c r="U175" s="30">
        <f t="shared" si="146"/>
        <v>15</v>
      </c>
      <c r="V175" s="30">
        <f t="shared" si="122"/>
        <v>0.99320681556198676</v>
      </c>
      <c r="W175" s="30"/>
      <c r="X175" s="30"/>
      <c r="Y175" s="30">
        <f t="shared" si="147"/>
        <v>1</v>
      </c>
      <c r="Z175" s="30">
        <f t="shared" si="148"/>
        <v>1</v>
      </c>
      <c r="AA175" s="30">
        <f t="shared" si="123"/>
        <v>0.99320681556198676</v>
      </c>
      <c r="AB175" s="30">
        <f t="shared" si="124"/>
        <v>20.743421481952826</v>
      </c>
      <c r="AC175" s="31">
        <f t="shared" si="111"/>
        <v>0.2</v>
      </c>
      <c r="AD175" s="30">
        <f t="shared" si="125"/>
        <v>4.1486842963905657</v>
      </c>
      <c r="AE175" s="31">
        <f t="shared" si="112"/>
        <v>0.53</v>
      </c>
      <c r="AF175" s="30">
        <f t="shared" si="126"/>
        <v>10.994013385434998</v>
      </c>
      <c r="AG175" s="30">
        <f t="shared" si="113"/>
        <v>0</v>
      </c>
      <c r="AH175" s="30">
        <f t="shared" si="127"/>
        <v>0</v>
      </c>
      <c r="AI175" s="31">
        <f t="shared" si="114"/>
        <v>0.2</v>
      </c>
      <c r="AJ175" s="30">
        <f t="shared" si="128"/>
        <v>4.1486842963905657</v>
      </c>
      <c r="AK175" s="30">
        <f t="shared" si="149"/>
        <v>243.52340836973909</v>
      </c>
      <c r="AL175" s="35">
        <f t="shared" si="150"/>
        <v>0.03</v>
      </c>
      <c r="AM175" s="30">
        <f t="shared" si="129"/>
        <v>0.56832284290989543</v>
      </c>
      <c r="AN175" s="30">
        <f t="shared" si="130"/>
        <v>4.1519974727939255</v>
      </c>
      <c r="AO175" s="30">
        <f t="shared" si="131"/>
        <v>-1.855378785881499E-4</v>
      </c>
      <c r="AP175" s="30">
        <f t="shared" si="132"/>
        <v>4.1518119349153375</v>
      </c>
      <c r="AQ175" s="30">
        <f t="shared" si="133"/>
        <v>243.52028073121431</v>
      </c>
      <c r="AR175" s="31">
        <f t="shared" si="115"/>
        <v>1.0999999999999999E-2</v>
      </c>
      <c r="AS175" s="30">
        <f t="shared" si="134"/>
        <v>2.6787574920671298</v>
      </c>
      <c r="AT175" s="30">
        <f t="shared" si="135"/>
        <v>240.84152323914719</v>
      </c>
      <c r="AU175" s="30">
        <f t="shared" si="151"/>
        <v>546.15867013202956</v>
      </c>
      <c r="AV175" s="36">
        <f t="shared" si="152"/>
        <v>1.4999999999999999E-2</v>
      </c>
      <c r="AW175" s="30">
        <f t="shared" si="136"/>
        <v>0.56832284290989543</v>
      </c>
      <c r="AX175" s="30">
        <f t="shared" si="137"/>
        <v>4.6559167213398425</v>
      </c>
      <c r="AY175" s="30">
        <f t="shared" si="138"/>
        <v>1.0413492819108341</v>
      </c>
      <c r="AZ175" s="30">
        <f t="shared" si="139"/>
        <v>5.697266003250677</v>
      </c>
      <c r="BA175" s="30">
        <f t="shared" si="140"/>
        <v>551.45541751421388</v>
      </c>
      <c r="BB175" s="31">
        <f t="shared" si="116"/>
        <v>1.0999999999999999E-2</v>
      </c>
      <c r="BC175" s="30">
        <f t="shared" si="141"/>
        <v>6.0077453714523248</v>
      </c>
      <c r="BD175" s="30">
        <f t="shared" si="142"/>
        <v>548.1264296348287</v>
      </c>
      <c r="BE175" s="30">
        <f t="shared" si="153"/>
        <v>50.557398220604036</v>
      </c>
      <c r="BF175" s="36">
        <f t="shared" si="154"/>
        <v>0.01</v>
      </c>
      <c r="BG175" s="36">
        <f t="shared" si="155"/>
        <v>0.56832284290989543</v>
      </c>
      <c r="BH175" s="30">
        <f t="shared" si="156"/>
        <v>0.28732924286861372</v>
      </c>
      <c r="BI175" s="30">
        <f t="shared" si="143"/>
        <v>3.8613550535219525E-2</v>
      </c>
      <c r="BJ175" s="30">
        <f t="shared" si="157"/>
        <v>0.32594279340383325</v>
      </c>
      <c r="BK175" s="30">
        <f t="shared" si="158"/>
        <v>60.387885095043089</v>
      </c>
    </row>
    <row r="176" spans="1:63" x14ac:dyDescent="0.25">
      <c r="A176" s="29"/>
      <c r="B176" s="25">
        <f t="shared" si="159"/>
        <v>41351</v>
      </c>
      <c r="C176" s="26">
        <f>VLOOKUP(B176,Weather!$A$2:$F$9992,5,0)</f>
        <v>16.45</v>
      </c>
      <c r="D176" s="26">
        <f>VLOOKUP(B176,Weather!$A$2:$F$9992,6,0)</f>
        <v>8.5931999999999995</v>
      </c>
      <c r="E176" s="23"/>
      <c r="F176" s="28">
        <f>B176-Output!$C$3</f>
        <v>143</v>
      </c>
      <c r="G176" s="26">
        <f t="shared" si="117"/>
        <v>1530.1499999999996</v>
      </c>
      <c r="H176" s="26">
        <f t="shared" si="160"/>
        <v>143</v>
      </c>
      <c r="I176" s="26"/>
      <c r="J176" s="26"/>
      <c r="K176" s="26"/>
      <c r="L176" s="30">
        <f t="shared" si="109"/>
        <v>0.79582999999999993</v>
      </c>
      <c r="M176" s="30">
        <f t="shared" si="118"/>
        <v>240.84152323914719</v>
      </c>
      <c r="N176" s="31">
        <f t="shared" si="110"/>
        <v>2.5000000000000001E-2</v>
      </c>
      <c r="O176" s="30">
        <f t="shared" si="119"/>
        <v>6.0210380809786805</v>
      </c>
      <c r="P176" s="30">
        <f t="shared" si="120"/>
        <v>0.99170185045967862</v>
      </c>
      <c r="Q176" s="30">
        <f t="shared" si="121"/>
        <v>2.8</v>
      </c>
      <c r="R176" s="30">
        <f>VLOOKUP(B176,Weather!$A$2:$G$99998,7,0)</f>
        <v>16.100000000000001</v>
      </c>
      <c r="S176" s="76">
        <f t="shared" si="144"/>
        <v>-3</v>
      </c>
      <c r="T176" s="30">
        <f t="shared" si="145"/>
        <v>42</v>
      </c>
      <c r="U176" s="30">
        <f t="shared" si="146"/>
        <v>15</v>
      </c>
      <c r="V176" s="30">
        <f t="shared" si="122"/>
        <v>0.99755999193385769</v>
      </c>
      <c r="W176" s="30"/>
      <c r="X176" s="30"/>
      <c r="Y176" s="30">
        <f t="shared" si="147"/>
        <v>1</v>
      </c>
      <c r="Z176" s="30">
        <f t="shared" si="148"/>
        <v>1</v>
      </c>
      <c r="AA176" s="30">
        <f t="shared" si="123"/>
        <v>0.99755999193385769</v>
      </c>
      <c r="AB176" s="30">
        <f t="shared" si="124"/>
        <v>23.803076794891435</v>
      </c>
      <c r="AC176" s="31">
        <f t="shared" si="111"/>
        <v>0.2</v>
      </c>
      <c r="AD176" s="30">
        <f t="shared" si="125"/>
        <v>4.7606153589782876</v>
      </c>
      <c r="AE176" s="31">
        <f t="shared" si="112"/>
        <v>0.53</v>
      </c>
      <c r="AF176" s="30">
        <f t="shared" si="126"/>
        <v>12.615630701292462</v>
      </c>
      <c r="AG176" s="30">
        <f t="shared" si="113"/>
        <v>0</v>
      </c>
      <c r="AH176" s="30">
        <f t="shared" si="127"/>
        <v>0</v>
      </c>
      <c r="AI176" s="31">
        <f t="shared" si="114"/>
        <v>0.2</v>
      </c>
      <c r="AJ176" s="30">
        <f t="shared" si="128"/>
        <v>4.7606153589782876</v>
      </c>
      <c r="AK176" s="30">
        <f t="shared" si="149"/>
        <v>240.84152323914719</v>
      </c>
      <c r="AL176" s="35">
        <f t="shared" si="150"/>
        <v>0.03</v>
      </c>
      <c r="AM176" s="30">
        <f t="shared" si="129"/>
        <v>0.53961411825221361</v>
      </c>
      <c r="AN176" s="30">
        <f t="shared" si="130"/>
        <v>3.8988445860363723</v>
      </c>
      <c r="AO176" s="30">
        <f t="shared" si="131"/>
        <v>4.8259163284747268E-2</v>
      </c>
      <c r="AP176" s="30">
        <f t="shared" si="132"/>
        <v>3.9471037493211196</v>
      </c>
      <c r="AQ176" s="30">
        <f t="shared" si="133"/>
        <v>241.65503484880438</v>
      </c>
      <c r="AR176" s="31">
        <f t="shared" si="115"/>
        <v>1.0999999999999999E-2</v>
      </c>
      <c r="AS176" s="30">
        <f t="shared" si="134"/>
        <v>2.6492567556306188</v>
      </c>
      <c r="AT176" s="30">
        <f t="shared" si="135"/>
        <v>239.00577809317375</v>
      </c>
      <c r="AU176" s="30">
        <f t="shared" si="151"/>
        <v>548.1264296348287</v>
      </c>
      <c r="AV176" s="36">
        <f t="shared" si="152"/>
        <v>1.4999999999999999E-2</v>
      </c>
      <c r="AW176" s="30">
        <f t="shared" si="136"/>
        <v>0.53961411825221361</v>
      </c>
      <c r="AX176" s="30">
        <f t="shared" si="137"/>
        <v>4.4366514002719812</v>
      </c>
      <c r="AY176" s="30">
        <f t="shared" si="138"/>
        <v>1.3438062991576651</v>
      </c>
      <c r="AZ176" s="30">
        <f t="shared" si="139"/>
        <v>5.7804576994296468</v>
      </c>
      <c r="BA176" s="30">
        <f t="shared" si="140"/>
        <v>554.96160263669151</v>
      </c>
      <c r="BB176" s="31">
        <f t="shared" si="116"/>
        <v>1.0999999999999999E-2</v>
      </c>
      <c r="BC176" s="30">
        <f t="shared" si="141"/>
        <v>6.0293907259831157</v>
      </c>
      <c r="BD176" s="30">
        <f t="shared" si="142"/>
        <v>551.58146866633899</v>
      </c>
      <c r="BE176" s="30">
        <f t="shared" si="153"/>
        <v>60.387885095043089</v>
      </c>
      <c r="BF176" s="36">
        <f t="shared" si="154"/>
        <v>0.01</v>
      </c>
      <c r="BG176" s="36">
        <f t="shared" si="155"/>
        <v>0.53961411825221361</v>
      </c>
      <c r="BH176" s="30">
        <f t="shared" si="156"/>
        <v>0.32586155368677672</v>
      </c>
      <c r="BI176" s="30">
        <f t="shared" si="143"/>
        <v>4.4347538052915116E-2</v>
      </c>
      <c r="BJ176" s="30">
        <f t="shared" si="157"/>
        <v>0.37020909173969185</v>
      </c>
      <c r="BK176" s="30">
        <f t="shared" si="158"/>
        <v>70.807682088264812</v>
      </c>
    </row>
    <row r="177" spans="1:63" x14ac:dyDescent="0.25">
      <c r="A177" s="29"/>
      <c r="B177" s="25">
        <f t="shared" si="159"/>
        <v>41352</v>
      </c>
      <c r="C177" s="26">
        <f>VLOOKUP(B177,Weather!$A$2:$F$9992,5,0)</f>
        <v>16</v>
      </c>
      <c r="D177" s="26">
        <f>VLOOKUP(B177,Weather!$A$2:$F$9992,6,0)</f>
        <v>16.502400000000002</v>
      </c>
      <c r="E177" s="23"/>
      <c r="F177" s="28">
        <f>B177-Output!$C$3</f>
        <v>144</v>
      </c>
      <c r="G177" s="26">
        <f t="shared" si="117"/>
        <v>1546.1499999999996</v>
      </c>
      <c r="H177" s="26">
        <f t="shared" si="160"/>
        <v>144</v>
      </c>
      <c r="I177" s="26"/>
      <c r="J177" s="26"/>
      <c r="K177" s="26"/>
      <c r="L177" s="30">
        <f t="shared" si="109"/>
        <v>0.79192000000000007</v>
      </c>
      <c r="M177" s="30">
        <f t="shared" si="118"/>
        <v>239.00577809317375</v>
      </c>
      <c r="N177" s="31">
        <f t="shared" si="110"/>
        <v>2.5000000000000001E-2</v>
      </c>
      <c r="O177" s="30">
        <f t="shared" si="119"/>
        <v>5.975144452329344</v>
      </c>
      <c r="P177" s="30">
        <f t="shared" si="120"/>
        <v>0.99118972297096086</v>
      </c>
      <c r="Q177" s="30">
        <f t="shared" si="121"/>
        <v>2.8</v>
      </c>
      <c r="R177" s="30">
        <f>VLOOKUP(B177,Weather!$A$2:$G$99998,7,0)</f>
        <v>15.618181818181819</v>
      </c>
      <c r="S177" s="76">
        <f t="shared" si="144"/>
        <v>-3</v>
      </c>
      <c r="T177" s="30">
        <f t="shared" si="145"/>
        <v>42</v>
      </c>
      <c r="U177" s="30">
        <f t="shared" si="146"/>
        <v>15</v>
      </c>
      <c r="V177" s="30">
        <f t="shared" si="122"/>
        <v>0.99922258537438302</v>
      </c>
      <c r="W177" s="30"/>
      <c r="X177" s="30"/>
      <c r="Y177" s="30">
        <f t="shared" si="147"/>
        <v>1</v>
      </c>
      <c r="Z177" s="30">
        <f t="shared" si="148"/>
        <v>1</v>
      </c>
      <c r="AA177" s="30">
        <f t="shared" si="123"/>
        <v>0.99922258537438302</v>
      </c>
      <c r="AB177" s="30">
        <f t="shared" si="124"/>
        <v>45.764020697099525</v>
      </c>
      <c r="AC177" s="31">
        <f t="shared" si="111"/>
        <v>0.2</v>
      </c>
      <c r="AD177" s="30">
        <f t="shared" si="125"/>
        <v>9.1528041394199047</v>
      </c>
      <c r="AE177" s="31">
        <f t="shared" si="112"/>
        <v>0.53</v>
      </c>
      <c r="AF177" s="30">
        <f t="shared" si="126"/>
        <v>24.254930969462748</v>
      </c>
      <c r="AG177" s="30">
        <f t="shared" si="113"/>
        <v>0</v>
      </c>
      <c r="AH177" s="30">
        <f t="shared" si="127"/>
        <v>0</v>
      </c>
      <c r="AI177" s="31">
        <f t="shared" si="114"/>
        <v>0.2</v>
      </c>
      <c r="AJ177" s="30">
        <f t="shared" si="128"/>
        <v>9.1528041394199047</v>
      </c>
      <c r="AK177" s="30">
        <f t="shared" si="149"/>
        <v>239.00577809317375</v>
      </c>
      <c r="AL177" s="35">
        <f t="shared" si="150"/>
        <v>0.03</v>
      </c>
      <c r="AM177" s="30">
        <f t="shared" si="129"/>
        <v>0.52189018743670967</v>
      </c>
      <c r="AN177" s="30">
        <f t="shared" si="130"/>
        <v>3.7420431098250924</v>
      </c>
      <c r="AO177" s="30">
        <f t="shared" si="131"/>
        <v>0.30300261765730957</v>
      </c>
      <c r="AP177" s="30">
        <f t="shared" si="132"/>
        <v>4.0450457274824023</v>
      </c>
      <c r="AQ177" s="30">
        <f t="shared" si="133"/>
        <v>244.11353650511126</v>
      </c>
      <c r="AR177" s="31">
        <f t="shared" si="115"/>
        <v>1.0999999999999999E-2</v>
      </c>
      <c r="AS177" s="30">
        <f t="shared" si="134"/>
        <v>2.6290635590249112</v>
      </c>
      <c r="AT177" s="30">
        <f t="shared" si="135"/>
        <v>241.48447294608636</v>
      </c>
      <c r="AU177" s="30">
        <f t="shared" si="151"/>
        <v>551.58146866633899</v>
      </c>
      <c r="AV177" s="36">
        <f t="shared" si="152"/>
        <v>1.4999999999999999E-2</v>
      </c>
      <c r="AW177" s="30">
        <f t="shared" si="136"/>
        <v>0.52189018743670967</v>
      </c>
      <c r="AX177" s="30">
        <f t="shared" si="137"/>
        <v>4.3179743410333691</v>
      </c>
      <c r="AY177" s="30">
        <f t="shared" si="138"/>
        <v>3.2756419740509468</v>
      </c>
      <c r="AZ177" s="30">
        <f t="shared" si="139"/>
        <v>7.5936163150843159</v>
      </c>
      <c r="BA177" s="30">
        <f t="shared" si="140"/>
        <v>568.24278332071742</v>
      </c>
      <c r="BB177" s="31">
        <f t="shared" si="116"/>
        <v>1.0999999999999999E-2</v>
      </c>
      <c r="BC177" s="30">
        <f t="shared" si="141"/>
        <v>6.0673961553297282</v>
      </c>
      <c r="BD177" s="30">
        <f t="shared" si="142"/>
        <v>564.80445072441262</v>
      </c>
      <c r="BE177" s="30">
        <f t="shared" si="153"/>
        <v>70.807682088264812</v>
      </c>
      <c r="BF177" s="36">
        <f t="shared" si="154"/>
        <v>0.01</v>
      </c>
      <c r="BG177" s="36">
        <f t="shared" si="155"/>
        <v>0.52189018743670967</v>
      </c>
      <c r="BH177" s="30">
        <f t="shared" si="156"/>
        <v>0.36953834477003472</v>
      </c>
      <c r="BI177" s="30">
        <f t="shared" si="143"/>
        <v>8.7832657946498693E-2</v>
      </c>
      <c r="BJ177" s="30">
        <f t="shared" si="157"/>
        <v>0.45737100271653341</v>
      </c>
      <c r="BK177" s="30">
        <f t="shared" si="158"/>
        <v>85.570511380297916</v>
      </c>
    </row>
    <row r="178" spans="1:63" x14ac:dyDescent="0.25">
      <c r="A178" s="29"/>
      <c r="B178" s="25">
        <f t="shared" si="159"/>
        <v>41353</v>
      </c>
      <c r="C178" s="26">
        <f>VLOOKUP(B178,Weather!$A$2:$F$9992,5,0)</f>
        <v>17.399999999999999</v>
      </c>
      <c r="D178" s="26">
        <f>VLOOKUP(B178,Weather!$A$2:$F$9992,6,0)</f>
        <v>17.802</v>
      </c>
      <c r="E178" s="23"/>
      <c r="F178" s="28">
        <f>B178-Output!$C$3</f>
        <v>145</v>
      </c>
      <c r="G178" s="26">
        <f t="shared" si="117"/>
        <v>1563.5499999999997</v>
      </c>
      <c r="H178" s="26">
        <f t="shared" si="160"/>
        <v>145</v>
      </c>
      <c r="I178" s="26"/>
      <c r="J178" s="26"/>
      <c r="K178" s="26"/>
      <c r="L178" s="30">
        <f t="shared" si="109"/>
        <v>0.78794999999999993</v>
      </c>
      <c r="M178" s="30">
        <f t="shared" si="118"/>
        <v>241.48447294608636</v>
      </c>
      <c r="N178" s="31">
        <f t="shared" si="110"/>
        <v>2.5000000000000001E-2</v>
      </c>
      <c r="O178" s="30">
        <f t="shared" si="119"/>
        <v>6.0371118236521593</v>
      </c>
      <c r="P178" s="30">
        <f t="shared" si="120"/>
        <v>0.99140815912435132</v>
      </c>
      <c r="Q178" s="30">
        <f t="shared" si="121"/>
        <v>2.8</v>
      </c>
      <c r="R178" s="30">
        <f>VLOOKUP(B178,Weather!$A$2:$G$99998,7,0)</f>
        <v>16.343478260869563</v>
      </c>
      <c r="S178" s="76">
        <f t="shared" si="144"/>
        <v>-3</v>
      </c>
      <c r="T178" s="30">
        <f t="shared" si="145"/>
        <v>42</v>
      </c>
      <c r="U178" s="30">
        <f t="shared" si="146"/>
        <v>15</v>
      </c>
      <c r="V178" s="30">
        <f t="shared" si="122"/>
        <v>0.99637629924137616</v>
      </c>
      <c r="W178" s="30"/>
      <c r="X178" s="30"/>
      <c r="Y178" s="30">
        <f t="shared" si="147"/>
        <v>1</v>
      </c>
      <c r="Z178" s="30">
        <f t="shared" si="148"/>
        <v>1</v>
      </c>
      <c r="AA178" s="30">
        <f t="shared" si="123"/>
        <v>0.99637629924137616</v>
      </c>
      <c r="AB178" s="30">
        <f t="shared" si="124"/>
        <v>49.238260903799862</v>
      </c>
      <c r="AC178" s="31">
        <f t="shared" si="111"/>
        <v>0.2</v>
      </c>
      <c r="AD178" s="30">
        <f t="shared" si="125"/>
        <v>9.8476521807599724</v>
      </c>
      <c r="AE178" s="31">
        <f t="shared" si="112"/>
        <v>0.53</v>
      </c>
      <c r="AF178" s="30">
        <f t="shared" si="126"/>
        <v>26.096278279013926</v>
      </c>
      <c r="AG178" s="30">
        <f t="shared" si="113"/>
        <v>0</v>
      </c>
      <c r="AH178" s="30">
        <f t="shared" si="127"/>
        <v>0</v>
      </c>
      <c r="AI178" s="31">
        <f t="shared" si="114"/>
        <v>0.2</v>
      </c>
      <c r="AJ178" s="30">
        <f t="shared" si="128"/>
        <v>9.8476521807599724</v>
      </c>
      <c r="AK178" s="30">
        <f t="shared" si="149"/>
        <v>241.48447294608636</v>
      </c>
      <c r="AL178" s="35">
        <f t="shared" si="150"/>
        <v>0.03</v>
      </c>
      <c r="AM178" s="30">
        <f t="shared" si="129"/>
        <v>0.54879826517846586</v>
      </c>
      <c r="AN178" s="30">
        <f t="shared" si="130"/>
        <v>3.9757877946104507</v>
      </c>
      <c r="AO178" s="30">
        <f t="shared" si="131"/>
        <v>0.32882440562437326</v>
      </c>
      <c r="AP178" s="30">
        <f t="shared" si="132"/>
        <v>4.3046122002348239</v>
      </c>
      <c r="AQ178" s="30">
        <f t="shared" si="133"/>
        <v>247.02751292661151</v>
      </c>
      <c r="AR178" s="31">
        <f t="shared" si="115"/>
        <v>1.0999999999999999E-2</v>
      </c>
      <c r="AS178" s="30">
        <f t="shared" si="134"/>
        <v>2.6563292024069498</v>
      </c>
      <c r="AT178" s="30">
        <f t="shared" si="135"/>
        <v>244.37118372420457</v>
      </c>
      <c r="AU178" s="30">
        <f t="shared" si="151"/>
        <v>564.80445072441262</v>
      </c>
      <c r="AV178" s="36">
        <f t="shared" si="152"/>
        <v>1.4999999999999999E-2</v>
      </c>
      <c r="AW178" s="30">
        <f t="shared" si="136"/>
        <v>0.54879826517846586</v>
      </c>
      <c r="AX178" s="30">
        <f t="shared" si="137"/>
        <v>4.6494555408395097</v>
      </c>
      <c r="AY178" s="30">
        <f t="shared" si="138"/>
        <v>3.5237129758820571</v>
      </c>
      <c r="AZ178" s="30">
        <f t="shared" si="139"/>
        <v>8.1731685167215673</v>
      </c>
      <c r="BA178" s="30">
        <f t="shared" si="140"/>
        <v>582.72756048670499</v>
      </c>
      <c r="BB178" s="31">
        <f t="shared" si="116"/>
        <v>1.0999999999999999E-2</v>
      </c>
      <c r="BC178" s="30">
        <f t="shared" si="141"/>
        <v>6.2128489579685384</v>
      </c>
      <c r="BD178" s="30">
        <f t="shared" si="142"/>
        <v>579.17104073114342</v>
      </c>
      <c r="BE178" s="30">
        <f t="shared" si="153"/>
        <v>85.570511380297916</v>
      </c>
      <c r="BF178" s="36">
        <f t="shared" si="154"/>
        <v>0.01</v>
      </c>
      <c r="BG178" s="36">
        <f t="shared" si="155"/>
        <v>0.54879826517846586</v>
      </c>
      <c r="BH178" s="30">
        <f t="shared" si="156"/>
        <v>0.46960948195941671</v>
      </c>
      <c r="BI178" s="30">
        <f t="shared" si="143"/>
        <v>9.3780426988005566E-2</v>
      </c>
      <c r="BJ178" s="30">
        <f t="shared" si="157"/>
        <v>0.56338990894742225</v>
      </c>
      <c r="BK178" s="30">
        <f t="shared" si="158"/>
        <v>101.06762261007898</v>
      </c>
    </row>
    <row r="179" spans="1:63" x14ac:dyDescent="0.25">
      <c r="A179" s="29"/>
      <c r="B179" s="25">
        <f t="shared" si="159"/>
        <v>41354</v>
      </c>
      <c r="C179" s="26">
        <f>VLOOKUP(B179,Weather!$A$2:$F$9992,5,0)</f>
        <v>18.649999999999999</v>
      </c>
      <c r="D179" s="26">
        <f>VLOOKUP(B179,Weather!$A$2:$F$9992,6,0)</f>
        <v>20.844000000000001</v>
      </c>
      <c r="E179" s="23"/>
      <c r="F179" s="28">
        <f>B179-Output!$C$3</f>
        <v>146</v>
      </c>
      <c r="G179" s="26">
        <f t="shared" si="117"/>
        <v>1582.1999999999998</v>
      </c>
      <c r="H179" s="26">
        <f t="shared" si="160"/>
        <v>146</v>
      </c>
      <c r="I179" s="26"/>
      <c r="J179" s="26"/>
      <c r="K179" s="26"/>
      <c r="L179" s="30">
        <f t="shared" si="109"/>
        <v>0.78391999999999995</v>
      </c>
      <c r="M179" s="30">
        <f t="shared" si="118"/>
        <v>244.37118372420457</v>
      </c>
      <c r="N179" s="31">
        <f t="shared" si="110"/>
        <v>2.5000000000000001E-2</v>
      </c>
      <c r="O179" s="30">
        <f t="shared" si="119"/>
        <v>6.1092795931051143</v>
      </c>
      <c r="P179" s="30">
        <f t="shared" si="120"/>
        <v>0.9916807773385401</v>
      </c>
      <c r="Q179" s="30">
        <f t="shared" si="121"/>
        <v>2.8</v>
      </c>
      <c r="R179" s="30">
        <f>VLOOKUP(B179,Weather!$A$2:$G$99998,7,0)</f>
        <v>18.595652173913042</v>
      </c>
      <c r="S179" s="76">
        <f t="shared" si="144"/>
        <v>-3</v>
      </c>
      <c r="T179" s="30">
        <f t="shared" si="145"/>
        <v>42</v>
      </c>
      <c r="U179" s="30">
        <f t="shared" si="146"/>
        <v>15</v>
      </c>
      <c r="V179" s="30">
        <f t="shared" si="122"/>
        <v>0.97505846734416934</v>
      </c>
      <c r="W179" s="30"/>
      <c r="X179" s="30"/>
      <c r="Y179" s="30">
        <f t="shared" si="147"/>
        <v>1</v>
      </c>
      <c r="Z179" s="30">
        <f t="shared" si="148"/>
        <v>1</v>
      </c>
      <c r="AA179" s="30">
        <f t="shared" si="123"/>
        <v>0.97505846734416934</v>
      </c>
      <c r="AB179" s="30">
        <f t="shared" si="124"/>
        <v>56.434105908639708</v>
      </c>
      <c r="AC179" s="31">
        <f t="shared" si="111"/>
        <v>0.2</v>
      </c>
      <c r="AD179" s="30">
        <f t="shared" si="125"/>
        <v>11.286821181727943</v>
      </c>
      <c r="AE179" s="31">
        <f t="shared" si="112"/>
        <v>0.53</v>
      </c>
      <c r="AF179" s="30">
        <f t="shared" si="126"/>
        <v>29.910076131579046</v>
      </c>
      <c r="AG179" s="30">
        <f t="shared" si="113"/>
        <v>0</v>
      </c>
      <c r="AH179" s="30">
        <f t="shared" si="127"/>
        <v>0</v>
      </c>
      <c r="AI179" s="31">
        <f t="shared" si="114"/>
        <v>0.2</v>
      </c>
      <c r="AJ179" s="30">
        <f t="shared" si="128"/>
        <v>11.286821181727943</v>
      </c>
      <c r="AK179" s="30">
        <f t="shared" si="149"/>
        <v>244.37118372420457</v>
      </c>
      <c r="AL179" s="35">
        <f t="shared" si="150"/>
        <v>0.03</v>
      </c>
      <c r="AM179" s="30">
        <f t="shared" si="129"/>
        <v>0.64151958595390368</v>
      </c>
      <c r="AN179" s="30">
        <f t="shared" si="130"/>
        <v>4.7030670180545107</v>
      </c>
      <c r="AO179" s="30">
        <f t="shared" si="131"/>
        <v>0.36869023316571226</v>
      </c>
      <c r="AP179" s="30">
        <f t="shared" si="132"/>
        <v>5.0717572512202231</v>
      </c>
      <c r="AQ179" s="30">
        <f t="shared" si="133"/>
        <v>250.58624765471228</v>
      </c>
      <c r="AR179" s="31">
        <f t="shared" si="115"/>
        <v>1.0999999999999999E-2</v>
      </c>
      <c r="AS179" s="30">
        <f t="shared" si="134"/>
        <v>2.6880830209662503</v>
      </c>
      <c r="AT179" s="30">
        <f t="shared" si="135"/>
        <v>247.89816463374603</v>
      </c>
      <c r="AU179" s="30">
        <f t="shared" si="151"/>
        <v>579.17104073114342</v>
      </c>
      <c r="AV179" s="36">
        <f t="shared" si="152"/>
        <v>1.4999999999999999E-2</v>
      </c>
      <c r="AW179" s="30">
        <f t="shared" si="136"/>
        <v>0.64151958595390368</v>
      </c>
      <c r="AX179" s="30">
        <f t="shared" si="137"/>
        <v>5.5732434936950197</v>
      </c>
      <c r="AY179" s="30">
        <f t="shared" si="138"/>
        <v>3.9985416024043454</v>
      </c>
      <c r="AZ179" s="30">
        <f t="shared" si="139"/>
        <v>9.5717850960993651</v>
      </c>
      <c r="BA179" s="30">
        <f t="shared" si="140"/>
        <v>599.50933176662306</v>
      </c>
      <c r="BB179" s="31">
        <f t="shared" si="116"/>
        <v>1.0999999999999999E-2</v>
      </c>
      <c r="BC179" s="30">
        <f t="shared" si="141"/>
        <v>6.3708814480425771</v>
      </c>
      <c r="BD179" s="30">
        <f t="shared" si="142"/>
        <v>595.8265333395467</v>
      </c>
      <c r="BE179" s="30">
        <f t="shared" si="153"/>
        <v>101.06762261007898</v>
      </c>
      <c r="BF179" s="36">
        <f t="shared" si="154"/>
        <v>0.01</v>
      </c>
      <c r="BG179" s="36">
        <f t="shared" si="155"/>
        <v>0.64151958595390368</v>
      </c>
      <c r="BH179" s="30">
        <f t="shared" si="156"/>
        <v>0.64836859410163261</v>
      </c>
      <c r="BI179" s="30">
        <f t="shared" si="143"/>
        <v>0.10638452587626311</v>
      </c>
      <c r="BJ179" s="30">
        <f t="shared" si="157"/>
        <v>0.75475311997789574</v>
      </c>
      <c r="BK179" s="30">
        <f t="shared" si="158"/>
        <v>117.97057211987162</v>
      </c>
    </row>
    <row r="180" spans="1:63" x14ac:dyDescent="0.25">
      <c r="A180" s="29"/>
      <c r="B180" s="25">
        <f t="shared" si="159"/>
        <v>41355</v>
      </c>
      <c r="C180" s="26">
        <f>VLOOKUP(B180,Weather!$A$2:$F$9992,5,0)</f>
        <v>20.25</v>
      </c>
      <c r="D180" s="26">
        <f>VLOOKUP(B180,Weather!$A$2:$F$9992,6,0)</f>
        <v>20.574000000000002</v>
      </c>
      <c r="E180" s="23"/>
      <c r="F180" s="28">
        <f>B180-Output!$C$3</f>
        <v>147</v>
      </c>
      <c r="G180" s="26">
        <f t="shared" si="117"/>
        <v>1602.4499999999998</v>
      </c>
      <c r="H180" s="26">
        <f t="shared" si="160"/>
        <v>147</v>
      </c>
      <c r="I180" s="26"/>
      <c r="J180" s="26"/>
      <c r="K180" s="26"/>
      <c r="L180" s="30">
        <f t="shared" si="109"/>
        <v>0.77983000000000002</v>
      </c>
      <c r="M180" s="30">
        <f t="shared" si="118"/>
        <v>247.89816463374603</v>
      </c>
      <c r="N180" s="31">
        <f t="shared" si="110"/>
        <v>2.5000000000000001E-2</v>
      </c>
      <c r="O180" s="30">
        <f t="shared" si="119"/>
        <v>6.1974541158436516</v>
      </c>
      <c r="P180" s="30">
        <f t="shared" si="120"/>
        <v>0.99203708900554843</v>
      </c>
      <c r="Q180" s="30">
        <f t="shared" si="121"/>
        <v>2.8</v>
      </c>
      <c r="R180" s="30">
        <f>VLOOKUP(B180,Weather!$A$2:$G$99998,7,0)</f>
        <v>19.231818181818177</v>
      </c>
      <c r="S180" s="76">
        <f t="shared" si="144"/>
        <v>-3</v>
      </c>
      <c r="T180" s="30">
        <f t="shared" si="145"/>
        <v>42</v>
      </c>
      <c r="U180" s="30">
        <f t="shared" si="146"/>
        <v>15</v>
      </c>
      <c r="V180" s="30">
        <f t="shared" si="122"/>
        <v>0.96582951519724614</v>
      </c>
      <c r="W180" s="30"/>
      <c r="X180" s="30"/>
      <c r="Y180" s="30">
        <f t="shared" si="147"/>
        <v>1</v>
      </c>
      <c r="Z180" s="30">
        <f t="shared" si="148"/>
        <v>1</v>
      </c>
      <c r="AA180" s="30">
        <f t="shared" si="123"/>
        <v>0.96582951519724614</v>
      </c>
      <c r="AB180" s="30">
        <f t="shared" si="124"/>
        <v>55.195687760803644</v>
      </c>
      <c r="AC180" s="31">
        <f t="shared" si="111"/>
        <v>0.2</v>
      </c>
      <c r="AD180" s="30">
        <f t="shared" si="125"/>
        <v>11.03913755216073</v>
      </c>
      <c r="AE180" s="31">
        <f t="shared" si="112"/>
        <v>0.53</v>
      </c>
      <c r="AF180" s="30">
        <f t="shared" si="126"/>
        <v>29.253714513225933</v>
      </c>
      <c r="AG180" s="30">
        <f t="shared" si="113"/>
        <v>0</v>
      </c>
      <c r="AH180" s="30">
        <f t="shared" si="127"/>
        <v>0</v>
      </c>
      <c r="AI180" s="31">
        <f t="shared" si="114"/>
        <v>0.2</v>
      </c>
      <c r="AJ180" s="30">
        <f t="shared" si="128"/>
        <v>11.03913755216073</v>
      </c>
      <c r="AK180" s="30">
        <f t="shared" si="149"/>
        <v>247.89816463374603</v>
      </c>
      <c r="AL180" s="35">
        <f t="shared" si="150"/>
        <v>0.03</v>
      </c>
      <c r="AM180" s="30">
        <f t="shared" si="129"/>
        <v>0.67044078394601225</v>
      </c>
      <c r="AN180" s="30">
        <f t="shared" si="130"/>
        <v>4.9860311950747889</v>
      </c>
      <c r="AO180" s="30">
        <f t="shared" si="131"/>
        <v>0.33897395599681274</v>
      </c>
      <c r="AP180" s="30">
        <f t="shared" si="132"/>
        <v>5.3250051510716014</v>
      </c>
      <c r="AQ180" s="30">
        <f t="shared" si="133"/>
        <v>253.61229703483517</v>
      </c>
      <c r="AR180" s="31">
        <f t="shared" si="115"/>
        <v>1.0999999999999999E-2</v>
      </c>
      <c r="AS180" s="30">
        <f t="shared" si="134"/>
        <v>2.726879810971206</v>
      </c>
      <c r="AT180" s="30">
        <f t="shared" si="135"/>
        <v>250.88541722386395</v>
      </c>
      <c r="AU180" s="30">
        <f t="shared" si="151"/>
        <v>595.8265333395467</v>
      </c>
      <c r="AV180" s="36">
        <f t="shared" si="152"/>
        <v>1.4999999999999999E-2</v>
      </c>
      <c r="AW180" s="30">
        <f t="shared" si="136"/>
        <v>0.67044078394601225</v>
      </c>
      <c r="AX180" s="30">
        <f t="shared" si="137"/>
        <v>5.9919961216200068</v>
      </c>
      <c r="AY180" s="30">
        <f t="shared" si="138"/>
        <v>3.8219003317408533</v>
      </c>
      <c r="AZ180" s="30">
        <f t="shared" si="139"/>
        <v>9.8138964533608597</v>
      </c>
      <c r="BA180" s="30">
        <f t="shared" si="140"/>
        <v>615.26635139941186</v>
      </c>
      <c r="BB180" s="31">
        <f t="shared" si="116"/>
        <v>1.0999999999999999E-2</v>
      </c>
      <c r="BC180" s="30">
        <f t="shared" si="141"/>
        <v>6.5540918667350132</v>
      </c>
      <c r="BD180" s="30">
        <f t="shared" si="142"/>
        <v>611.43913934364809</v>
      </c>
      <c r="BE180" s="30">
        <f t="shared" si="153"/>
        <v>117.97057211987162</v>
      </c>
      <c r="BF180" s="36">
        <f t="shared" si="154"/>
        <v>0.01</v>
      </c>
      <c r="BG180" s="36">
        <f t="shared" si="155"/>
        <v>0.67044078394601225</v>
      </c>
      <c r="BH180" s="30">
        <f t="shared" si="156"/>
        <v>0.79092282854606311</v>
      </c>
      <c r="BI180" s="30">
        <f t="shared" si="143"/>
        <v>0.10248214723614667</v>
      </c>
      <c r="BJ180" s="30">
        <f t="shared" si="157"/>
        <v>0.89340497578220979</v>
      </c>
      <c r="BK180" s="30">
        <f t="shared" si="158"/>
        <v>134.67039656298516</v>
      </c>
    </row>
    <row r="181" spans="1:63" x14ac:dyDescent="0.25">
      <c r="A181" s="29"/>
      <c r="B181" s="25">
        <f t="shared" si="159"/>
        <v>41356</v>
      </c>
      <c r="C181" s="26">
        <f>VLOOKUP(B181,Weather!$A$2:$F$9992,5,0)</f>
        <v>19.8</v>
      </c>
      <c r="D181" s="26">
        <f>VLOOKUP(B181,Weather!$A$2:$F$9992,6,0)</f>
        <v>15.03</v>
      </c>
      <c r="E181" s="23"/>
      <c r="F181" s="28">
        <f>B181-Output!$C$3</f>
        <v>148</v>
      </c>
      <c r="G181" s="26">
        <f t="shared" si="117"/>
        <v>1622.2499999999998</v>
      </c>
      <c r="H181" s="26">
        <f t="shared" si="160"/>
        <v>148</v>
      </c>
      <c r="I181" s="26"/>
      <c r="J181" s="26"/>
      <c r="K181" s="26"/>
      <c r="L181" s="30">
        <f t="shared" si="109"/>
        <v>0.77567999999999993</v>
      </c>
      <c r="M181" s="30">
        <f t="shared" si="118"/>
        <v>250.88541722386395</v>
      </c>
      <c r="N181" s="31">
        <f t="shared" si="110"/>
        <v>2.5000000000000001E-2</v>
      </c>
      <c r="O181" s="30">
        <f t="shared" si="119"/>
        <v>6.2721354305965988</v>
      </c>
      <c r="P181" s="30">
        <f t="shared" si="120"/>
        <v>0.99228948279121287</v>
      </c>
      <c r="Q181" s="30">
        <f t="shared" si="121"/>
        <v>2.8</v>
      </c>
      <c r="R181" s="30">
        <f>VLOOKUP(B181,Weather!$A$2:$G$99998,7,0)</f>
        <v>18.46086956521739</v>
      </c>
      <c r="S181" s="76">
        <f t="shared" si="144"/>
        <v>-3</v>
      </c>
      <c r="T181" s="30">
        <f t="shared" si="145"/>
        <v>42</v>
      </c>
      <c r="U181" s="30">
        <f t="shared" si="146"/>
        <v>15</v>
      </c>
      <c r="V181" s="30">
        <f t="shared" si="122"/>
        <v>0.97683908247651807</v>
      </c>
      <c r="W181" s="30"/>
      <c r="X181" s="30"/>
      <c r="Y181" s="30">
        <f t="shared" si="147"/>
        <v>1</v>
      </c>
      <c r="Z181" s="30">
        <f t="shared" si="148"/>
        <v>1</v>
      </c>
      <c r="AA181" s="30">
        <f t="shared" si="123"/>
        <v>0.97683908247651807</v>
      </c>
      <c r="AB181" s="30">
        <f t="shared" si="124"/>
        <v>40.792322013101767</v>
      </c>
      <c r="AC181" s="31">
        <f t="shared" si="111"/>
        <v>0.2</v>
      </c>
      <c r="AD181" s="30">
        <f t="shared" si="125"/>
        <v>8.1584644026203534</v>
      </c>
      <c r="AE181" s="31">
        <f t="shared" si="112"/>
        <v>0.53</v>
      </c>
      <c r="AF181" s="30">
        <f t="shared" si="126"/>
        <v>21.619930666943937</v>
      </c>
      <c r="AG181" s="30">
        <f t="shared" si="113"/>
        <v>0</v>
      </c>
      <c r="AH181" s="30">
        <f t="shared" si="127"/>
        <v>0</v>
      </c>
      <c r="AI181" s="31">
        <f t="shared" si="114"/>
        <v>0.2</v>
      </c>
      <c r="AJ181" s="30">
        <f t="shared" si="128"/>
        <v>8.1584644026203534</v>
      </c>
      <c r="AK181" s="30">
        <f t="shared" si="149"/>
        <v>250.88541722386395</v>
      </c>
      <c r="AL181" s="35">
        <f t="shared" si="150"/>
        <v>0.03</v>
      </c>
      <c r="AM181" s="30">
        <f t="shared" si="129"/>
        <v>0.63555415067819376</v>
      </c>
      <c r="AN181" s="30">
        <f t="shared" si="130"/>
        <v>4.7835380478377143</v>
      </c>
      <c r="AO181" s="30">
        <f t="shared" si="131"/>
        <v>0.18899587586782782</v>
      </c>
      <c r="AP181" s="30">
        <f t="shared" si="132"/>
        <v>4.9725339237055417</v>
      </c>
      <c r="AQ181" s="30">
        <f t="shared" si="133"/>
        <v>254.07134770277875</v>
      </c>
      <c r="AR181" s="31">
        <f t="shared" si="115"/>
        <v>1.0999999999999999E-2</v>
      </c>
      <c r="AS181" s="30">
        <f t="shared" si="134"/>
        <v>2.7597395894625034</v>
      </c>
      <c r="AT181" s="30">
        <f t="shared" si="135"/>
        <v>251.31160811331625</v>
      </c>
      <c r="AU181" s="30">
        <f t="shared" si="151"/>
        <v>611.43913934364809</v>
      </c>
      <c r="AV181" s="36">
        <f t="shared" si="152"/>
        <v>1.4999999999999999E-2</v>
      </c>
      <c r="AW181" s="30">
        <f t="shared" si="136"/>
        <v>0.63555415067819376</v>
      </c>
      <c r="AX181" s="30">
        <f t="shared" si="137"/>
        <v>5.8290402434543704</v>
      </c>
      <c r="AY181" s="30">
        <f t="shared" si="138"/>
        <v>2.5944432965793358</v>
      </c>
      <c r="AZ181" s="30">
        <f t="shared" si="139"/>
        <v>8.4234835400337058</v>
      </c>
      <c r="BA181" s="30">
        <f t="shared" si="140"/>
        <v>624.63558647055834</v>
      </c>
      <c r="BB181" s="31">
        <f t="shared" si="116"/>
        <v>1.0999999999999999E-2</v>
      </c>
      <c r="BC181" s="30">
        <f t="shared" si="141"/>
        <v>6.7258305327801287</v>
      </c>
      <c r="BD181" s="30">
        <f t="shared" si="142"/>
        <v>620.66949552724066</v>
      </c>
      <c r="BE181" s="30">
        <f t="shared" si="153"/>
        <v>134.67039656298516</v>
      </c>
      <c r="BF181" s="36">
        <f t="shared" si="154"/>
        <v>0.01</v>
      </c>
      <c r="BG181" s="36">
        <f t="shared" si="155"/>
        <v>0.63555415067819376</v>
      </c>
      <c r="BH181" s="30">
        <f t="shared" si="156"/>
        <v>0.85590329509083574</v>
      </c>
      <c r="BI181" s="30">
        <f t="shared" si="143"/>
        <v>7.3025611075295177E-2</v>
      </c>
      <c r="BJ181" s="30">
        <f t="shared" si="157"/>
        <v>0.92892890616613089</v>
      </c>
      <c r="BK181" s="30">
        <f t="shared" si="158"/>
        <v>148.6257625922195</v>
      </c>
    </row>
    <row r="182" spans="1:63" x14ac:dyDescent="0.25">
      <c r="A182" s="29"/>
      <c r="B182" s="25">
        <f t="shared" si="159"/>
        <v>41357</v>
      </c>
      <c r="C182" s="26">
        <f>VLOOKUP(B182,Weather!$A$2:$F$9992,5,0)</f>
        <v>18.600000000000001</v>
      </c>
      <c r="D182" s="26">
        <f>VLOOKUP(B182,Weather!$A$2:$F$9992,6,0)</f>
        <v>26.215199999999999</v>
      </c>
      <c r="E182" s="23"/>
      <c r="F182" s="28">
        <f>B182-Output!$C$3</f>
        <v>149</v>
      </c>
      <c r="G182" s="26">
        <f t="shared" si="117"/>
        <v>1640.8499999999997</v>
      </c>
      <c r="H182" s="26">
        <f t="shared" si="160"/>
        <v>149</v>
      </c>
      <c r="I182" s="26"/>
      <c r="J182" s="26"/>
      <c r="K182" s="26"/>
      <c r="L182" s="30">
        <f t="shared" si="109"/>
        <v>0.77146999999999999</v>
      </c>
      <c r="M182" s="30">
        <f t="shared" si="118"/>
        <v>251.31160811331625</v>
      </c>
      <c r="N182" s="31">
        <f t="shared" si="110"/>
        <v>2.3300000000000001E-2</v>
      </c>
      <c r="O182" s="30">
        <f t="shared" si="119"/>
        <v>5.8555604690402694</v>
      </c>
      <c r="P182" s="30">
        <f t="shared" si="120"/>
        <v>0.98908251050749763</v>
      </c>
      <c r="Q182" s="30">
        <f t="shared" si="121"/>
        <v>2.8</v>
      </c>
      <c r="R182" s="30">
        <f>VLOOKUP(B182,Weather!$A$2:$G$99998,7,0)</f>
        <v>18.622727272727278</v>
      </c>
      <c r="S182" s="76">
        <f t="shared" si="144"/>
        <v>-3</v>
      </c>
      <c r="T182" s="30">
        <f t="shared" si="145"/>
        <v>42</v>
      </c>
      <c r="U182" s="30">
        <f t="shared" si="146"/>
        <v>15</v>
      </c>
      <c r="V182" s="30">
        <f t="shared" si="122"/>
        <v>0.97469333231343169</v>
      </c>
      <c r="W182" s="30"/>
      <c r="X182" s="30"/>
      <c r="Y182" s="30">
        <f t="shared" si="147"/>
        <v>1</v>
      </c>
      <c r="Z182" s="30">
        <f t="shared" si="148"/>
        <v>1</v>
      </c>
      <c r="AA182" s="30">
        <f t="shared" si="123"/>
        <v>0.97469333231343169</v>
      </c>
      <c r="AB182" s="30">
        <f t="shared" si="124"/>
        <v>70.763894175950327</v>
      </c>
      <c r="AC182" s="31">
        <f t="shared" si="111"/>
        <v>0.2</v>
      </c>
      <c r="AD182" s="30">
        <f t="shared" si="125"/>
        <v>14.152778835190066</v>
      </c>
      <c r="AE182" s="31">
        <f t="shared" si="112"/>
        <v>0</v>
      </c>
      <c r="AF182" s="30">
        <f t="shared" si="126"/>
        <v>0</v>
      </c>
      <c r="AG182" s="30">
        <f t="shared" si="113"/>
        <v>0</v>
      </c>
      <c r="AH182" s="30">
        <f t="shared" si="127"/>
        <v>0</v>
      </c>
      <c r="AI182" s="31">
        <f t="shared" si="114"/>
        <v>0.35000000000000003</v>
      </c>
      <c r="AJ182" s="30">
        <f t="shared" si="128"/>
        <v>24.767362961582617</v>
      </c>
      <c r="AK182" s="30">
        <f t="shared" si="149"/>
        <v>251.31160811331625</v>
      </c>
      <c r="AL182" s="35">
        <f t="shared" si="150"/>
        <v>0.03</v>
      </c>
      <c r="AM182" s="30">
        <f t="shared" si="129"/>
        <v>0.64272465801057999</v>
      </c>
      <c r="AN182" s="30">
        <f t="shared" si="130"/>
        <v>4.845725021361603</v>
      </c>
      <c r="AO182" s="30">
        <f t="shared" si="131"/>
        <v>0.52119501357439402</v>
      </c>
      <c r="AP182" s="30">
        <f t="shared" si="132"/>
        <v>5.3669200349359967</v>
      </c>
      <c r="AQ182" s="30">
        <f t="shared" si="133"/>
        <v>260.09746691357032</v>
      </c>
      <c r="AR182" s="31">
        <f t="shared" si="115"/>
        <v>1.0999999999999999E-2</v>
      </c>
      <c r="AS182" s="30">
        <f t="shared" si="134"/>
        <v>2.7644276892464785</v>
      </c>
      <c r="AT182" s="30">
        <f t="shared" si="135"/>
        <v>257.33303922432384</v>
      </c>
      <c r="AU182" s="30">
        <f t="shared" si="151"/>
        <v>620.66949552724066</v>
      </c>
      <c r="AV182" s="36">
        <f t="shared" si="152"/>
        <v>1.4999999999999999E-2</v>
      </c>
      <c r="AW182" s="30">
        <f t="shared" si="136"/>
        <v>0.64272465801057999</v>
      </c>
      <c r="AX182" s="30">
        <f t="shared" si="137"/>
        <v>5.9837938387551741</v>
      </c>
      <c r="AY182" s="30">
        <f t="shared" si="138"/>
        <v>0</v>
      </c>
      <c r="AZ182" s="30">
        <f t="shared" si="139"/>
        <v>5.9837938387551741</v>
      </c>
      <c r="BA182" s="30">
        <f t="shared" si="140"/>
        <v>614.68570168848544</v>
      </c>
      <c r="BB182" s="31">
        <f t="shared" si="116"/>
        <v>1.0999999999999999E-2</v>
      </c>
      <c r="BC182" s="30">
        <f t="shared" si="141"/>
        <v>6.8273644507996467</v>
      </c>
      <c r="BD182" s="30">
        <f t="shared" si="142"/>
        <v>610.62276492693229</v>
      </c>
      <c r="BE182" s="30">
        <f t="shared" si="153"/>
        <v>148.6257625922195</v>
      </c>
      <c r="BF182" s="36">
        <f t="shared" si="154"/>
        <v>0.01</v>
      </c>
      <c r="BG182" s="36">
        <f t="shared" si="155"/>
        <v>0.64272465801057999</v>
      </c>
      <c r="BH182" s="30">
        <f t="shared" si="156"/>
        <v>0.95525442433645935</v>
      </c>
      <c r="BI182" s="30">
        <f t="shared" si="143"/>
        <v>0.41671189940180781</v>
      </c>
      <c r="BJ182" s="30">
        <f t="shared" si="157"/>
        <v>1.3719663237382671</v>
      </c>
      <c r="BK182" s="30">
        <f t="shared" si="158"/>
        <v>178.84852368086351</v>
      </c>
    </row>
    <row r="183" spans="1:63" x14ac:dyDescent="0.25">
      <c r="A183" s="29"/>
      <c r="B183" s="25">
        <f t="shared" si="159"/>
        <v>41358</v>
      </c>
      <c r="C183" s="26">
        <f>VLOOKUP(B183,Weather!$A$2:$F$9992,5,0)</f>
        <v>18.600000000000001</v>
      </c>
      <c r="D183" s="26">
        <f>VLOOKUP(B183,Weather!$A$2:$F$9992,6,0)</f>
        <v>11.2392</v>
      </c>
      <c r="E183" s="23"/>
      <c r="F183" s="28">
        <f>B183-Output!$C$3</f>
        <v>150</v>
      </c>
      <c r="G183" s="26">
        <f t="shared" si="117"/>
        <v>1659.4499999999996</v>
      </c>
      <c r="H183" s="26">
        <f t="shared" si="160"/>
        <v>150</v>
      </c>
      <c r="I183" s="26"/>
      <c r="J183" s="26"/>
      <c r="K183" s="26"/>
      <c r="L183" s="30">
        <f t="shared" si="109"/>
        <v>0.76719999999999999</v>
      </c>
      <c r="M183" s="30">
        <f t="shared" si="118"/>
        <v>257.33303922432384</v>
      </c>
      <c r="N183" s="31">
        <f t="shared" si="110"/>
        <v>2.3300000000000001E-2</v>
      </c>
      <c r="O183" s="30">
        <f t="shared" si="119"/>
        <v>5.9958598139267458</v>
      </c>
      <c r="P183" s="30">
        <f t="shared" si="120"/>
        <v>0.98994840197087697</v>
      </c>
      <c r="Q183" s="30">
        <f t="shared" si="121"/>
        <v>2.8</v>
      </c>
      <c r="R183" s="30">
        <f>VLOOKUP(B183,Weather!$A$2:$G$99998,7,0)</f>
        <v>17.96521739130435</v>
      </c>
      <c r="S183" s="76">
        <f t="shared" si="144"/>
        <v>-3</v>
      </c>
      <c r="T183" s="30">
        <f t="shared" si="145"/>
        <v>42</v>
      </c>
      <c r="U183" s="30">
        <f t="shared" si="146"/>
        <v>15</v>
      </c>
      <c r="V183" s="30">
        <f t="shared" si="122"/>
        <v>0.98285013093107443</v>
      </c>
      <c r="W183" s="30"/>
      <c r="X183" s="30"/>
      <c r="Y183" s="30">
        <f t="shared" si="147"/>
        <v>1</v>
      </c>
      <c r="Z183" s="30">
        <f t="shared" si="148"/>
        <v>1</v>
      </c>
      <c r="AA183" s="30">
        <f t="shared" si="123"/>
        <v>0.98285013093107443</v>
      </c>
      <c r="AB183" s="30">
        <f t="shared" si="124"/>
        <v>30.619161228985938</v>
      </c>
      <c r="AC183" s="31">
        <f t="shared" si="111"/>
        <v>0.2</v>
      </c>
      <c r="AD183" s="30">
        <f t="shared" si="125"/>
        <v>6.1238322457971881</v>
      </c>
      <c r="AE183" s="31">
        <f t="shared" si="112"/>
        <v>0</v>
      </c>
      <c r="AF183" s="30">
        <f t="shared" si="126"/>
        <v>0</v>
      </c>
      <c r="AG183" s="30">
        <f t="shared" si="113"/>
        <v>0</v>
      </c>
      <c r="AH183" s="30">
        <f t="shared" si="127"/>
        <v>0</v>
      </c>
      <c r="AI183" s="31">
        <f t="shared" si="114"/>
        <v>0.35000000000000003</v>
      </c>
      <c r="AJ183" s="30">
        <f t="shared" si="128"/>
        <v>10.716706430145079</v>
      </c>
      <c r="AK183" s="30">
        <f t="shared" si="149"/>
        <v>257.33303922432384</v>
      </c>
      <c r="AL183" s="35">
        <f t="shared" si="150"/>
        <v>0.03</v>
      </c>
      <c r="AM183" s="30">
        <f t="shared" si="129"/>
        <v>0.61408988250325558</v>
      </c>
      <c r="AN183" s="30">
        <f t="shared" si="130"/>
        <v>4.7407684746441205</v>
      </c>
      <c r="AO183" s="30">
        <f t="shared" si="131"/>
        <v>7.7451571184571799E-2</v>
      </c>
      <c r="AP183" s="30">
        <f t="shared" si="132"/>
        <v>4.8182200458286921</v>
      </c>
      <c r="AQ183" s="30">
        <f t="shared" si="133"/>
        <v>258.63865142429233</v>
      </c>
      <c r="AR183" s="31">
        <f t="shared" si="115"/>
        <v>1.0999999999999999E-2</v>
      </c>
      <c r="AS183" s="30">
        <f t="shared" si="134"/>
        <v>2.8306634314675621</v>
      </c>
      <c r="AT183" s="30">
        <f t="shared" si="135"/>
        <v>255.80798799282476</v>
      </c>
      <c r="AU183" s="30">
        <f t="shared" si="151"/>
        <v>610.62276492693229</v>
      </c>
      <c r="AV183" s="36">
        <f t="shared" si="152"/>
        <v>1.4999999999999999E-2</v>
      </c>
      <c r="AW183" s="30">
        <f t="shared" si="136"/>
        <v>0.61408988250325558</v>
      </c>
      <c r="AX183" s="30">
        <f t="shared" si="137"/>
        <v>5.6246589295168929</v>
      </c>
      <c r="AY183" s="30">
        <f t="shared" si="138"/>
        <v>0</v>
      </c>
      <c r="AZ183" s="30">
        <f t="shared" si="139"/>
        <v>5.6246589295168929</v>
      </c>
      <c r="BA183" s="30">
        <f t="shared" si="140"/>
        <v>604.99810599741545</v>
      </c>
      <c r="BB183" s="31">
        <f t="shared" si="116"/>
        <v>1.0999999999999999E-2</v>
      </c>
      <c r="BC183" s="30">
        <f t="shared" si="141"/>
        <v>6.7168504141962551</v>
      </c>
      <c r="BD183" s="30">
        <f t="shared" si="142"/>
        <v>601.11191901468669</v>
      </c>
      <c r="BE183" s="30">
        <f t="shared" si="153"/>
        <v>178.84852368086351</v>
      </c>
      <c r="BF183" s="36">
        <f t="shared" si="154"/>
        <v>0.01</v>
      </c>
      <c r="BG183" s="36">
        <f t="shared" si="155"/>
        <v>0.61408988250325558</v>
      </c>
      <c r="BH183" s="30">
        <f t="shared" si="156"/>
        <v>1.0982906889306219</v>
      </c>
      <c r="BI183" s="30">
        <f t="shared" si="143"/>
        <v>0.16832227547125303</v>
      </c>
      <c r="BJ183" s="30">
        <f t="shared" si="157"/>
        <v>1.2666129644018749</v>
      </c>
      <c r="BK183" s="30">
        <f t="shared" si="158"/>
        <v>195.01546756080296</v>
      </c>
    </row>
    <row r="184" spans="1:63" x14ac:dyDescent="0.25">
      <c r="A184" s="29"/>
      <c r="B184" s="25">
        <f t="shared" si="159"/>
        <v>41359</v>
      </c>
      <c r="C184" s="26">
        <f>VLOOKUP(B184,Weather!$A$2:$F$9992,5,0)</f>
        <v>18.399999999999999</v>
      </c>
      <c r="D184" s="26">
        <f>VLOOKUP(B184,Weather!$A$2:$F$9992,6,0)</f>
        <v>20.480399999999999</v>
      </c>
      <c r="E184" s="23"/>
      <c r="F184" s="28">
        <f>B184-Output!$C$3</f>
        <v>151</v>
      </c>
      <c r="G184" s="26">
        <f t="shared" si="117"/>
        <v>1677.8499999999997</v>
      </c>
      <c r="H184" s="26">
        <f t="shared" si="160"/>
        <v>151</v>
      </c>
      <c r="I184" s="26"/>
      <c r="J184" s="26"/>
      <c r="K184" s="26"/>
      <c r="L184" s="30">
        <f t="shared" si="109"/>
        <v>0.76286999999999994</v>
      </c>
      <c r="M184" s="30">
        <f t="shared" si="118"/>
        <v>255.80798799282476</v>
      </c>
      <c r="N184" s="31">
        <f t="shared" si="110"/>
        <v>2.3300000000000001E-2</v>
      </c>
      <c r="O184" s="30">
        <f t="shared" si="119"/>
        <v>5.9603261202328177</v>
      </c>
      <c r="P184" s="30">
        <f t="shared" si="120"/>
        <v>0.98940055870574017</v>
      </c>
      <c r="Q184" s="30">
        <f t="shared" si="121"/>
        <v>2.8</v>
      </c>
      <c r="R184" s="30">
        <f>VLOOKUP(B184,Weather!$A$2:$G$99998,7,0)</f>
        <v>18.256521739130434</v>
      </c>
      <c r="S184" s="76">
        <f t="shared" si="144"/>
        <v>-3</v>
      </c>
      <c r="T184" s="30">
        <f t="shared" si="145"/>
        <v>42</v>
      </c>
      <c r="U184" s="30">
        <f t="shared" si="146"/>
        <v>15</v>
      </c>
      <c r="V184" s="30">
        <f t="shared" si="122"/>
        <v>0.97942023116064914</v>
      </c>
      <c r="W184" s="30"/>
      <c r="X184" s="30"/>
      <c r="Y184" s="30">
        <f t="shared" si="147"/>
        <v>1</v>
      </c>
      <c r="Z184" s="30">
        <f t="shared" si="148"/>
        <v>1</v>
      </c>
      <c r="AA184" s="30">
        <f t="shared" si="123"/>
        <v>0.97942023116064914</v>
      </c>
      <c r="AB184" s="30">
        <f t="shared" si="124"/>
        <v>55.569653376751532</v>
      </c>
      <c r="AC184" s="31">
        <f t="shared" si="111"/>
        <v>0.2</v>
      </c>
      <c r="AD184" s="30">
        <f t="shared" si="125"/>
        <v>11.113930675350307</v>
      </c>
      <c r="AE184" s="31">
        <f t="shared" si="112"/>
        <v>0</v>
      </c>
      <c r="AF184" s="30">
        <f t="shared" si="126"/>
        <v>0</v>
      </c>
      <c r="AG184" s="30">
        <f t="shared" si="113"/>
        <v>0</v>
      </c>
      <c r="AH184" s="30">
        <f t="shared" si="127"/>
        <v>0</v>
      </c>
      <c r="AI184" s="31">
        <f t="shared" si="114"/>
        <v>0.35000000000000003</v>
      </c>
      <c r="AJ184" s="30">
        <f t="shared" si="128"/>
        <v>19.449378681863038</v>
      </c>
      <c r="AK184" s="30">
        <f t="shared" si="149"/>
        <v>255.80798799282476</v>
      </c>
      <c r="AL184" s="35">
        <f t="shared" si="150"/>
        <v>0.03</v>
      </c>
      <c r="AM184" s="30">
        <f t="shared" si="129"/>
        <v>0.62661541836890899</v>
      </c>
      <c r="AN184" s="30">
        <f t="shared" si="130"/>
        <v>4.8087968825469822</v>
      </c>
      <c r="AO184" s="30">
        <f t="shared" si="131"/>
        <v>0.35308749239698622</v>
      </c>
      <c r="AP184" s="30">
        <f t="shared" si="132"/>
        <v>5.161884374943968</v>
      </c>
      <c r="AQ184" s="30">
        <f t="shared" si="133"/>
        <v>261.76003429323112</v>
      </c>
      <c r="AR184" s="31">
        <f t="shared" si="115"/>
        <v>1.0999999999999999E-2</v>
      </c>
      <c r="AS184" s="30">
        <f t="shared" si="134"/>
        <v>2.8138878679210722</v>
      </c>
      <c r="AT184" s="30">
        <f t="shared" si="135"/>
        <v>258.94614642531002</v>
      </c>
      <c r="AU184" s="30">
        <f t="shared" si="151"/>
        <v>601.11191901468669</v>
      </c>
      <c r="AV184" s="36">
        <f t="shared" si="152"/>
        <v>1.4999999999999999E-2</v>
      </c>
      <c r="AW184" s="30">
        <f t="shared" si="136"/>
        <v>0.62661541836890899</v>
      </c>
      <c r="AX184" s="30">
        <f t="shared" si="137"/>
        <v>5.6499899492988845</v>
      </c>
      <c r="AY184" s="30">
        <f t="shared" si="138"/>
        <v>0</v>
      </c>
      <c r="AZ184" s="30">
        <f t="shared" si="139"/>
        <v>5.6499899492988845</v>
      </c>
      <c r="BA184" s="30">
        <f t="shared" si="140"/>
        <v>595.46192906538784</v>
      </c>
      <c r="BB184" s="31">
        <f t="shared" si="116"/>
        <v>1.0999999999999999E-2</v>
      </c>
      <c r="BC184" s="30">
        <f t="shared" si="141"/>
        <v>6.6122311091615531</v>
      </c>
      <c r="BD184" s="30">
        <f t="shared" si="142"/>
        <v>591.66358582414728</v>
      </c>
      <c r="BE184" s="30">
        <f t="shared" si="153"/>
        <v>195.01546756080296</v>
      </c>
      <c r="BF184" s="36">
        <f t="shared" si="154"/>
        <v>0.01</v>
      </c>
      <c r="BG184" s="36">
        <f t="shared" si="155"/>
        <v>0.62661541836890899</v>
      </c>
      <c r="BH184" s="30">
        <f t="shared" si="156"/>
        <v>1.2219969879402095</v>
      </c>
      <c r="BI184" s="30">
        <f t="shared" si="143"/>
        <v>0.31897917964364952</v>
      </c>
      <c r="BJ184" s="30">
        <f t="shared" si="157"/>
        <v>1.5409761675838589</v>
      </c>
      <c r="BK184" s="30">
        <f t="shared" si="158"/>
        <v>219.53610118424368</v>
      </c>
    </row>
    <row r="185" spans="1:63" x14ac:dyDescent="0.25">
      <c r="A185" s="29"/>
      <c r="B185" s="25">
        <f t="shared" si="159"/>
        <v>41360</v>
      </c>
      <c r="C185" s="26">
        <f>VLOOKUP(B185,Weather!$A$2:$F$9992,5,0)</f>
        <v>19.450000000000003</v>
      </c>
      <c r="D185" s="26">
        <f>VLOOKUP(B185,Weather!$A$2:$F$9992,6,0)</f>
        <v>25.239599999999999</v>
      </c>
      <c r="E185" s="23"/>
      <c r="F185" s="28">
        <f>B185-Output!$C$3</f>
        <v>152</v>
      </c>
      <c r="G185" s="26">
        <f t="shared" si="117"/>
        <v>1697.2999999999997</v>
      </c>
      <c r="H185" s="26">
        <f t="shared" si="160"/>
        <v>152</v>
      </c>
      <c r="I185" s="26"/>
      <c r="J185" s="26"/>
      <c r="K185" s="26"/>
      <c r="L185" s="30">
        <f t="shared" si="109"/>
        <v>0.75847999999999993</v>
      </c>
      <c r="M185" s="30">
        <f t="shared" si="118"/>
        <v>258.94614642531002</v>
      </c>
      <c r="N185" s="31">
        <f t="shared" si="110"/>
        <v>2.3300000000000001E-2</v>
      </c>
      <c r="O185" s="30">
        <f t="shared" si="119"/>
        <v>6.0334452117097239</v>
      </c>
      <c r="P185" s="30">
        <f t="shared" si="120"/>
        <v>0.9897065501628064</v>
      </c>
      <c r="Q185" s="30">
        <f t="shared" si="121"/>
        <v>2.8</v>
      </c>
      <c r="R185" s="30">
        <f>VLOOKUP(B185,Weather!$A$2:$G$99998,7,0)</f>
        <v>19.24545454545455</v>
      </c>
      <c r="S185" s="76">
        <f t="shared" si="144"/>
        <v>-3</v>
      </c>
      <c r="T185" s="30">
        <f t="shared" si="145"/>
        <v>42</v>
      </c>
      <c r="U185" s="30">
        <f t="shared" si="146"/>
        <v>15</v>
      </c>
      <c r="V185" s="30">
        <f t="shared" si="122"/>
        <v>0.96561699403903245</v>
      </c>
      <c r="W185" s="30"/>
      <c r="X185" s="30"/>
      <c r="Y185" s="30">
        <f t="shared" si="147"/>
        <v>1</v>
      </c>
      <c r="Z185" s="30">
        <f t="shared" si="148"/>
        <v>1</v>
      </c>
      <c r="AA185" s="30">
        <f t="shared" si="123"/>
        <v>0.96561699403903245</v>
      </c>
      <c r="AB185" s="30">
        <f t="shared" si="124"/>
        <v>67.538567373440557</v>
      </c>
      <c r="AC185" s="31">
        <f t="shared" si="111"/>
        <v>0.2</v>
      </c>
      <c r="AD185" s="30">
        <f t="shared" si="125"/>
        <v>13.507713474688112</v>
      </c>
      <c r="AE185" s="31">
        <f t="shared" si="112"/>
        <v>0</v>
      </c>
      <c r="AF185" s="30">
        <f t="shared" si="126"/>
        <v>0</v>
      </c>
      <c r="AG185" s="30">
        <f t="shared" si="113"/>
        <v>0</v>
      </c>
      <c r="AH185" s="30">
        <f t="shared" si="127"/>
        <v>0</v>
      </c>
      <c r="AI185" s="31">
        <f t="shared" si="114"/>
        <v>0.35000000000000003</v>
      </c>
      <c r="AJ185" s="30">
        <f t="shared" si="128"/>
        <v>23.638498580704198</v>
      </c>
      <c r="AK185" s="30">
        <f t="shared" si="149"/>
        <v>258.94614642531002</v>
      </c>
      <c r="AL185" s="35">
        <f t="shared" si="150"/>
        <v>0.03</v>
      </c>
      <c r="AM185" s="30">
        <f t="shared" si="129"/>
        <v>0.67107478462656112</v>
      </c>
      <c r="AN185" s="30">
        <f t="shared" si="130"/>
        <v>5.2131668832672862</v>
      </c>
      <c r="AO185" s="30">
        <f t="shared" si="131"/>
        <v>0.4644946091195663</v>
      </c>
      <c r="AP185" s="30">
        <f t="shared" si="132"/>
        <v>5.6776614923868527</v>
      </c>
      <c r="AQ185" s="30">
        <f t="shared" si="133"/>
        <v>266.77619840761128</v>
      </c>
      <c r="AR185" s="31">
        <f t="shared" si="115"/>
        <v>1.0999999999999999E-2</v>
      </c>
      <c r="AS185" s="30">
        <f t="shared" si="134"/>
        <v>2.84840761067841</v>
      </c>
      <c r="AT185" s="30">
        <f t="shared" si="135"/>
        <v>263.92779079693287</v>
      </c>
      <c r="AU185" s="30">
        <f t="shared" si="151"/>
        <v>591.66358582414728</v>
      </c>
      <c r="AV185" s="36">
        <f t="shared" si="152"/>
        <v>1.4999999999999999E-2</v>
      </c>
      <c r="AW185" s="30">
        <f t="shared" si="136"/>
        <v>0.67107478462656112</v>
      </c>
      <c r="AX185" s="30">
        <f t="shared" si="137"/>
        <v>5.9557577014247771</v>
      </c>
      <c r="AY185" s="30">
        <f t="shared" si="138"/>
        <v>0</v>
      </c>
      <c r="AZ185" s="30">
        <f t="shared" si="139"/>
        <v>5.9557577014247771</v>
      </c>
      <c r="BA185" s="30">
        <f t="shared" si="140"/>
        <v>585.7078281227225</v>
      </c>
      <c r="BB185" s="31">
        <f t="shared" si="116"/>
        <v>1.0999999999999999E-2</v>
      </c>
      <c r="BC185" s="30">
        <f t="shared" si="141"/>
        <v>6.5082994440656199</v>
      </c>
      <c r="BD185" s="30">
        <f t="shared" si="142"/>
        <v>582.04793628933533</v>
      </c>
      <c r="BE185" s="30">
        <f t="shared" si="153"/>
        <v>219.53610118424368</v>
      </c>
      <c r="BF185" s="36">
        <f t="shared" si="154"/>
        <v>0.01</v>
      </c>
      <c r="BG185" s="36">
        <f t="shared" si="155"/>
        <v>0.67107478462656112</v>
      </c>
      <c r="BH185" s="30">
        <f t="shared" si="156"/>
        <v>1.4732514181997127</v>
      </c>
      <c r="BI185" s="30">
        <f t="shared" si="143"/>
        <v>0.38789182534382854</v>
      </c>
      <c r="BJ185" s="30">
        <f t="shared" si="157"/>
        <v>1.8611432435435413</v>
      </c>
      <c r="BK185" s="30">
        <f t="shared" si="158"/>
        <v>247.82175596546995</v>
      </c>
    </row>
    <row r="186" spans="1:63" x14ac:dyDescent="0.25">
      <c r="A186" s="29"/>
      <c r="B186" s="25">
        <f t="shared" si="159"/>
        <v>41361</v>
      </c>
      <c r="C186" s="26">
        <f>VLOOKUP(B186,Weather!$A$2:$F$9992,5,0)</f>
        <v>20</v>
      </c>
      <c r="D186" s="26">
        <f>VLOOKUP(B186,Weather!$A$2:$F$9992,6,0)</f>
        <v>20.771999999999998</v>
      </c>
      <c r="E186" s="23"/>
      <c r="F186" s="28">
        <f>B186-Output!$C$3</f>
        <v>153</v>
      </c>
      <c r="G186" s="26">
        <f t="shared" si="117"/>
        <v>1717.2999999999997</v>
      </c>
      <c r="H186" s="26">
        <f t="shared" si="160"/>
        <v>153</v>
      </c>
      <c r="I186" s="26"/>
      <c r="J186" s="26"/>
      <c r="K186" s="26"/>
      <c r="L186" s="30">
        <f t="shared" si="109"/>
        <v>0.75402999999999998</v>
      </c>
      <c r="M186" s="30">
        <f t="shared" si="118"/>
        <v>263.92779079693287</v>
      </c>
      <c r="N186" s="31">
        <f t="shared" si="110"/>
        <v>2.3300000000000001E-2</v>
      </c>
      <c r="O186" s="30">
        <f t="shared" si="119"/>
        <v>6.1495175255685366</v>
      </c>
      <c r="P186" s="30">
        <f t="shared" si="120"/>
        <v>0.9903125175876567</v>
      </c>
      <c r="Q186" s="30">
        <f t="shared" si="121"/>
        <v>2.8</v>
      </c>
      <c r="R186" s="30">
        <f>VLOOKUP(B186,Weather!$A$2:$G$99998,7,0)</f>
        <v>19.330434782608698</v>
      </c>
      <c r="S186" s="76">
        <f t="shared" si="144"/>
        <v>-3</v>
      </c>
      <c r="T186" s="30">
        <f t="shared" si="145"/>
        <v>42</v>
      </c>
      <c r="U186" s="30">
        <f t="shared" si="146"/>
        <v>15</v>
      </c>
      <c r="V186" s="30">
        <f t="shared" si="122"/>
        <v>0.96427886235772975</v>
      </c>
      <c r="W186" s="30"/>
      <c r="X186" s="30"/>
      <c r="Y186" s="30">
        <f t="shared" si="147"/>
        <v>1</v>
      </c>
      <c r="Z186" s="30">
        <f t="shared" si="148"/>
        <v>1</v>
      </c>
      <c r="AA186" s="30">
        <f t="shared" si="123"/>
        <v>0.96427886235772975</v>
      </c>
      <c r="AB186" s="30">
        <f t="shared" si="124"/>
        <v>55.540688702945218</v>
      </c>
      <c r="AC186" s="31">
        <f t="shared" si="111"/>
        <v>0.2</v>
      </c>
      <c r="AD186" s="30">
        <f t="shared" si="125"/>
        <v>11.108137740589044</v>
      </c>
      <c r="AE186" s="31">
        <f t="shared" si="112"/>
        <v>0</v>
      </c>
      <c r="AF186" s="30">
        <f t="shared" si="126"/>
        <v>0</v>
      </c>
      <c r="AG186" s="30">
        <f t="shared" si="113"/>
        <v>0</v>
      </c>
      <c r="AH186" s="30">
        <f t="shared" si="127"/>
        <v>0</v>
      </c>
      <c r="AI186" s="31">
        <f t="shared" si="114"/>
        <v>0.35000000000000003</v>
      </c>
      <c r="AJ186" s="30">
        <f t="shared" si="128"/>
        <v>19.43924104603083</v>
      </c>
      <c r="AK186" s="30">
        <f t="shared" si="149"/>
        <v>263.92779079693287</v>
      </c>
      <c r="AL186" s="35">
        <f t="shared" si="150"/>
        <v>0.03</v>
      </c>
      <c r="AM186" s="30">
        <f t="shared" si="129"/>
        <v>0.67503933580319542</v>
      </c>
      <c r="AN186" s="30">
        <f t="shared" si="130"/>
        <v>5.3448492179869884</v>
      </c>
      <c r="AO186" s="30">
        <f t="shared" si="131"/>
        <v>0.32274415726571515</v>
      </c>
      <c r="AP186" s="30">
        <f t="shared" si="132"/>
        <v>5.6675933752527037</v>
      </c>
      <c r="AQ186" s="30">
        <f t="shared" si="133"/>
        <v>269.3683351622692</v>
      </c>
      <c r="AR186" s="31">
        <f t="shared" si="115"/>
        <v>1.0999999999999999E-2</v>
      </c>
      <c r="AS186" s="30">
        <f t="shared" si="134"/>
        <v>2.9032056987662616</v>
      </c>
      <c r="AT186" s="30">
        <f t="shared" si="135"/>
        <v>266.46512946350293</v>
      </c>
      <c r="AU186" s="30">
        <f t="shared" si="151"/>
        <v>582.04793628933533</v>
      </c>
      <c r="AV186" s="36">
        <f t="shared" si="152"/>
        <v>1.4999999999999999E-2</v>
      </c>
      <c r="AW186" s="30">
        <f t="shared" si="136"/>
        <v>0.67503933580319542</v>
      </c>
      <c r="AX186" s="30">
        <f t="shared" si="137"/>
        <v>5.8935787847756025</v>
      </c>
      <c r="AY186" s="30">
        <f t="shared" si="138"/>
        <v>0</v>
      </c>
      <c r="AZ186" s="30">
        <f t="shared" si="139"/>
        <v>5.8935787847756025</v>
      </c>
      <c r="BA186" s="30">
        <f t="shared" si="140"/>
        <v>576.1543575045597</v>
      </c>
      <c r="BB186" s="31">
        <f t="shared" si="116"/>
        <v>1.0999999999999999E-2</v>
      </c>
      <c r="BC186" s="30">
        <f t="shared" si="141"/>
        <v>6.4025272991826885</v>
      </c>
      <c r="BD186" s="30">
        <f t="shared" si="142"/>
        <v>572.65503590414323</v>
      </c>
      <c r="BE186" s="30">
        <f t="shared" si="153"/>
        <v>247.82175596546995</v>
      </c>
      <c r="BF186" s="36">
        <f t="shared" si="154"/>
        <v>0.01</v>
      </c>
      <c r="BG186" s="36">
        <f t="shared" si="155"/>
        <v>0.67503933580319542</v>
      </c>
      <c r="BH186" s="30">
        <f t="shared" si="156"/>
        <v>1.672894335445124</v>
      </c>
      <c r="BI186" s="30">
        <f t="shared" si="143"/>
        <v>0.31091106743524993</v>
      </c>
      <c r="BJ186" s="30">
        <f t="shared" si="157"/>
        <v>1.983805402880374</v>
      </c>
      <c r="BK186" s="30">
        <f t="shared" si="158"/>
        <v>271.67971890780308</v>
      </c>
    </row>
    <row r="187" spans="1:63" x14ac:dyDescent="0.25">
      <c r="A187" s="29"/>
      <c r="B187" s="25">
        <f t="shared" si="159"/>
        <v>41362</v>
      </c>
      <c r="C187" s="26">
        <f>VLOOKUP(B187,Weather!$A$2:$F$9992,5,0)</f>
        <v>19.350000000000001</v>
      </c>
      <c r="D187" s="26">
        <f>VLOOKUP(B187,Weather!$A$2:$F$9992,6,0)</f>
        <v>13.6656</v>
      </c>
      <c r="E187" s="23"/>
      <c r="F187" s="28">
        <f>B187-Output!$C$3</f>
        <v>154</v>
      </c>
      <c r="G187" s="26">
        <f t="shared" si="117"/>
        <v>1736.6499999999996</v>
      </c>
      <c r="H187" s="26">
        <f t="shared" si="160"/>
        <v>154</v>
      </c>
      <c r="I187" s="26"/>
      <c r="J187" s="26"/>
      <c r="K187" s="26"/>
      <c r="L187" s="30">
        <f t="shared" si="109"/>
        <v>0.74951999999999996</v>
      </c>
      <c r="M187" s="30">
        <f t="shared" si="118"/>
        <v>266.46512946350293</v>
      </c>
      <c r="N187" s="31">
        <f t="shared" si="110"/>
        <v>2.3300000000000001E-2</v>
      </c>
      <c r="O187" s="30">
        <f t="shared" si="119"/>
        <v>6.2086375164996186</v>
      </c>
      <c r="P187" s="30">
        <f t="shared" si="120"/>
        <v>0.99047178604099895</v>
      </c>
      <c r="Q187" s="30">
        <f t="shared" si="121"/>
        <v>2.8</v>
      </c>
      <c r="R187" s="30">
        <f>VLOOKUP(B187,Weather!$A$2:$G$99998,7,0)</f>
        <v>18.650000000000002</v>
      </c>
      <c r="S187" s="76">
        <f t="shared" si="144"/>
        <v>-3</v>
      </c>
      <c r="T187" s="30">
        <f t="shared" si="145"/>
        <v>42</v>
      </c>
      <c r="U187" s="30">
        <f t="shared" si="146"/>
        <v>15</v>
      </c>
      <c r="V187" s="30">
        <f t="shared" si="122"/>
        <v>0.97432302206803512</v>
      </c>
      <c r="W187" s="30"/>
      <c r="X187" s="30"/>
      <c r="Y187" s="30">
        <f t="shared" si="147"/>
        <v>1</v>
      </c>
      <c r="Z187" s="30">
        <f t="shared" si="148"/>
        <v>1</v>
      </c>
      <c r="AA187" s="30">
        <f t="shared" si="123"/>
        <v>0.97432302206803512</v>
      </c>
      <c r="AB187" s="30">
        <f t="shared" si="124"/>
        <v>36.925961232074023</v>
      </c>
      <c r="AC187" s="31">
        <f t="shared" si="111"/>
        <v>0.2</v>
      </c>
      <c r="AD187" s="30">
        <f t="shared" si="125"/>
        <v>7.385192246414805</v>
      </c>
      <c r="AE187" s="31">
        <f t="shared" si="112"/>
        <v>0</v>
      </c>
      <c r="AF187" s="30">
        <f t="shared" si="126"/>
        <v>0</v>
      </c>
      <c r="AG187" s="30">
        <f t="shared" si="113"/>
        <v>0</v>
      </c>
      <c r="AH187" s="30">
        <f t="shared" si="127"/>
        <v>0</v>
      </c>
      <c r="AI187" s="31">
        <f t="shared" si="114"/>
        <v>0.35000000000000003</v>
      </c>
      <c r="AJ187" s="30">
        <f t="shared" si="128"/>
        <v>12.924086431225909</v>
      </c>
      <c r="AK187" s="30">
        <f t="shared" si="149"/>
        <v>266.46512946350293</v>
      </c>
      <c r="AL187" s="35">
        <f t="shared" si="150"/>
        <v>0.03</v>
      </c>
      <c r="AM187" s="30">
        <f t="shared" si="129"/>
        <v>0.64394081475491283</v>
      </c>
      <c r="AN187" s="30">
        <f t="shared" si="130"/>
        <v>5.1476331771150425</v>
      </c>
      <c r="AO187" s="30">
        <f t="shared" si="131"/>
        <v>0.1253033078807867</v>
      </c>
      <c r="AP187" s="30">
        <f t="shared" si="132"/>
        <v>5.2729364849958289</v>
      </c>
      <c r="AQ187" s="30">
        <f t="shared" si="133"/>
        <v>268.5773852249219</v>
      </c>
      <c r="AR187" s="31">
        <f t="shared" si="115"/>
        <v>1.0999999999999999E-2</v>
      </c>
      <c r="AS187" s="30">
        <f t="shared" si="134"/>
        <v>2.9311164240985321</v>
      </c>
      <c r="AT187" s="30">
        <f t="shared" si="135"/>
        <v>265.64626880082335</v>
      </c>
      <c r="AU187" s="30">
        <f t="shared" si="151"/>
        <v>572.65503590414323</v>
      </c>
      <c r="AV187" s="36">
        <f t="shared" si="152"/>
        <v>1.4999999999999999E-2</v>
      </c>
      <c r="AW187" s="30">
        <f t="shared" si="136"/>
        <v>0.64394081475491283</v>
      </c>
      <c r="AX187" s="30">
        <f t="shared" si="137"/>
        <v>5.5313392559042684</v>
      </c>
      <c r="AY187" s="30">
        <f t="shared" si="138"/>
        <v>0</v>
      </c>
      <c r="AZ187" s="30">
        <f t="shared" si="139"/>
        <v>5.5313392559042684</v>
      </c>
      <c r="BA187" s="30">
        <f t="shared" si="140"/>
        <v>567.12369664823893</v>
      </c>
      <c r="BB187" s="31">
        <f t="shared" si="116"/>
        <v>1.0999999999999999E-2</v>
      </c>
      <c r="BC187" s="30">
        <f t="shared" si="141"/>
        <v>6.2992053949455755</v>
      </c>
      <c r="BD187" s="30">
        <f t="shared" si="142"/>
        <v>563.75560767739182</v>
      </c>
      <c r="BE187" s="30">
        <f t="shared" si="153"/>
        <v>271.67971890780308</v>
      </c>
      <c r="BF187" s="36">
        <f t="shared" si="154"/>
        <v>0.01</v>
      </c>
      <c r="BG187" s="36">
        <f t="shared" si="155"/>
        <v>0.64394081475491283</v>
      </c>
      <c r="BH187" s="30">
        <f t="shared" si="156"/>
        <v>1.749456595458764</v>
      </c>
      <c r="BI187" s="30">
        <f t="shared" si="143"/>
        <v>0.19555602212592507</v>
      </c>
      <c r="BJ187" s="30">
        <f t="shared" si="157"/>
        <v>1.9450126175846891</v>
      </c>
      <c r="BK187" s="30">
        <f t="shared" si="158"/>
        <v>288.95799811638994</v>
      </c>
    </row>
    <row r="188" spans="1:63" x14ac:dyDescent="0.25">
      <c r="A188" s="29"/>
      <c r="B188" s="25">
        <f t="shared" si="159"/>
        <v>41363</v>
      </c>
      <c r="C188" s="26">
        <f>VLOOKUP(B188,Weather!$A$2:$F$9992,5,0)</f>
        <v>19.899999999999999</v>
      </c>
      <c r="D188" s="26">
        <f>VLOOKUP(B188,Weather!$A$2:$F$9992,6,0)</f>
        <v>20.462399999999999</v>
      </c>
      <c r="E188" s="23"/>
      <c r="F188" s="28">
        <f>B188-Output!$C$3</f>
        <v>155</v>
      </c>
      <c r="G188" s="26">
        <f t="shared" si="117"/>
        <v>1756.5499999999997</v>
      </c>
      <c r="H188" s="26">
        <f t="shared" si="160"/>
        <v>155</v>
      </c>
      <c r="I188" s="26"/>
      <c r="J188" s="26"/>
      <c r="K188" s="26"/>
      <c r="L188" s="30">
        <f t="shared" si="109"/>
        <v>0.74495</v>
      </c>
      <c r="M188" s="30">
        <f t="shared" si="118"/>
        <v>265.64626880082335</v>
      </c>
      <c r="N188" s="31">
        <f t="shared" si="110"/>
        <v>2.3300000000000001E-2</v>
      </c>
      <c r="O188" s="30">
        <f t="shared" si="119"/>
        <v>6.1895580630591844</v>
      </c>
      <c r="P188" s="30">
        <f t="shared" si="120"/>
        <v>0.99005724644505522</v>
      </c>
      <c r="Q188" s="30">
        <f t="shared" si="121"/>
        <v>2.8</v>
      </c>
      <c r="R188" s="30">
        <f>VLOOKUP(B188,Weather!$A$2:$G$99998,7,0)</f>
        <v>19.50434782608696</v>
      </c>
      <c r="S188" s="76">
        <f t="shared" si="144"/>
        <v>-3</v>
      </c>
      <c r="T188" s="30">
        <f t="shared" si="145"/>
        <v>42</v>
      </c>
      <c r="U188" s="30">
        <f t="shared" si="146"/>
        <v>15</v>
      </c>
      <c r="V188" s="30">
        <f t="shared" si="122"/>
        <v>0.96146696766559248</v>
      </c>
      <c r="W188" s="30"/>
      <c r="X188" s="30"/>
      <c r="Y188" s="30">
        <f t="shared" si="147"/>
        <v>1</v>
      </c>
      <c r="Z188" s="30">
        <f t="shared" si="148"/>
        <v>1</v>
      </c>
      <c r="AA188" s="30">
        <f t="shared" si="123"/>
        <v>0.96146696766559248</v>
      </c>
      <c r="AB188" s="30">
        <f t="shared" si="124"/>
        <v>54.539264428446678</v>
      </c>
      <c r="AC188" s="31">
        <f t="shared" si="111"/>
        <v>0.2</v>
      </c>
      <c r="AD188" s="30">
        <f t="shared" si="125"/>
        <v>10.907852885689337</v>
      </c>
      <c r="AE188" s="31">
        <f t="shared" si="112"/>
        <v>0</v>
      </c>
      <c r="AF188" s="30">
        <f t="shared" si="126"/>
        <v>0</v>
      </c>
      <c r="AG188" s="30">
        <f t="shared" si="113"/>
        <v>0</v>
      </c>
      <c r="AH188" s="30">
        <f t="shared" si="127"/>
        <v>0</v>
      </c>
      <c r="AI188" s="31">
        <f t="shared" si="114"/>
        <v>0.35000000000000003</v>
      </c>
      <c r="AJ188" s="30">
        <f t="shared" si="128"/>
        <v>19.08874254995634</v>
      </c>
      <c r="AK188" s="30">
        <f t="shared" si="149"/>
        <v>265.64626880082335</v>
      </c>
      <c r="AL188" s="35">
        <f t="shared" si="150"/>
        <v>0.03</v>
      </c>
      <c r="AM188" s="30">
        <f t="shared" si="129"/>
        <v>0.68322600003908818</v>
      </c>
      <c r="AN188" s="30">
        <f t="shared" si="130"/>
        <v>5.4448931297428489</v>
      </c>
      <c r="AO188" s="30">
        <f t="shared" si="131"/>
        <v>0.3059257463330034</v>
      </c>
      <c r="AP188" s="30">
        <f t="shared" si="132"/>
        <v>5.7508188760758525</v>
      </c>
      <c r="AQ188" s="30">
        <f t="shared" si="133"/>
        <v>270.80330281043683</v>
      </c>
      <c r="AR188" s="31">
        <f t="shared" si="115"/>
        <v>1.0999999999999999E-2</v>
      </c>
      <c r="AS188" s="30">
        <f t="shared" si="134"/>
        <v>2.9221089568090566</v>
      </c>
      <c r="AT188" s="30">
        <f t="shared" si="135"/>
        <v>267.88119385362779</v>
      </c>
      <c r="AU188" s="30">
        <f t="shared" si="151"/>
        <v>563.75560767739182</v>
      </c>
      <c r="AV188" s="36">
        <f t="shared" si="152"/>
        <v>1.4999999999999999E-2</v>
      </c>
      <c r="AW188" s="30">
        <f t="shared" si="136"/>
        <v>0.68322600003908818</v>
      </c>
      <c r="AX188" s="30">
        <f t="shared" si="137"/>
        <v>5.7775873324954476</v>
      </c>
      <c r="AY188" s="30">
        <f t="shared" si="138"/>
        <v>0</v>
      </c>
      <c r="AZ188" s="30">
        <f t="shared" si="139"/>
        <v>5.7775873324954476</v>
      </c>
      <c r="BA188" s="30">
        <f t="shared" si="140"/>
        <v>557.97802034489632</v>
      </c>
      <c r="BB188" s="31">
        <f t="shared" si="116"/>
        <v>1.0999999999999999E-2</v>
      </c>
      <c r="BC188" s="30">
        <f t="shared" si="141"/>
        <v>6.2013116844513094</v>
      </c>
      <c r="BD188" s="30">
        <f t="shared" si="142"/>
        <v>554.69881761725412</v>
      </c>
      <c r="BE188" s="30">
        <f t="shared" si="153"/>
        <v>288.95799811638994</v>
      </c>
      <c r="BF188" s="36">
        <f t="shared" si="154"/>
        <v>0.01</v>
      </c>
      <c r="BG188" s="36">
        <f t="shared" si="155"/>
        <v>0.68322600003908818</v>
      </c>
      <c r="BH188" s="30">
        <f t="shared" si="156"/>
        <v>1.9742361723236348</v>
      </c>
      <c r="BI188" s="30">
        <f t="shared" si="143"/>
        <v>0.2995038616085724</v>
      </c>
      <c r="BJ188" s="30">
        <f t="shared" si="157"/>
        <v>2.2737400339322074</v>
      </c>
      <c r="BK188" s="30">
        <f t="shared" si="158"/>
        <v>311.97431231686539</v>
      </c>
    </row>
    <row r="189" spans="1:63" x14ac:dyDescent="0.25">
      <c r="A189" s="29"/>
      <c r="B189" s="25">
        <f t="shared" si="159"/>
        <v>41364</v>
      </c>
      <c r="C189" s="26">
        <f>VLOOKUP(B189,Weather!$A$2:$F$9992,5,0)</f>
        <v>21.5</v>
      </c>
      <c r="D189" s="26">
        <f>VLOOKUP(B189,Weather!$A$2:$F$9992,6,0)</f>
        <v>14.767200000000001</v>
      </c>
      <c r="E189" s="23"/>
      <c r="F189" s="28">
        <f>B189-Output!$C$3</f>
        <v>156</v>
      </c>
      <c r="G189" s="26">
        <f t="shared" si="117"/>
        <v>1778.0499999999997</v>
      </c>
      <c r="H189" s="26">
        <f t="shared" si="160"/>
        <v>156</v>
      </c>
      <c r="I189" s="26"/>
      <c r="J189" s="26"/>
      <c r="K189" s="26"/>
      <c r="L189" s="30">
        <f t="shared" si="109"/>
        <v>0.74031999999999998</v>
      </c>
      <c r="M189" s="30">
        <f t="shared" si="118"/>
        <v>267.88119385362779</v>
      </c>
      <c r="N189" s="31">
        <f t="shared" si="110"/>
        <v>2.3300000000000001E-2</v>
      </c>
      <c r="O189" s="30">
        <f t="shared" si="119"/>
        <v>6.2416318167895275</v>
      </c>
      <c r="P189" s="30">
        <f t="shared" si="120"/>
        <v>0.99015513093481855</v>
      </c>
      <c r="Q189" s="30">
        <f t="shared" si="121"/>
        <v>2.8</v>
      </c>
      <c r="R189" s="30">
        <f>VLOOKUP(B189,Weather!$A$2:$G$99998,7,0)</f>
        <v>20.386956521739126</v>
      </c>
      <c r="S189" s="76">
        <f t="shared" si="144"/>
        <v>-3</v>
      </c>
      <c r="T189" s="30">
        <f t="shared" si="145"/>
        <v>42</v>
      </c>
      <c r="U189" s="30">
        <f t="shared" si="146"/>
        <v>15</v>
      </c>
      <c r="V189" s="30">
        <f t="shared" si="122"/>
        <v>0.94570580951562433</v>
      </c>
      <c r="W189" s="30"/>
      <c r="X189" s="30"/>
      <c r="Y189" s="30">
        <f t="shared" si="147"/>
        <v>1</v>
      </c>
      <c r="Z189" s="30">
        <f t="shared" si="148"/>
        <v>1</v>
      </c>
      <c r="AA189" s="30">
        <f t="shared" si="123"/>
        <v>0.94570580951562433</v>
      </c>
      <c r="AB189" s="30">
        <f t="shared" si="124"/>
        <v>38.718229288747843</v>
      </c>
      <c r="AC189" s="31">
        <f t="shared" si="111"/>
        <v>0.2</v>
      </c>
      <c r="AD189" s="30">
        <f t="shared" si="125"/>
        <v>7.743645857749569</v>
      </c>
      <c r="AE189" s="31">
        <f t="shared" si="112"/>
        <v>0</v>
      </c>
      <c r="AF189" s="30">
        <f t="shared" si="126"/>
        <v>0</v>
      </c>
      <c r="AG189" s="30">
        <f t="shared" si="113"/>
        <v>0</v>
      </c>
      <c r="AH189" s="30">
        <f t="shared" si="127"/>
        <v>0</v>
      </c>
      <c r="AI189" s="31">
        <f t="shared" si="114"/>
        <v>0.35000000000000003</v>
      </c>
      <c r="AJ189" s="30">
        <f t="shared" si="128"/>
        <v>13.551380251061746</v>
      </c>
      <c r="AK189" s="30">
        <f t="shared" si="149"/>
        <v>267.88119385362779</v>
      </c>
      <c r="AL189" s="35">
        <f t="shared" si="150"/>
        <v>0.03</v>
      </c>
      <c r="AM189" s="30">
        <f t="shared" si="129"/>
        <v>0.72632928376749473</v>
      </c>
      <c r="AN189" s="30">
        <f t="shared" si="130"/>
        <v>5.8370986699946057</v>
      </c>
      <c r="AO189" s="30">
        <f t="shared" si="131"/>
        <v>0.10676664251427798</v>
      </c>
      <c r="AP189" s="30">
        <f t="shared" si="132"/>
        <v>5.9438653125088834</v>
      </c>
      <c r="AQ189" s="30">
        <f t="shared" si="133"/>
        <v>269.6809743988685</v>
      </c>
      <c r="AR189" s="31">
        <f t="shared" si="115"/>
        <v>1.0999999999999999E-2</v>
      </c>
      <c r="AS189" s="30">
        <f t="shared" si="134"/>
        <v>2.9466931323899055</v>
      </c>
      <c r="AT189" s="30">
        <f t="shared" si="135"/>
        <v>266.7342812664786</v>
      </c>
      <c r="AU189" s="30">
        <f t="shared" si="151"/>
        <v>554.69881761725412</v>
      </c>
      <c r="AV189" s="36">
        <f t="shared" si="152"/>
        <v>1.4999999999999999E-2</v>
      </c>
      <c r="AW189" s="30">
        <f t="shared" si="136"/>
        <v>0.72632928376749473</v>
      </c>
      <c r="AX189" s="30">
        <f t="shared" si="137"/>
        <v>6.0434099235992456</v>
      </c>
      <c r="AY189" s="30">
        <f t="shared" si="138"/>
        <v>0</v>
      </c>
      <c r="AZ189" s="30">
        <f t="shared" si="139"/>
        <v>6.0434099235992456</v>
      </c>
      <c r="BA189" s="30">
        <f t="shared" si="140"/>
        <v>548.65540769365487</v>
      </c>
      <c r="BB189" s="31">
        <f t="shared" si="116"/>
        <v>1.0999999999999999E-2</v>
      </c>
      <c r="BC189" s="30">
        <f t="shared" si="141"/>
        <v>6.1016869937897953</v>
      </c>
      <c r="BD189" s="30">
        <f t="shared" si="142"/>
        <v>545.50041383225494</v>
      </c>
      <c r="BE189" s="30">
        <f t="shared" si="153"/>
        <v>311.97431231686539</v>
      </c>
      <c r="BF189" s="36">
        <f t="shared" si="154"/>
        <v>0.01</v>
      </c>
      <c r="BG189" s="36">
        <f t="shared" si="155"/>
        <v>0.72632928376749473</v>
      </c>
      <c r="BH189" s="30">
        <f t="shared" si="156"/>
        <v>2.2659607881896555</v>
      </c>
      <c r="BI189" s="30">
        <f t="shared" si="143"/>
        <v>0.1974948406002616</v>
      </c>
      <c r="BJ189" s="30">
        <f t="shared" si="157"/>
        <v>2.4634556287899172</v>
      </c>
      <c r="BK189" s="30">
        <f t="shared" si="158"/>
        <v>329.16392393292699</v>
      </c>
    </row>
    <row r="190" spans="1:63" x14ac:dyDescent="0.25">
      <c r="A190" s="29"/>
      <c r="B190" s="25">
        <f t="shared" si="159"/>
        <v>41365</v>
      </c>
      <c r="C190" s="26">
        <f>VLOOKUP(B190,Weather!$A$2:$F$9992,5,0)</f>
        <v>20.75</v>
      </c>
      <c r="D190" s="26">
        <f>VLOOKUP(B190,Weather!$A$2:$F$9992,6,0)</f>
        <v>19.101600000000001</v>
      </c>
      <c r="E190" s="23"/>
      <c r="F190" s="28">
        <f>B190-Output!$C$3</f>
        <v>157</v>
      </c>
      <c r="G190" s="26">
        <f t="shared" si="117"/>
        <v>1798.7999999999997</v>
      </c>
      <c r="H190" s="26">
        <f t="shared" si="160"/>
        <v>157</v>
      </c>
      <c r="I190" s="26"/>
      <c r="J190" s="26"/>
      <c r="K190" s="26"/>
      <c r="L190" s="30">
        <f t="shared" si="109"/>
        <v>0.7356299999999999</v>
      </c>
      <c r="M190" s="30">
        <f t="shared" si="118"/>
        <v>266.7342812664786</v>
      </c>
      <c r="N190" s="31">
        <f t="shared" si="110"/>
        <v>2.3300000000000001E-2</v>
      </c>
      <c r="O190" s="30">
        <f t="shared" si="119"/>
        <v>6.2149087535089516</v>
      </c>
      <c r="P190" s="30">
        <f t="shared" si="120"/>
        <v>0.98966142595767503</v>
      </c>
      <c r="Q190" s="30">
        <f t="shared" si="121"/>
        <v>2.8</v>
      </c>
      <c r="R190" s="30">
        <f>VLOOKUP(B190,Weather!$A$2:$G$99998,7,0)</f>
        <v>19.727272727272723</v>
      </c>
      <c r="S190" s="76">
        <f t="shared" si="144"/>
        <v>-3</v>
      </c>
      <c r="T190" s="30">
        <f t="shared" si="145"/>
        <v>42</v>
      </c>
      <c r="U190" s="30">
        <f t="shared" si="146"/>
        <v>15</v>
      </c>
      <c r="V190" s="30">
        <f t="shared" si="122"/>
        <v>0.95771961097038505</v>
      </c>
      <c r="W190" s="30"/>
      <c r="X190" s="30"/>
      <c r="Y190" s="30">
        <f t="shared" si="147"/>
        <v>1</v>
      </c>
      <c r="Z190" s="30">
        <f t="shared" si="148"/>
        <v>1</v>
      </c>
      <c r="AA190" s="30">
        <f t="shared" si="123"/>
        <v>0.95771961097038505</v>
      </c>
      <c r="AB190" s="30">
        <f t="shared" si="124"/>
        <v>50.693561200762133</v>
      </c>
      <c r="AC190" s="31">
        <f t="shared" si="111"/>
        <v>0.2</v>
      </c>
      <c r="AD190" s="30">
        <f t="shared" si="125"/>
        <v>10.138712240152428</v>
      </c>
      <c r="AE190" s="31">
        <f t="shared" si="112"/>
        <v>0</v>
      </c>
      <c r="AF190" s="30">
        <f t="shared" si="126"/>
        <v>0</v>
      </c>
      <c r="AG190" s="30">
        <f t="shared" si="113"/>
        <v>0</v>
      </c>
      <c r="AH190" s="30">
        <f t="shared" si="127"/>
        <v>0</v>
      </c>
      <c r="AI190" s="31">
        <f t="shared" si="114"/>
        <v>0.35000000000000003</v>
      </c>
      <c r="AJ190" s="30">
        <f t="shared" si="128"/>
        <v>17.742746420266748</v>
      </c>
      <c r="AK190" s="30">
        <f t="shared" si="149"/>
        <v>266.7342812664786</v>
      </c>
      <c r="AL190" s="35">
        <f t="shared" si="150"/>
        <v>0.03</v>
      </c>
      <c r="AM190" s="30">
        <f t="shared" si="129"/>
        <v>0.69386517873833509</v>
      </c>
      <c r="AN190" s="30">
        <f t="shared" si="130"/>
        <v>5.5523288923981955</v>
      </c>
      <c r="AO190" s="30">
        <f t="shared" si="131"/>
        <v>0.25683746747423702</v>
      </c>
      <c r="AP190" s="30">
        <f t="shared" si="132"/>
        <v>5.8091663598724326</v>
      </c>
      <c r="AQ190" s="30">
        <f t="shared" si="133"/>
        <v>271.06382714675857</v>
      </c>
      <c r="AR190" s="31">
        <f t="shared" si="115"/>
        <v>1.0999999999999999E-2</v>
      </c>
      <c r="AS190" s="30">
        <f t="shared" si="134"/>
        <v>2.9340770939312644</v>
      </c>
      <c r="AT190" s="30">
        <f t="shared" si="135"/>
        <v>268.12975005282732</v>
      </c>
      <c r="AU190" s="30">
        <f t="shared" si="151"/>
        <v>545.50041383225494</v>
      </c>
      <c r="AV190" s="36">
        <f t="shared" si="152"/>
        <v>1.4999999999999999E-2</v>
      </c>
      <c r="AW190" s="30">
        <f t="shared" si="136"/>
        <v>0.69386517873833509</v>
      </c>
      <c r="AX190" s="30">
        <f t="shared" si="137"/>
        <v>5.6775561321832999</v>
      </c>
      <c r="AY190" s="30">
        <f t="shared" si="138"/>
        <v>0</v>
      </c>
      <c r="AZ190" s="30">
        <f t="shared" si="139"/>
        <v>5.6775561321832999</v>
      </c>
      <c r="BA190" s="30">
        <f t="shared" si="140"/>
        <v>539.82285770007161</v>
      </c>
      <c r="BB190" s="31">
        <f t="shared" si="116"/>
        <v>1.0999999999999999E-2</v>
      </c>
      <c r="BC190" s="30">
        <f t="shared" si="141"/>
        <v>6.0005045521548039</v>
      </c>
      <c r="BD190" s="30">
        <f t="shared" si="142"/>
        <v>536.75643024184808</v>
      </c>
      <c r="BE190" s="30">
        <f t="shared" si="153"/>
        <v>329.16392393292699</v>
      </c>
      <c r="BF190" s="36">
        <f t="shared" si="154"/>
        <v>0.01</v>
      </c>
      <c r="BG190" s="36">
        <f t="shared" si="155"/>
        <v>0.69386517873833509</v>
      </c>
      <c r="BH190" s="30">
        <f t="shared" si="156"/>
        <v>2.2839538491393214</v>
      </c>
      <c r="BI190" s="30">
        <f t="shared" si="143"/>
        <v>0.27052886999473003</v>
      </c>
      <c r="BJ190" s="30">
        <f t="shared" si="157"/>
        <v>2.5544827191340516</v>
      </c>
      <c r="BK190" s="30">
        <f t="shared" si="158"/>
        <v>350.35269218621448</v>
      </c>
    </row>
    <row r="191" spans="1:63" x14ac:dyDescent="0.25">
      <c r="A191" s="29"/>
      <c r="B191" s="25">
        <f t="shared" si="159"/>
        <v>41366</v>
      </c>
      <c r="C191" s="26">
        <f>VLOOKUP(B191,Weather!$A$2:$F$9992,5,0)</f>
        <v>16.45</v>
      </c>
      <c r="D191" s="26">
        <f>VLOOKUP(B191,Weather!$A$2:$F$9992,6,0)</f>
        <v>3.3336000000000001</v>
      </c>
      <c r="E191" s="23"/>
      <c r="F191" s="28">
        <f>B191-Output!$C$3</f>
        <v>158</v>
      </c>
      <c r="G191" s="26">
        <f t="shared" si="117"/>
        <v>1815.2499999999998</v>
      </c>
      <c r="H191" s="26">
        <f t="shared" si="160"/>
        <v>158</v>
      </c>
      <c r="I191" s="26"/>
      <c r="J191" s="26"/>
      <c r="K191" s="26"/>
      <c r="L191" s="30">
        <f t="shared" si="109"/>
        <v>0.73087999999999997</v>
      </c>
      <c r="M191" s="30">
        <f t="shared" si="118"/>
        <v>268.12975005282732</v>
      </c>
      <c r="N191" s="31">
        <f t="shared" si="110"/>
        <v>2.3300000000000001E-2</v>
      </c>
      <c r="O191" s="30">
        <f t="shared" si="119"/>
        <v>6.2474231762308765</v>
      </c>
      <c r="P191" s="30">
        <f t="shared" si="120"/>
        <v>0.98960173850804645</v>
      </c>
      <c r="Q191" s="30">
        <f t="shared" si="121"/>
        <v>2.8</v>
      </c>
      <c r="R191" s="30">
        <f>VLOOKUP(B191,Weather!$A$2:$G$99998,7,0)</f>
        <v>15.995652173913046</v>
      </c>
      <c r="S191" s="76">
        <f t="shared" si="144"/>
        <v>-3</v>
      </c>
      <c r="T191" s="30">
        <f t="shared" si="145"/>
        <v>42</v>
      </c>
      <c r="U191" s="30">
        <f t="shared" si="146"/>
        <v>15</v>
      </c>
      <c r="V191" s="30">
        <f t="shared" si="122"/>
        <v>0.99799716843820685</v>
      </c>
      <c r="W191" s="30"/>
      <c r="X191" s="30"/>
      <c r="Y191" s="30">
        <f t="shared" si="147"/>
        <v>1</v>
      </c>
      <c r="Z191" s="30">
        <f t="shared" si="148"/>
        <v>1</v>
      </c>
      <c r="AA191" s="30">
        <f t="shared" si="123"/>
        <v>0.99799716843820685</v>
      </c>
      <c r="AB191" s="30">
        <f t="shared" si="124"/>
        <v>9.2185215965844414</v>
      </c>
      <c r="AC191" s="31">
        <f t="shared" si="111"/>
        <v>0.2</v>
      </c>
      <c r="AD191" s="30">
        <f t="shared" si="125"/>
        <v>1.8437043193168883</v>
      </c>
      <c r="AE191" s="31">
        <f t="shared" si="112"/>
        <v>0</v>
      </c>
      <c r="AF191" s="30">
        <f t="shared" si="126"/>
        <v>0</v>
      </c>
      <c r="AG191" s="30">
        <f t="shared" si="113"/>
        <v>0</v>
      </c>
      <c r="AH191" s="30">
        <f t="shared" si="127"/>
        <v>0</v>
      </c>
      <c r="AI191" s="31">
        <f t="shared" si="114"/>
        <v>0.35000000000000003</v>
      </c>
      <c r="AJ191" s="30">
        <f t="shared" si="128"/>
        <v>3.2264825588045549</v>
      </c>
      <c r="AK191" s="30">
        <f t="shared" si="149"/>
        <v>268.12975005282732</v>
      </c>
      <c r="AL191" s="35">
        <f t="shared" si="150"/>
        <v>0.03</v>
      </c>
      <c r="AM191" s="30">
        <f t="shared" si="129"/>
        <v>0.53572525630679446</v>
      </c>
      <c r="AN191" s="30">
        <f t="shared" si="130"/>
        <v>4.3093163721158296</v>
      </c>
      <c r="AO191" s="30">
        <f t="shared" si="131"/>
        <v>-0.13807427495674071</v>
      </c>
      <c r="AP191" s="30">
        <f t="shared" si="132"/>
        <v>4.1712420971590891</v>
      </c>
      <c r="AQ191" s="30">
        <f t="shared" si="133"/>
        <v>265.8022122749851</v>
      </c>
      <c r="AR191" s="31">
        <f t="shared" si="115"/>
        <v>1.0999999999999999E-2</v>
      </c>
      <c r="AS191" s="30">
        <f t="shared" si="134"/>
        <v>2.9494272505811003</v>
      </c>
      <c r="AT191" s="30">
        <f t="shared" si="135"/>
        <v>262.852785024404</v>
      </c>
      <c r="AU191" s="30">
        <f t="shared" si="151"/>
        <v>536.75643024184808</v>
      </c>
      <c r="AV191" s="36">
        <f t="shared" si="152"/>
        <v>1.4999999999999999E-2</v>
      </c>
      <c r="AW191" s="30">
        <f t="shared" si="136"/>
        <v>0.53572525630679446</v>
      </c>
      <c r="AX191" s="30">
        <f t="shared" si="137"/>
        <v>4.3133096424845112</v>
      </c>
      <c r="AY191" s="30">
        <f t="shared" si="138"/>
        <v>0</v>
      </c>
      <c r="AZ191" s="30">
        <f t="shared" si="139"/>
        <v>4.3133096424845112</v>
      </c>
      <c r="BA191" s="30">
        <f t="shared" si="140"/>
        <v>532.44312059936362</v>
      </c>
      <c r="BB191" s="31">
        <f t="shared" si="116"/>
        <v>1.0999999999999999E-2</v>
      </c>
      <c r="BC191" s="30">
        <f t="shared" si="141"/>
        <v>5.9043207326603282</v>
      </c>
      <c r="BD191" s="30">
        <f t="shared" si="142"/>
        <v>529.4882271172844</v>
      </c>
      <c r="BE191" s="30">
        <f t="shared" si="153"/>
        <v>350.35269218621448</v>
      </c>
      <c r="BF191" s="36">
        <f t="shared" si="154"/>
        <v>0.01</v>
      </c>
      <c r="BG191" s="36">
        <f t="shared" si="155"/>
        <v>0.53572525630679446</v>
      </c>
      <c r="BH191" s="30">
        <f t="shared" si="156"/>
        <v>1.8769278581923521</v>
      </c>
      <c r="BI191" s="30">
        <f t="shared" si="143"/>
        <v>2.3617207260713556E-2</v>
      </c>
      <c r="BJ191" s="30">
        <f t="shared" si="157"/>
        <v>1.9005450654530656</v>
      </c>
      <c r="BK191" s="30">
        <f t="shared" si="158"/>
        <v>357.5829504122263</v>
      </c>
    </row>
    <row r="192" spans="1:63" x14ac:dyDescent="0.25">
      <c r="A192" s="29"/>
      <c r="B192" s="25">
        <f t="shared" si="159"/>
        <v>41367</v>
      </c>
      <c r="C192" s="26">
        <f>VLOOKUP(B192,Weather!$A$2:$F$9992,5,0)</f>
        <v>18</v>
      </c>
      <c r="D192" s="26">
        <f>VLOOKUP(B192,Weather!$A$2:$F$9992,6,0)</f>
        <v>14.561999999999999</v>
      </c>
      <c r="E192" s="23"/>
      <c r="F192" s="28">
        <f>B192-Output!$C$3</f>
        <v>159</v>
      </c>
      <c r="G192" s="26">
        <f t="shared" si="117"/>
        <v>1833.2499999999998</v>
      </c>
      <c r="H192" s="26">
        <f t="shared" si="160"/>
        <v>159</v>
      </c>
      <c r="I192" s="26"/>
      <c r="J192" s="26"/>
      <c r="K192" s="26"/>
      <c r="L192" s="30">
        <f t="shared" si="109"/>
        <v>0.72606999999999999</v>
      </c>
      <c r="M192" s="30">
        <f t="shared" si="118"/>
        <v>262.852785024404</v>
      </c>
      <c r="N192" s="31">
        <f t="shared" si="110"/>
        <v>2.3300000000000001E-2</v>
      </c>
      <c r="O192" s="30">
        <f t="shared" si="119"/>
        <v>6.1244698910686139</v>
      </c>
      <c r="P192" s="30">
        <f t="shared" si="120"/>
        <v>0.98828392974821011</v>
      </c>
      <c r="Q192" s="30">
        <f t="shared" si="121"/>
        <v>2.8</v>
      </c>
      <c r="R192" s="30">
        <f>VLOOKUP(B192,Weather!$A$2:$G$99998,7,0)</f>
        <v>17.7304347826087</v>
      </c>
      <c r="S192" s="76">
        <f t="shared" si="144"/>
        <v>-3</v>
      </c>
      <c r="T192" s="30">
        <f t="shared" si="145"/>
        <v>42</v>
      </c>
      <c r="U192" s="30">
        <f t="shared" si="146"/>
        <v>15</v>
      </c>
      <c r="V192" s="30">
        <f t="shared" si="122"/>
        <v>0.9853982471261814</v>
      </c>
      <c r="W192" s="30"/>
      <c r="X192" s="30"/>
      <c r="Y192" s="30">
        <f t="shared" si="147"/>
        <v>1</v>
      </c>
      <c r="Z192" s="30">
        <f t="shared" si="148"/>
        <v>1</v>
      </c>
      <c r="AA192" s="30">
        <f t="shared" si="123"/>
        <v>0.9853982471261814</v>
      </c>
      <c r="AB192" s="30">
        <f t="shared" si="124"/>
        <v>39.707502957250128</v>
      </c>
      <c r="AC192" s="31">
        <f t="shared" si="111"/>
        <v>0.2</v>
      </c>
      <c r="AD192" s="30">
        <f t="shared" si="125"/>
        <v>7.9415005914500263</v>
      </c>
      <c r="AE192" s="31">
        <f t="shared" si="112"/>
        <v>0</v>
      </c>
      <c r="AF192" s="30">
        <f t="shared" si="126"/>
        <v>0</v>
      </c>
      <c r="AG192" s="30">
        <f t="shared" si="113"/>
        <v>0</v>
      </c>
      <c r="AH192" s="30">
        <f t="shared" si="127"/>
        <v>0</v>
      </c>
      <c r="AI192" s="31">
        <f t="shared" si="114"/>
        <v>0.35000000000000003</v>
      </c>
      <c r="AJ192" s="30">
        <f t="shared" si="128"/>
        <v>13.897626035037547</v>
      </c>
      <c r="AK192" s="30">
        <f t="shared" si="149"/>
        <v>262.852785024404</v>
      </c>
      <c r="AL192" s="35">
        <f t="shared" si="150"/>
        <v>0.03</v>
      </c>
      <c r="AM192" s="30">
        <f t="shared" si="129"/>
        <v>0.60417712940642632</v>
      </c>
      <c r="AN192" s="30">
        <f t="shared" si="130"/>
        <v>4.7642892333758668</v>
      </c>
      <c r="AO192" s="30">
        <f t="shared" si="131"/>
        <v>0.17792383605215295</v>
      </c>
      <c r="AP192" s="30">
        <f t="shared" si="132"/>
        <v>4.9422130694280195</v>
      </c>
      <c r="AQ192" s="30">
        <f t="shared" si="133"/>
        <v>265.85207254642603</v>
      </c>
      <c r="AR192" s="31">
        <f t="shared" si="115"/>
        <v>1.0999999999999999E-2</v>
      </c>
      <c r="AS192" s="30">
        <f t="shared" si="134"/>
        <v>2.8913806352684439</v>
      </c>
      <c r="AT192" s="30">
        <f t="shared" si="135"/>
        <v>262.9606919111576</v>
      </c>
      <c r="AU192" s="30">
        <f t="shared" si="151"/>
        <v>529.4882271172844</v>
      </c>
      <c r="AV192" s="36">
        <f t="shared" si="152"/>
        <v>1.4999999999999999E-2</v>
      </c>
      <c r="AW192" s="30">
        <f t="shared" si="136"/>
        <v>0.60417712940642632</v>
      </c>
      <c r="AX192" s="30">
        <f t="shared" si="137"/>
        <v>4.7985701567132812</v>
      </c>
      <c r="AY192" s="30">
        <f t="shared" si="138"/>
        <v>0</v>
      </c>
      <c r="AZ192" s="30">
        <f t="shared" si="139"/>
        <v>4.7985701567132812</v>
      </c>
      <c r="BA192" s="30">
        <f t="shared" si="140"/>
        <v>524.68965696057114</v>
      </c>
      <c r="BB192" s="31">
        <f t="shared" si="116"/>
        <v>1.0999999999999999E-2</v>
      </c>
      <c r="BC192" s="30">
        <f t="shared" si="141"/>
        <v>5.8243704982901283</v>
      </c>
      <c r="BD192" s="30">
        <f t="shared" si="142"/>
        <v>521.75666709754944</v>
      </c>
      <c r="BE192" s="30">
        <f t="shared" si="153"/>
        <v>357.5829504122263</v>
      </c>
      <c r="BF192" s="36">
        <f t="shared" si="154"/>
        <v>0.01</v>
      </c>
      <c r="BG192" s="36">
        <f t="shared" si="155"/>
        <v>0.60417712940642632</v>
      </c>
      <c r="BH192" s="30">
        <f t="shared" si="156"/>
        <v>2.1604344050473938</v>
      </c>
      <c r="BI192" s="30">
        <f t="shared" si="143"/>
        <v>0.2054008535248277</v>
      </c>
      <c r="BJ192" s="30">
        <f t="shared" si="157"/>
        <v>2.3658352585722215</v>
      </c>
      <c r="BK192" s="30">
        <f t="shared" si="158"/>
        <v>374.93911168698173</v>
      </c>
    </row>
    <row r="193" spans="1:63" x14ac:dyDescent="0.25">
      <c r="A193" s="29"/>
      <c r="B193" s="25">
        <f t="shared" si="159"/>
        <v>41368</v>
      </c>
      <c r="C193" s="26">
        <f>VLOOKUP(B193,Weather!$A$2:$F$9992,5,0)</f>
        <v>18.549999999999997</v>
      </c>
      <c r="D193" s="26">
        <f>VLOOKUP(B193,Weather!$A$2:$F$9992,6,0)</f>
        <v>7.1352000000000002</v>
      </c>
      <c r="E193" s="23"/>
      <c r="F193" s="28">
        <f>B193-Output!$C$3</f>
        <v>160</v>
      </c>
      <c r="G193" s="26">
        <f t="shared" si="117"/>
        <v>1851.7999999999997</v>
      </c>
      <c r="H193" s="26">
        <f t="shared" si="160"/>
        <v>160</v>
      </c>
      <c r="I193" s="26"/>
      <c r="J193" s="26"/>
      <c r="K193" s="26"/>
      <c r="L193" s="30">
        <f t="shared" si="109"/>
        <v>0.72119999999999995</v>
      </c>
      <c r="M193" s="30">
        <f t="shared" si="118"/>
        <v>262.9606919111576</v>
      </c>
      <c r="N193" s="31">
        <f t="shared" si="110"/>
        <v>2.3300000000000001E-2</v>
      </c>
      <c r="O193" s="30">
        <f t="shared" si="119"/>
        <v>6.1269841215299721</v>
      </c>
      <c r="P193" s="30">
        <f t="shared" si="120"/>
        <v>0.98795108842013357</v>
      </c>
      <c r="Q193" s="30">
        <f t="shared" si="121"/>
        <v>2.8</v>
      </c>
      <c r="R193" s="30">
        <f>VLOOKUP(B193,Weather!$A$2:$G$99998,7,0)</f>
        <v>18.277272727272724</v>
      </c>
      <c r="S193" s="76">
        <f t="shared" si="144"/>
        <v>-3</v>
      </c>
      <c r="T193" s="30">
        <f t="shared" si="145"/>
        <v>42</v>
      </c>
      <c r="U193" s="30">
        <f t="shared" si="146"/>
        <v>15</v>
      </c>
      <c r="V193" s="30">
        <f t="shared" si="122"/>
        <v>0.97916467267709228</v>
      </c>
      <c r="W193" s="30"/>
      <c r="X193" s="30"/>
      <c r="Y193" s="30">
        <f t="shared" si="147"/>
        <v>1</v>
      </c>
      <c r="Z193" s="30">
        <f t="shared" si="148"/>
        <v>1</v>
      </c>
      <c r="AA193" s="30">
        <f t="shared" si="123"/>
        <v>0.97916467267709228</v>
      </c>
      <c r="AB193" s="30">
        <f t="shared" si="124"/>
        <v>19.326595737997341</v>
      </c>
      <c r="AC193" s="31">
        <f t="shared" si="111"/>
        <v>0.2</v>
      </c>
      <c r="AD193" s="30">
        <f t="shared" si="125"/>
        <v>3.8653191475994682</v>
      </c>
      <c r="AE193" s="31">
        <f t="shared" si="112"/>
        <v>0</v>
      </c>
      <c r="AF193" s="30">
        <f t="shared" si="126"/>
        <v>0</v>
      </c>
      <c r="AG193" s="30">
        <f t="shared" si="113"/>
        <v>0</v>
      </c>
      <c r="AH193" s="30">
        <f t="shared" si="127"/>
        <v>0</v>
      </c>
      <c r="AI193" s="31">
        <f t="shared" si="114"/>
        <v>0.35000000000000003</v>
      </c>
      <c r="AJ193" s="30">
        <f t="shared" si="128"/>
        <v>6.7643085082990702</v>
      </c>
      <c r="AK193" s="30">
        <f t="shared" si="149"/>
        <v>262.9606919111576</v>
      </c>
      <c r="AL193" s="35">
        <f t="shared" si="150"/>
        <v>0.03</v>
      </c>
      <c r="AM193" s="30">
        <f t="shared" si="129"/>
        <v>0.62751735845868872</v>
      </c>
      <c r="AN193" s="30">
        <f t="shared" si="130"/>
        <v>4.9503719629967602</v>
      </c>
      <c r="AO193" s="30">
        <f t="shared" si="131"/>
        <v>-6.076295766224836E-2</v>
      </c>
      <c r="AP193" s="30">
        <f t="shared" si="132"/>
        <v>4.8896090053345116</v>
      </c>
      <c r="AQ193" s="30">
        <f t="shared" si="133"/>
        <v>261.93640205342251</v>
      </c>
      <c r="AR193" s="31">
        <f t="shared" si="115"/>
        <v>1.0999999999999999E-2</v>
      </c>
      <c r="AS193" s="30">
        <f t="shared" si="134"/>
        <v>2.8925676110227334</v>
      </c>
      <c r="AT193" s="30">
        <f t="shared" si="135"/>
        <v>259.04383444239977</v>
      </c>
      <c r="AU193" s="30">
        <f t="shared" si="151"/>
        <v>521.75666709754944</v>
      </c>
      <c r="AV193" s="36">
        <f t="shared" si="152"/>
        <v>1.4999999999999999E-2</v>
      </c>
      <c r="AW193" s="30">
        <f t="shared" si="136"/>
        <v>0.62751735845868872</v>
      </c>
      <c r="AX193" s="30">
        <f t="shared" si="137"/>
        <v>4.9111704824289548</v>
      </c>
      <c r="AY193" s="30">
        <f t="shared" si="138"/>
        <v>0</v>
      </c>
      <c r="AZ193" s="30">
        <f t="shared" si="139"/>
        <v>4.9111704824289548</v>
      </c>
      <c r="BA193" s="30">
        <f t="shared" si="140"/>
        <v>516.84549661512051</v>
      </c>
      <c r="BB193" s="31">
        <f t="shared" si="116"/>
        <v>1.0999999999999999E-2</v>
      </c>
      <c r="BC193" s="30">
        <f t="shared" si="141"/>
        <v>5.7393233380730431</v>
      </c>
      <c r="BD193" s="30">
        <f t="shared" si="142"/>
        <v>513.99874088807019</v>
      </c>
      <c r="BE193" s="30">
        <f t="shared" si="153"/>
        <v>374.93911168698173</v>
      </c>
      <c r="BF193" s="36">
        <f t="shared" si="154"/>
        <v>0.01</v>
      </c>
      <c r="BG193" s="36">
        <f t="shared" si="155"/>
        <v>0.62751735845868872</v>
      </c>
      <c r="BH193" s="30">
        <f t="shared" si="156"/>
        <v>2.3528080094866204</v>
      </c>
      <c r="BI193" s="30">
        <f t="shared" si="143"/>
        <v>7.7201258729217889E-2</v>
      </c>
      <c r="BJ193" s="30">
        <f t="shared" si="157"/>
        <v>2.4300092682158381</v>
      </c>
      <c r="BK193" s="30">
        <f t="shared" si="158"/>
        <v>385.01273426513802</v>
      </c>
    </row>
    <row r="194" spans="1:63" x14ac:dyDescent="0.25">
      <c r="A194" s="29"/>
      <c r="B194" s="25">
        <f t="shared" si="159"/>
        <v>41369</v>
      </c>
      <c r="C194" s="26">
        <f>VLOOKUP(B194,Weather!$A$2:$F$9992,5,0)</f>
        <v>13.3</v>
      </c>
      <c r="D194" s="26">
        <f>VLOOKUP(B194,Weather!$A$2:$F$9992,6,0)</f>
        <v>8.5823999999999998</v>
      </c>
      <c r="E194" s="23"/>
      <c r="F194" s="28">
        <f>B194-Output!$C$3</f>
        <v>161</v>
      </c>
      <c r="G194" s="26">
        <f t="shared" si="117"/>
        <v>1865.0999999999997</v>
      </c>
      <c r="H194" s="26">
        <f t="shared" si="160"/>
        <v>161</v>
      </c>
      <c r="I194" s="26"/>
      <c r="J194" s="26"/>
      <c r="K194" s="26"/>
      <c r="L194" s="30">
        <f t="shared" si="109"/>
        <v>0.71626999999999996</v>
      </c>
      <c r="M194" s="30">
        <f t="shared" si="118"/>
        <v>259.04383444239977</v>
      </c>
      <c r="N194" s="31">
        <f t="shared" si="110"/>
        <v>2.3300000000000001E-2</v>
      </c>
      <c r="O194" s="30">
        <f t="shared" si="119"/>
        <v>6.035721342507915</v>
      </c>
      <c r="P194" s="30">
        <f t="shared" si="120"/>
        <v>0.98674268927657405</v>
      </c>
      <c r="Q194" s="30">
        <f t="shared" si="121"/>
        <v>2.8</v>
      </c>
      <c r="R194" s="30">
        <f>VLOOKUP(B194,Weather!$A$2:$G$99998,7,0)</f>
        <v>12.543478260869565</v>
      </c>
      <c r="S194" s="76">
        <f t="shared" si="144"/>
        <v>-3</v>
      </c>
      <c r="T194" s="30">
        <f t="shared" si="145"/>
        <v>42</v>
      </c>
      <c r="U194" s="30">
        <f t="shared" si="146"/>
        <v>15</v>
      </c>
      <c r="V194" s="30">
        <f t="shared" si="122"/>
        <v>0.98699156677811806</v>
      </c>
      <c r="W194" s="30"/>
      <c r="X194" s="30"/>
      <c r="Y194" s="30">
        <f t="shared" si="147"/>
        <v>1</v>
      </c>
      <c r="Z194" s="30">
        <f t="shared" si="148"/>
        <v>1</v>
      </c>
      <c r="AA194" s="30">
        <f t="shared" si="123"/>
        <v>0.98699156677811806</v>
      </c>
      <c r="AB194" s="30">
        <f t="shared" si="124"/>
        <v>23.403679523722712</v>
      </c>
      <c r="AC194" s="31">
        <f t="shared" si="111"/>
        <v>0.2</v>
      </c>
      <c r="AD194" s="30">
        <f t="shared" si="125"/>
        <v>4.6807359047445427</v>
      </c>
      <c r="AE194" s="31">
        <f t="shared" si="112"/>
        <v>0</v>
      </c>
      <c r="AF194" s="30">
        <f t="shared" si="126"/>
        <v>0</v>
      </c>
      <c r="AG194" s="30">
        <f t="shared" si="113"/>
        <v>0</v>
      </c>
      <c r="AH194" s="30">
        <f t="shared" si="127"/>
        <v>0</v>
      </c>
      <c r="AI194" s="31">
        <f t="shared" si="114"/>
        <v>0.35000000000000003</v>
      </c>
      <c r="AJ194" s="30">
        <f t="shared" si="128"/>
        <v>8.1912878333029493</v>
      </c>
      <c r="AK194" s="30">
        <f t="shared" si="149"/>
        <v>259.04383444239977</v>
      </c>
      <c r="AL194" s="35">
        <f t="shared" si="150"/>
        <v>0.03</v>
      </c>
      <c r="AM194" s="30">
        <f t="shared" si="129"/>
        <v>0.42171721664335071</v>
      </c>
      <c r="AN194" s="30">
        <f t="shared" si="130"/>
        <v>3.2772973454900933</v>
      </c>
      <c r="AO194" s="30">
        <f t="shared" si="131"/>
        <v>7.8592559318249183E-2</v>
      </c>
      <c r="AP194" s="30">
        <f t="shared" si="132"/>
        <v>3.3558899048083424</v>
      </c>
      <c r="AQ194" s="30">
        <f t="shared" si="133"/>
        <v>260.36868044233597</v>
      </c>
      <c r="AR194" s="31">
        <f t="shared" si="115"/>
        <v>1.0999999999999999E-2</v>
      </c>
      <c r="AS194" s="30">
        <f t="shared" si="134"/>
        <v>2.8494821788663973</v>
      </c>
      <c r="AT194" s="30">
        <f t="shared" si="135"/>
        <v>257.51919826346955</v>
      </c>
      <c r="AU194" s="30">
        <f t="shared" si="151"/>
        <v>513.99874088807019</v>
      </c>
      <c r="AV194" s="36">
        <f t="shared" si="152"/>
        <v>1.4999999999999999E-2</v>
      </c>
      <c r="AW194" s="30">
        <f t="shared" si="136"/>
        <v>0.42171721664335071</v>
      </c>
      <c r="AX194" s="30">
        <f t="shared" si="137"/>
        <v>3.251431775482557</v>
      </c>
      <c r="AY194" s="30">
        <f t="shared" si="138"/>
        <v>0</v>
      </c>
      <c r="AZ194" s="30">
        <f t="shared" si="139"/>
        <v>3.251431775482557</v>
      </c>
      <c r="BA194" s="30">
        <f t="shared" si="140"/>
        <v>510.74730911258763</v>
      </c>
      <c r="BB194" s="31">
        <f t="shared" si="116"/>
        <v>1.0999999999999999E-2</v>
      </c>
      <c r="BC194" s="30">
        <f t="shared" si="141"/>
        <v>5.6539861497687713</v>
      </c>
      <c r="BD194" s="30">
        <f t="shared" si="142"/>
        <v>507.94280514168526</v>
      </c>
      <c r="BE194" s="30">
        <f t="shared" si="153"/>
        <v>385.01273426513802</v>
      </c>
      <c r="BF194" s="36">
        <f t="shared" si="154"/>
        <v>0.01</v>
      </c>
      <c r="BG194" s="36">
        <f t="shared" si="155"/>
        <v>0.42171721664335071</v>
      </c>
      <c r="BH194" s="30">
        <f t="shared" si="156"/>
        <v>1.6236649866654003</v>
      </c>
      <c r="BI194" s="30">
        <f t="shared" si="143"/>
        <v>0.11493339981615713</v>
      </c>
      <c r="BJ194" s="30">
        <f t="shared" si="157"/>
        <v>1.7385983864815575</v>
      </c>
      <c r="BK194" s="30">
        <f t="shared" si="158"/>
        <v>397.11940986172823</v>
      </c>
    </row>
    <row r="195" spans="1:63" x14ac:dyDescent="0.25">
      <c r="A195" s="29"/>
      <c r="B195" s="25">
        <f t="shared" si="159"/>
        <v>41370</v>
      </c>
      <c r="C195" s="26">
        <f>VLOOKUP(B195,Weather!$A$2:$F$9992,5,0)</f>
        <v>14.2</v>
      </c>
      <c r="D195" s="26">
        <f>VLOOKUP(B195,Weather!$A$2:$F$9992,6,0)</f>
        <v>26.8812</v>
      </c>
      <c r="E195" s="23"/>
      <c r="F195" s="28">
        <f>B195-Output!$C$3</f>
        <v>162</v>
      </c>
      <c r="G195" s="26">
        <f t="shared" si="117"/>
        <v>1879.2999999999997</v>
      </c>
      <c r="H195" s="26">
        <f t="shared" si="160"/>
        <v>162</v>
      </c>
      <c r="I195" s="26"/>
      <c r="J195" s="26"/>
      <c r="K195" s="26"/>
      <c r="L195" s="30">
        <f t="shared" si="109"/>
        <v>0.71128000000000002</v>
      </c>
      <c r="M195" s="30">
        <f t="shared" si="118"/>
        <v>257.51919826346955</v>
      </c>
      <c r="N195" s="31">
        <f t="shared" si="110"/>
        <v>2.3300000000000001E-2</v>
      </c>
      <c r="O195" s="30">
        <f t="shared" si="119"/>
        <v>6.0001973195388407</v>
      </c>
      <c r="P195" s="30">
        <f t="shared" si="120"/>
        <v>0.98598770820819603</v>
      </c>
      <c r="Q195" s="30">
        <f t="shared" si="121"/>
        <v>2.8</v>
      </c>
      <c r="R195" s="30">
        <f>VLOOKUP(B195,Weather!$A$2:$G$99998,7,0)</f>
        <v>14.090909090909093</v>
      </c>
      <c r="S195" s="76">
        <f t="shared" si="144"/>
        <v>-3</v>
      </c>
      <c r="T195" s="30">
        <f t="shared" si="145"/>
        <v>42</v>
      </c>
      <c r="U195" s="30">
        <f t="shared" si="146"/>
        <v>15</v>
      </c>
      <c r="V195" s="30">
        <f t="shared" si="122"/>
        <v>0.99827037498270377</v>
      </c>
      <c r="W195" s="30"/>
      <c r="X195" s="30"/>
      <c r="Y195" s="30">
        <f t="shared" si="147"/>
        <v>1</v>
      </c>
      <c r="Z195" s="30">
        <f t="shared" si="148"/>
        <v>1</v>
      </c>
      <c r="AA195" s="30">
        <f t="shared" si="123"/>
        <v>0.99827037498270377</v>
      </c>
      <c r="AB195" s="30">
        <f t="shared" si="124"/>
        <v>74.084331660961595</v>
      </c>
      <c r="AC195" s="31">
        <f t="shared" si="111"/>
        <v>0.2</v>
      </c>
      <c r="AD195" s="30">
        <f t="shared" si="125"/>
        <v>14.816866332192319</v>
      </c>
      <c r="AE195" s="31">
        <f t="shared" si="112"/>
        <v>0</v>
      </c>
      <c r="AF195" s="30">
        <f t="shared" si="126"/>
        <v>0</v>
      </c>
      <c r="AG195" s="30">
        <f t="shared" si="113"/>
        <v>0</v>
      </c>
      <c r="AH195" s="30">
        <f t="shared" si="127"/>
        <v>0</v>
      </c>
      <c r="AI195" s="31">
        <f t="shared" si="114"/>
        <v>0.35000000000000003</v>
      </c>
      <c r="AJ195" s="30">
        <f t="shared" si="128"/>
        <v>25.929516081336562</v>
      </c>
      <c r="AK195" s="30">
        <f t="shared" si="149"/>
        <v>257.51919826346955</v>
      </c>
      <c r="AL195" s="35">
        <f t="shared" si="150"/>
        <v>0.03</v>
      </c>
      <c r="AM195" s="30">
        <f t="shared" si="129"/>
        <v>0.46946545533085327</v>
      </c>
      <c r="AN195" s="30">
        <f t="shared" si="130"/>
        <v>3.6268910300758801</v>
      </c>
      <c r="AO195" s="30">
        <f t="shared" si="131"/>
        <v>0.62663861691852063</v>
      </c>
      <c r="AP195" s="30">
        <f t="shared" si="132"/>
        <v>4.2535296469944006</v>
      </c>
      <c r="AQ195" s="30">
        <f t="shared" si="133"/>
        <v>268.08253494866744</v>
      </c>
      <c r="AR195" s="31">
        <f t="shared" si="115"/>
        <v>1.0999999999999999E-2</v>
      </c>
      <c r="AS195" s="30">
        <f t="shared" si="134"/>
        <v>2.8327111808981646</v>
      </c>
      <c r="AT195" s="30">
        <f t="shared" si="135"/>
        <v>265.24982376776927</v>
      </c>
      <c r="AU195" s="30">
        <f t="shared" si="151"/>
        <v>507.94280514168526</v>
      </c>
      <c r="AV195" s="36">
        <f t="shared" si="152"/>
        <v>1.4999999999999999E-2</v>
      </c>
      <c r="AW195" s="30">
        <f t="shared" si="136"/>
        <v>0.46946545533085327</v>
      </c>
      <c r="AX195" s="30">
        <f t="shared" si="137"/>
        <v>3.5769240044680819</v>
      </c>
      <c r="AY195" s="30">
        <f t="shared" si="138"/>
        <v>0</v>
      </c>
      <c r="AZ195" s="30">
        <f t="shared" si="139"/>
        <v>3.5769240044680819</v>
      </c>
      <c r="BA195" s="30">
        <f t="shared" si="140"/>
        <v>504.36588113721717</v>
      </c>
      <c r="BB195" s="31">
        <f t="shared" si="116"/>
        <v>1.0999999999999999E-2</v>
      </c>
      <c r="BC195" s="30">
        <f t="shared" si="141"/>
        <v>5.5873708565585378</v>
      </c>
      <c r="BD195" s="30">
        <f t="shared" si="142"/>
        <v>501.6112214615568</v>
      </c>
      <c r="BE195" s="30">
        <f t="shared" si="153"/>
        <v>397.11940986172823</v>
      </c>
      <c r="BF195" s="36">
        <f t="shared" si="154"/>
        <v>0.01</v>
      </c>
      <c r="BG195" s="36">
        <f t="shared" si="155"/>
        <v>0.46946545533085327</v>
      </c>
      <c r="BH195" s="30">
        <f t="shared" si="156"/>
        <v>1.86433844571456</v>
      </c>
      <c r="BI195" s="30">
        <f t="shared" si="143"/>
        <v>0.4211406086233852</v>
      </c>
      <c r="BJ195" s="30">
        <f t="shared" si="157"/>
        <v>2.2854790543379453</v>
      </c>
      <c r="BK195" s="30">
        <f t="shared" si="158"/>
        <v>426.35081774528538</v>
      </c>
    </row>
    <row r="196" spans="1:63" x14ac:dyDescent="0.25">
      <c r="A196" s="29"/>
      <c r="B196" s="25">
        <f t="shared" si="159"/>
        <v>41371</v>
      </c>
      <c r="C196" s="26">
        <f>VLOOKUP(B196,Weather!$A$2:$F$9992,5,0)</f>
        <v>14.700000000000001</v>
      </c>
      <c r="D196" s="26">
        <f>VLOOKUP(B196,Weather!$A$2:$F$9992,6,0)</f>
        <v>22.413599999999999</v>
      </c>
      <c r="E196" s="23"/>
      <c r="F196" s="28">
        <f>B196-Output!$C$3</f>
        <v>163</v>
      </c>
      <c r="G196" s="26">
        <f t="shared" si="117"/>
        <v>1893.9999999999998</v>
      </c>
      <c r="H196" s="26">
        <f t="shared" si="160"/>
        <v>163</v>
      </c>
      <c r="I196" s="26"/>
      <c r="J196" s="26"/>
      <c r="K196" s="26"/>
      <c r="L196" s="30">
        <f t="shared" si="109"/>
        <v>0.70622999999999991</v>
      </c>
      <c r="M196" s="30">
        <f t="shared" si="118"/>
        <v>265.24982376776927</v>
      </c>
      <c r="N196" s="31">
        <f t="shared" si="110"/>
        <v>2.3300000000000001E-2</v>
      </c>
      <c r="O196" s="30">
        <f t="shared" si="119"/>
        <v>6.1803208937890242</v>
      </c>
      <c r="P196" s="30">
        <f t="shared" si="120"/>
        <v>0.98728188628382996</v>
      </c>
      <c r="Q196" s="30">
        <f t="shared" si="121"/>
        <v>2.8</v>
      </c>
      <c r="R196" s="30">
        <f>VLOOKUP(B196,Weather!$A$2:$G$99998,7,0)</f>
        <v>14.352173913043476</v>
      </c>
      <c r="S196" s="76">
        <f t="shared" si="144"/>
        <v>-3</v>
      </c>
      <c r="T196" s="30">
        <f t="shared" si="145"/>
        <v>42</v>
      </c>
      <c r="U196" s="30">
        <f t="shared" si="146"/>
        <v>15</v>
      </c>
      <c r="V196" s="30">
        <f t="shared" si="122"/>
        <v>0.99912597825988536</v>
      </c>
      <c r="W196" s="30"/>
      <c r="X196" s="30"/>
      <c r="Y196" s="30">
        <f t="shared" si="147"/>
        <v>1</v>
      </c>
      <c r="Z196" s="30">
        <f t="shared" si="148"/>
        <v>1</v>
      </c>
      <c r="AA196" s="30">
        <f t="shared" si="123"/>
        <v>0.99912597825988536</v>
      </c>
      <c r="AB196" s="30">
        <f t="shared" si="124"/>
        <v>61.905761288699722</v>
      </c>
      <c r="AC196" s="31">
        <f t="shared" si="111"/>
        <v>0.2</v>
      </c>
      <c r="AD196" s="30">
        <f t="shared" si="125"/>
        <v>12.381152257739945</v>
      </c>
      <c r="AE196" s="31">
        <f t="shared" si="112"/>
        <v>0</v>
      </c>
      <c r="AF196" s="30">
        <f t="shared" si="126"/>
        <v>0</v>
      </c>
      <c r="AG196" s="30">
        <f t="shared" si="113"/>
        <v>0</v>
      </c>
      <c r="AH196" s="30">
        <f t="shared" si="127"/>
        <v>0</v>
      </c>
      <c r="AI196" s="31">
        <f t="shared" si="114"/>
        <v>0.35000000000000003</v>
      </c>
      <c r="AJ196" s="30">
        <f t="shared" si="128"/>
        <v>21.667016451044905</v>
      </c>
      <c r="AK196" s="30">
        <f t="shared" si="149"/>
        <v>265.24982376776927</v>
      </c>
      <c r="AL196" s="35">
        <f t="shared" si="150"/>
        <v>0.03</v>
      </c>
      <c r="AM196" s="30">
        <f t="shared" si="129"/>
        <v>0.47804468713672377</v>
      </c>
      <c r="AN196" s="30">
        <f t="shared" si="130"/>
        <v>3.8040380704840309</v>
      </c>
      <c r="AO196" s="30">
        <f t="shared" si="131"/>
        <v>0.48031839448633123</v>
      </c>
      <c r="AP196" s="30">
        <f t="shared" si="132"/>
        <v>4.2843564649703625</v>
      </c>
      <c r="AQ196" s="30">
        <f t="shared" si="133"/>
        <v>273.34661956053884</v>
      </c>
      <c r="AR196" s="31">
        <f t="shared" si="115"/>
        <v>1.0999999999999999E-2</v>
      </c>
      <c r="AS196" s="30">
        <f t="shared" si="134"/>
        <v>2.9177480614454616</v>
      </c>
      <c r="AT196" s="30">
        <f t="shared" si="135"/>
        <v>270.42887149909336</v>
      </c>
      <c r="AU196" s="30">
        <f t="shared" si="151"/>
        <v>501.6112214615568</v>
      </c>
      <c r="AV196" s="36">
        <f t="shared" si="152"/>
        <v>1.4999999999999999E-2</v>
      </c>
      <c r="AW196" s="30">
        <f t="shared" si="136"/>
        <v>0.47804468713672377</v>
      </c>
      <c r="AX196" s="30">
        <f t="shared" si="137"/>
        <v>3.5968886914178966</v>
      </c>
      <c r="AY196" s="30">
        <f t="shared" si="138"/>
        <v>0</v>
      </c>
      <c r="AZ196" s="30">
        <f t="shared" si="139"/>
        <v>3.5968886914178966</v>
      </c>
      <c r="BA196" s="30">
        <f t="shared" si="140"/>
        <v>498.01433277013888</v>
      </c>
      <c r="BB196" s="31">
        <f t="shared" si="116"/>
        <v>1.0999999999999999E-2</v>
      </c>
      <c r="BC196" s="30">
        <f t="shared" si="141"/>
        <v>5.5177234360771248</v>
      </c>
      <c r="BD196" s="30">
        <f t="shared" si="142"/>
        <v>495.41435739550724</v>
      </c>
      <c r="BE196" s="30">
        <f t="shared" si="153"/>
        <v>426.35081774528538</v>
      </c>
      <c r="BF196" s="36">
        <f t="shared" si="154"/>
        <v>0.01</v>
      </c>
      <c r="BG196" s="36">
        <f t="shared" si="155"/>
        <v>0.47804468713672377</v>
      </c>
      <c r="BH196" s="30">
        <f t="shared" si="156"/>
        <v>2.0381474327953129</v>
      </c>
      <c r="BI196" s="30">
        <f t="shared" si="143"/>
        <v>0.34350520781936789</v>
      </c>
      <c r="BJ196" s="30">
        <f t="shared" si="157"/>
        <v>2.3816526406146807</v>
      </c>
      <c r="BK196" s="30">
        <f t="shared" si="158"/>
        <v>451.15390499179273</v>
      </c>
    </row>
    <row r="197" spans="1:63" x14ac:dyDescent="0.25">
      <c r="A197" s="29"/>
      <c r="B197" s="25">
        <f t="shared" si="159"/>
        <v>41372</v>
      </c>
      <c r="C197" s="26">
        <f>VLOOKUP(B197,Weather!$A$2:$F$9992,5,0)</f>
        <v>16.899999999999999</v>
      </c>
      <c r="D197" s="26">
        <f>VLOOKUP(B197,Weather!$A$2:$F$9992,6,0)</f>
        <v>24.192</v>
      </c>
      <c r="E197" s="23"/>
      <c r="F197" s="28">
        <f>B197-Output!$C$3</f>
        <v>164</v>
      </c>
      <c r="G197" s="26">
        <f t="shared" si="117"/>
        <v>1910.8999999999999</v>
      </c>
      <c r="H197" s="26">
        <f t="shared" si="160"/>
        <v>164</v>
      </c>
      <c r="I197" s="26"/>
      <c r="J197" s="26"/>
      <c r="K197" s="26"/>
      <c r="L197" s="30">
        <f t="shared" si="109"/>
        <v>0.70111999999999997</v>
      </c>
      <c r="M197" s="30">
        <f t="shared" si="118"/>
        <v>270.42887149909336</v>
      </c>
      <c r="N197" s="31">
        <f t="shared" si="110"/>
        <v>2.3300000000000001E-2</v>
      </c>
      <c r="O197" s="30">
        <f t="shared" si="119"/>
        <v>6.3009927059288753</v>
      </c>
      <c r="P197" s="30">
        <f t="shared" si="120"/>
        <v>0.98793868440291754</v>
      </c>
      <c r="Q197" s="30">
        <f t="shared" si="121"/>
        <v>2.8</v>
      </c>
      <c r="R197" s="30">
        <f>VLOOKUP(B197,Weather!$A$2:$G$99998,7,0)</f>
        <v>17.043478260869563</v>
      </c>
      <c r="S197" s="76">
        <f t="shared" si="144"/>
        <v>-3</v>
      </c>
      <c r="T197" s="30">
        <f t="shared" si="145"/>
        <v>42</v>
      </c>
      <c r="U197" s="30">
        <f t="shared" si="146"/>
        <v>15</v>
      </c>
      <c r="V197" s="30">
        <f t="shared" si="122"/>
        <v>0.99172110350307141</v>
      </c>
      <c r="W197" s="30"/>
      <c r="X197" s="30"/>
      <c r="Y197" s="30">
        <f t="shared" si="147"/>
        <v>1</v>
      </c>
      <c r="Z197" s="30">
        <f t="shared" si="148"/>
        <v>1</v>
      </c>
      <c r="AA197" s="30">
        <f t="shared" si="123"/>
        <v>0.99172110350307141</v>
      </c>
      <c r="AB197" s="30">
        <f t="shared" si="124"/>
        <v>66.366566745544759</v>
      </c>
      <c r="AC197" s="31">
        <f t="shared" si="111"/>
        <v>0.2</v>
      </c>
      <c r="AD197" s="30">
        <f t="shared" si="125"/>
        <v>13.273313349108953</v>
      </c>
      <c r="AE197" s="31">
        <f t="shared" si="112"/>
        <v>0</v>
      </c>
      <c r="AF197" s="30">
        <f t="shared" si="126"/>
        <v>0</v>
      </c>
      <c r="AG197" s="30">
        <f t="shared" si="113"/>
        <v>0</v>
      </c>
      <c r="AH197" s="30">
        <f t="shared" si="127"/>
        <v>0</v>
      </c>
      <c r="AI197" s="31">
        <f t="shared" si="114"/>
        <v>0.35000000000000003</v>
      </c>
      <c r="AJ197" s="30">
        <f t="shared" si="128"/>
        <v>23.228298360940666</v>
      </c>
      <c r="AK197" s="30">
        <f t="shared" si="149"/>
        <v>270.42887149909336</v>
      </c>
      <c r="AL197" s="35">
        <f t="shared" si="150"/>
        <v>0.03</v>
      </c>
      <c r="AM197" s="30">
        <f t="shared" si="129"/>
        <v>0.57608269490123176</v>
      </c>
      <c r="AN197" s="30">
        <f t="shared" si="130"/>
        <v>4.6736817921688978</v>
      </c>
      <c r="AO197" s="30">
        <f t="shared" si="131"/>
        <v>0.48157936718864319</v>
      </c>
      <c r="AP197" s="30">
        <f t="shared" si="132"/>
        <v>5.1552611593575408</v>
      </c>
      <c r="AQ197" s="30">
        <f t="shared" si="133"/>
        <v>278.54692368884474</v>
      </c>
      <c r="AR197" s="31">
        <f t="shared" si="115"/>
        <v>1.0999999999999999E-2</v>
      </c>
      <c r="AS197" s="30">
        <f t="shared" si="134"/>
        <v>2.9747175864900268</v>
      </c>
      <c r="AT197" s="30">
        <f t="shared" si="135"/>
        <v>275.5722061023547</v>
      </c>
      <c r="AU197" s="30">
        <f t="shared" si="151"/>
        <v>495.41435739550724</v>
      </c>
      <c r="AV197" s="36">
        <f t="shared" si="152"/>
        <v>1.4999999999999999E-2</v>
      </c>
      <c r="AW197" s="30">
        <f t="shared" si="136"/>
        <v>0.57608269490123176</v>
      </c>
      <c r="AX197" s="30">
        <f t="shared" si="137"/>
        <v>4.2809945715174864</v>
      </c>
      <c r="AY197" s="30">
        <f t="shared" si="138"/>
        <v>0</v>
      </c>
      <c r="AZ197" s="30">
        <f t="shared" si="139"/>
        <v>4.2809945715174864</v>
      </c>
      <c r="BA197" s="30">
        <f t="shared" si="140"/>
        <v>491.13336282398973</v>
      </c>
      <c r="BB197" s="31">
        <f t="shared" si="116"/>
        <v>1.0999999999999999E-2</v>
      </c>
      <c r="BC197" s="30">
        <f t="shared" si="141"/>
        <v>5.4495579313505793</v>
      </c>
      <c r="BD197" s="30">
        <f t="shared" si="142"/>
        <v>488.6585224791292</v>
      </c>
      <c r="BE197" s="30">
        <f t="shared" si="153"/>
        <v>451.15390499179273</v>
      </c>
      <c r="BF197" s="36">
        <f t="shared" si="154"/>
        <v>0.01</v>
      </c>
      <c r="BG197" s="36">
        <f t="shared" si="155"/>
        <v>0.57608269490123176</v>
      </c>
      <c r="BH197" s="30">
        <f t="shared" si="156"/>
        <v>2.5990195740288624</v>
      </c>
      <c r="BI197" s="30">
        <f t="shared" si="143"/>
        <v>0.3610123787709566</v>
      </c>
      <c r="BJ197" s="30">
        <f t="shared" si="157"/>
        <v>2.9600319527998189</v>
      </c>
      <c r="BK197" s="30">
        <f t="shared" si="158"/>
        <v>476.87172933128414</v>
      </c>
    </row>
    <row r="198" spans="1:63" x14ac:dyDescent="0.25">
      <c r="A198" s="29"/>
      <c r="B198" s="25">
        <f t="shared" si="159"/>
        <v>41373</v>
      </c>
      <c r="C198" s="26">
        <f>VLOOKUP(B198,Weather!$A$2:$F$9992,5,0)</f>
        <v>17.05</v>
      </c>
      <c r="D198" s="26">
        <f>VLOOKUP(B198,Weather!$A$2:$F$9992,6,0)</f>
        <v>9.7164000000000001</v>
      </c>
      <c r="E198" s="23"/>
      <c r="F198" s="28">
        <f>B198-Output!$C$3</f>
        <v>165</v>
      </c>
      <c r="G198" s="26">
        <f t="shared" si="117"/>
        <v>1927.9499999999998</v>
      </c>
      <c r="H198" s="26">
        <f t="shared" si="160"/>
        <v>165</v>
      </c>
      <c r="I198" s="26"/>
      <c r="J198" s="26"/>
      <c r="K198" s="26"/>
      <c r="L198" s="30">
        <f t="shared" si="109"/>
        <v>0.69595000000000007</v>
      </c>
      <c r="M198" s="30">
        <f t="shared" si="118"/>
        <v>275.5722061023547</v>
      </c>
      <c r="N198" s="31">
        <f t="shared" si="110"/>
        <v>2.3300000000000001E-2</v>
      </c>
      <c r="O198" s="30">
        <f t="shared" si="119"/>
        <v>6.4208324021848648</v>
      </c>
      <c r="P198" s="30">
        <f t="shared" si="120"/>
        <v>0.98853639804431159</v>
      </c>
      <c r="Q198" s="30">
        <f t="shared" si="121"/>
        <v>2.8</v>
      </c>
      <c r="R198" s="30">
        <f>VLOOKUP(B198,Weather!$A$2:$G$99998,7,0)</f>
        <v>16.91363636363636</v>
      </c>
      <c r="S198" s="76">
        <f t="shared" si="144"/>
        <v>-3</v>
      </c>
      <c r="T198" s="30">
        <f t="shared" si="145"/>
        <v>42</v>
      </c>
      <c r="U198" s="30">
        <f t="shared" si="146"/>
        <v>15</v>
      </c>
      <c r="V198" s="30">
        <f t="shared" si="122"/>
        <v>0.99272289597872887</v>
      </c>
      <c r="W198" s="30"/>
      <c r="X198" s="30"/>
      <c r="Y198" s="30">
        <f t="shared" si="147"/>
        <v>1</v>
      </c>
      <c r="Z198" s="30">
        <f t="shared" si="148"/>
        <v>1</v>
      </c>
      <c r="AA198" s="30">
        <f t="shared" si="123"/>
        <v>0.99272289597872887</v>
      </c>
      <c r="AB198" s="30">
        <f t="shared" si="124"/>
        <v>26.698331419914322</v>
      </c>
      <c r="AC198" s="31">
        <f t="shared" si="111"/>
        <v>0.2</v>
      </c>
      <c r="AD198" s="30">
        <f t="shared" si="125"/>
        <v>5.339666283982865</v>
      </c>
      <c r="AE198" s="31">
        <f t="shared" si="112"/>
        <v>0</v>
      </c>
      <c r="AF198" s="30">
        <f t="shared" si="126"/>
        <v>0</v>
      </c>
      <c r="AG198" s="30">
        <f t="shared" si="113"/>
        <v>0</v>
      </c>
      <c r="AH198" s="30">
        <f t="shared" si="127"/>
        <v>0</v>
      </c>
      <c r="AI198" s="31">
        <f t="shared" si="114"/>
        <v>0.35000000000000003</v>
      </c>
      <c r="AJ198" s="30">
        <f t="shared" si="128"/>
        <v>9.3444159969700138</v>
      </c>
      <c r="AK198" s="30">
        <f t="shared" si="149"/>
        <v>275.5722061023547</v>
      </c>
      <c r="AL198" s="35">
        <f t="shared" si="150"/>
        <v>0.03</v>
      </c>
      <c r="AM198" s="30">
        <f t="shared" si="129"/>
        <v>0.57092123813714979</v>
      </c>
      <c r="AN198" s="30">
        <f t="shared" si="130"/>
        <v>4.7199007531242652</v>
      </c>
      <c r="AO198" s="30">
        <f t="shared" si="131"/>
        <v>3.4706869728081603E-2</v>
      </c>
      <c r="AP198" s="30">
        <f t="shared" si="132"/>
        <v>4.7546076228523466</v>
      </c>
      <c r="AQ198" s="30">
        <f t="shared" si="133"/>
        <v>276.15726476348522</v>
      </c>
      <c r="AR198" s="31">
        <f t="shared" si="115"/>
        <v>1.0999999999999999E-2</v>
      </c>
      <c r="AS198" s="30">
        <f t="shared" si="134"/>
        <v>3.0312942671259013</v>
      </c>
      <c r="AT198" s="30">
        <f t="shared" si="135"/>
        <v>273.12597049635929</v>
      </c>
      <c r="AU198" s="30">
        <f t="shared" si="151"/>
        <v>488.6585224791292</v>
      </c>
      <c r="AV198" s="36">
        <f t="shared" si="152"/>
        <v>1.4999999999999999E-2</v>
      </c>
      <c r="AW198" s="30">
        <f t="shared" si="136"/>
        <v>0.57092123813714979</v>
      </c>
      <c r="AX198" s="30">
        <f t="shared" si="137"/>
        <v>4.1847829302008206</v>
      </c>
      <c r="AY198" s="30">
        <f t="shared" si="138"/>
        <v>0</v>
      </c>
      <c r="AZ198" s="30">
        <f t="shared" si="139"/>
        <v>4.1847829302008206</v>
      </c>
      <c r="BA198" s="30">
        <f t="shared" si="140"/>
        <v>484.47373954892839</v>
      </c>
      <c r="BB198" s="31">
        <f t="shared" si="116"/>
        <v>1.0999999999999999E-2</v>
      </c>
      <c r="BC198" s="30">
        <f t="shared" si="141"/>
        <v>5.3752437472704209</v>
      </c>
      <c r="BD198" s="30">
        <f t="shared" si="142"/>
        <v>482.1297900687839</v>
      </c>
      <c r="BE198" s="30">
        <f t="shared" si="153"/>
        <v>476.87172933128414</v>
      </c>
      <c r="BF198" s="36">
        <f t="shared" si="154"/>
        <v>0.01</v>
      </c>
      <c r="BG198" s="36">
        <f t="shared" si="155"/>
        <v>0.57092123813714979</v>
      </c>
      <c r="BH198" s="30">
        <f t="shared" si="156"/>
        <v>2.7225619814242048</v>
      </c>
      <c r="BI198" s="30">
        <f t="shared" si="143"/>
        <v>0.11588244527205169</v>
      </c>
      <c r="BJ198" s="30">
        <f t="shared" si="157"/>
        <v>2.8384444266962565</v>
      </c>
      <c r="BK198" s="30">
        <f t="shared" si="158"/>
        <v>488.7529446488283</v>
      </c>
    </row>
    <row r="199" spans="1:63" x14ac:dyDescent="0.25">
      <c r="A199" s="29"/>
      <c r="B199" s="25">
        <f t="shared" si="159"/>
        <v>41374</v>
      </c>
      <c r="C199" s="26">
        <f>VLOOKUP(B199,Weather!$A$2:$F$9992,5,0)</f>
        <v>13.75</v>
      </c>
      <c r="D199" s="26">
        <f>VLOOKUP(B199,Weather!$A$2:$F$9992,6,0)</f>
        <v>4.6223999999999998</v>
      </c>
      <c r="E199" s="23"/>
      <c r="F199" s="28">
        <f>B199-Output!$C$3</f>
        <v>166</v>
      </c>
      <c r="G199" s="26">
        <f t="shared" si="117"/>
        <v>1941.6999999999998</v>
      </c>
      <c r="H199" s="26">
        <f t="shared" si="160"/>
        <v>166</v>
      </c>
      <c r="I199" s="26"/>
      <c r="J199" s="26"/>
      <c r="K199" s="26"/>
      <c r="L199" s="30">
        <f t="shared" si="109"/>
        <v>0.69072</v>
      </c>
      <c r="M199" s="30">
        <f t="shared" si="118"/>
        <v>273.12597049635929</v>
      </c>
      <c r="N199" s="31">
        <f>IF(AND(G199&gt;0,G199&lt;=$I$20),$I$25,IF(AND(G199&gt;$I$20,G199&lt;$J$20),$J$25,IF(AND(G199&gt;=$J$20,G199&lt;$K$20),$K$25,IF(AND(G199&gt;=$K$20,G199&lt;$I$22),$I$27,IF(AND(G199&gt;=$I$22,G199&lt;$J$22),$J$27,IF(AND(G199&gt;=$J$22,G199&lt;$K$22),$K$27,0))))))</f>
        <v>2.3300000000000001E-2</v>
      </c>
      <c r="O199" s="30">
        <f>M199*N199</f>
        <v>6.3638351125651713</v>
      </c>
      <c r="P199" s="30">
        <f t="shared" si="120"/>
        <v>0.98766886838877377</v>
      </c>
      <c r="Q199" s="30">
        <f t="shared" si="121"/>
        <v>2.8</v>
      </c>
      <c r="R199" s="30">
        <f>VLOOKUP(B199,Weather!$A$2:$G$99998,7,0)</f>
        <v>13.465217391304348</v>
      </c>
      <c r="S199" s="76">
        <f t="shared" si="144"/>
        <v>-3</v>
      </c>
      <c r="T199" s="30">
        <f t="shared" si="145"/>
        <v>42</v>
      </c>
      <c r="U199" s="30">
        <f t="shared" si="146"/>
        <v>15</v>
      </c>
      <c r="V199" s="30">
        <f t="shared" si="122"/>
        <v>0.99501138770688136</v>
      </c>
      <c r="W199" s="30"/>
      <c r="X199" s="30"/>
      <c r="Y199" s="30">
        <f t="shared" si="147"/>
        <v>1</v>
      </c>
      <c r="Z199" s="30">
        <f t="shared" si="148"/>
        <v>1</v>
      </c>
      <c r="AA199" s="30">
        <f t="shared" si="123"/>
        <v>0.99501138770688136</v>
      </c>
      <c r="AB199" s="30">
        <f t="shared" si="124"/>
        <v>12.719351578633379</v>
      </c>
      <c r="AC199" s="31">
        <f t="shared" si="111"/>
        <v>0.2</v>
      </c>
      <c r="AD199" s="30">
        <f t="shared" si="125"/>
        <v>2.543870315726676</v>
      </c>
      <c r="AE199" s="31">
        <f t="shared" si="112"/>
        <v>0</v>
      </c>
      <c r="AF199" s="30">
        <f t="shared" si="126"/>
        <v>0</v>
      </c>
      <c r="AG199" s="30">
        <f t="shared" si="113"/>
        <v>0</v>
      </c>
      <c r="AH199" s="30">
        <f t="shared" si="127"/>
        <v>0</v>
      </c>
      <c r="AI199" s="31">
        <f t="shared" si="114"/>
        <v>0.35000000000000003</v>
      </c>
      <c r="AJ199" s="30">
        <f t="shared" si="128"/>
        <v>4.4517730525216832</v>
      </c>
      <c r="AK199" s="30">
        <f t="shared" si="149"/>
        <v>273.12597049635929</v>
      </c>
      <c r="AL199" s="35">
        <f t="shared" si="150"/>
        <v>0.03</v>
      </c>
      <c r="AM199" s="30">
        <f t="shared" si="129"/>
        <v>0.44954010649897308</v>
      </c>
      <c r="AN199" s="30">
        <f t="shared" si="130"/>
        <v>3.683432335937062</v>
      </c>
      <c r="AO199" s="30">
        <f t="shared" si="131"/>
        <v>-6.3815473131781625E-2</v>
      </c>
      <c r="AP199" s="30">
        <f t="shared" si="132"/>
        <v>3.6196168628052803</v>
      </c>
      <c r="AQ199" s="30">
        <f t="shared" si="133"/>
        <v>272.05022394928068</v>
      </c>
      <c r="AR199" s="31">
        <f t="shared" si="115"/>
        <v>1.0999999999999999E-2</v>
      </c>
      <c r="AS199" s="30">
        <f t="shared" si="134"/>
        <v>3.0043856754599521</v>
      </c>
      <c r="AT199" s="30">
        <f t="shared" si="135"/>
        <v>269.04583827382072</v>
      </c>
      <c r="AU199" s="30">
        <f t="shared" si="151"/>
        <v>482.1297900687839</v>
      </c>
      <c r="AV199" s="36">
        <f t="shared" si="152"/>
        <v>1.4999999999999999E-2</v>
      </c>
      <c r="AW199" s="30">
        <f t="shared" si="136"/>
        <v>0.44954010649897308</v>
      </c>
      <c r="AX199" s="30">
        <f t="shared" si="137"/>
        <v>3.2510501576077298</v>
      </c>
      <c r="AY199" s="30">
        <f t="shared" si="138"/>
        <v>0</v>
      </c>
      <c r="AZ199" s="30">
        <f t="shared" si="139"/>
        <v>3.2510501576077298</v>
      </c>
      <c r="BA199" s="30">
        <f t="shared" si="140"/>
        <v>478.87873991117618</v>
      </c>
      <c r="BB199" s="31">
        <f t="shared" si="116"/>
        <v>1.0999999999999999E-2</v>
      </c>
      <c r="BC199" s="30">
        <f t="shared" si="141"/>
        <v>5.3034276907566227</v>
      </c>
      <c r="BD199" s="30">
        <f t="shared" si="142"/>
        <v>476.57969789587952</v>
      </c>
      <c r="BE199" s="30">
        <f t="shared" si="153"/>
        <v>488.7529446488283</v>
      </c>
      <c r="BF199" s="36">
        <f t="shared" si="154"/>
        <v>0.01</v>
      </c>
      <c r="BG199" s="36">
        <f t="shared" si="155"/>
        <v>0.44954010649897308</v>
      </c>
      <c r="BH199" s="30">
        <f t="shared" si="156"/>
        <v>2.1971405078912101</v>
      </c>
      <c r="BI199" s="30">
        <f t="shared" si="143"/>
        <v>3.945606953103329E-2</v>
      </c>
      <c r="BJ199" s="30">
        <f t="shared" si="157"/>
        <v>2.2365965774222434</v>
      </c>
      <c r="BK199" s="30">
        <f t="shared" si="158"/>
        <v>496.27154881468437</v>
      </c>
    </row>
    <row r="200" spans="1:63" x14ac:dyDescent="0.25">
      <c r="A200" s="29"/>
      <c r="B200" s="25">
        <f t="shared" si="159"/>
        <v>41375</v>
      </c>
      <c r="C200" s="26">
        <f>VLOOKUP(B200,Weather!$A$2:$F$9992,5,0)</f>
        <v>14.85</v>
      </c>
      <c r="D200" s="26">
        <f>VLOOKUP(B200,Weather!$A$2:$F$9992,6,0)</f>
        <v>15.6852</v>
      </c>
      <c r="E200" s="23"/>
      <c r="F200" s="28">
        <f>B200-Output!$C$3</f>
        <v>167</v>
      </c>
      <c r="G200" s="26">
        <f t="shared" si="117"/>
        <v>1956.5499999999997</v>
      </c>
      <c r="H200" s="26">
        <f t="shared" si="160"/>
        <v>167</v>
      </c>
      <c r="I200" s="26"/>
      <c r="J200" s="26"/>
      <c r="K200" s="26"/>
      <c r="L200" s="30">
        <f t="shared" ref="L200:L250" si="161">IF(F200&gt;0,F200*F200*$I$9+F200*$J$9+$K$9,0)</f>
        <v>0.68542999999999998</v>
      </c>
      <c r="M200" s="30">
        <f t="shared" si="118"/>
        <v>269.04583827382072</v>
      </c>
      <c r="N200" s="31">
        <f t="shared" ref="N200:N250" si="162">IF(AND(G200&gt;0,G200&lt;=$I$20),$I$25,IF(AND(G200&gt;$I$20,G200&lt;$J$20),$J$25,IF(AND(G200&gt;=$J$20,G200&lt;$K$20),$K$25,IF(AND(G200&gt;=$K$20,G200&lt;$I$22),$I$27,IF(AND(G200&gt;=$I$22,G200&lt;$J$22),$J$27,IF(AND(G200&gt;=$J$22,G200&lt;$K$22),$K$27,0))))))</f>
        <v>2.3300000000000001E-2</v>
      </c>
      <c r="O200" s="30">
        <f>M200*N200</f>
        <v>6.2687680317800227</v>
      </c>
      <c r="P200" s="30">
        <f t="shared" si="120"/>
        <v>0.98638797481341312</v>
      </c>
      <c r="Q200" s="30">
        <f t="shared" si="121"/>
        <v>2.8</v>
      </c>
      <c r="R200" s="30">
        <f>VLOOKUP(B200,Weather!$A$2:$G$99998,7,0)</f>
        <v>14.559090909090907</v>
      </c>
      <c r="S200" s="76">
        <f t="shared" si="144"/>
        <v>-3</v>
      </c>
      <c r="T200" s="30">
        <f t="shared" si="145"/>
        <v>42</v>
      </c>
      <c r="U200" s="30">
        <f t="shared" si="146"/>
        <v>15</v>
      </c>
      <c r="V200" s="30">
        <f t="shared" si="122"/>
        <v>0.99959670540592205</v>
      </c>
      <c r="W200" s="30"/>
      <c r="X200" s="30"/>
      <c r="Y200" s="30">
        <f t="shared" si="147"/>
        <v>1</v>
      </c>
      <c r="Z200" s="30">
        <f t="shared" si="148"/>
        <v>1</v>
      </c>
      <c r="AA200" s="30">
        <f t="shared" si="123"/>
        <v>0.99959670540592205</v>
      </c>
      <c r="AB200" s="30">
        <f t="shared" si="124"/>
        <v>43.303268435087659</v>
      </c>
      <c r="AC200" s="31">
        <f t="shared" ref="AC200:AC250" si="163">IF(AND(G200&gt;0,G200&lt;=$I$20),$I$30,IF(AND(G200&gt;$I$20,G200&lt;$J$20),$J$30,IF(AND(G200&gt;=$J$20,G200&lt;$K$20),$K$30,IF(AND(G200&gt;=$K$20,G200&lt;$I$22),$I$32,IF(AND(G200&gt;=$I$22,G200&lt;$J$22),$J$32,IF(AND(G200&gt;=$J$22,G200&lt;$K$22),$K$32,0))))))</f>
        <v>0.2</v>
      </c>
      <c r="AD200" s="30">
        <f t="shared" si="125"/>
        <v>8.6606536870175326</v>
      </c>
      <c r="AE200" s="31">
        <f t="shared" ref="AE200:AE250" si="164">IF(AND(G200&gt;0,G200&lt;=$I$20),$I$36,IF(AND(G200&gt;$I$20,G200&lt;$J$20),$J$36,IF(AND(G200&gt;=$J$20,G200&lt;$K$20),$K$36,IF(AND(G200&gt;=$K$20,G200&lt;$I$22),$I$38,IF(AND(G200&lt;=$I$22,G200&gt;$J$22),$J$38,IF(AND(G200&gt;=$J$22,G200&lt;$K$22),$K$38,0))))))</f>
        <v>0</v>
      </c>
      <c r="AF200" s="30">
        <f t="shared" si="126"/>
        <v>0</v>
      </c>
      <c r="AG200" s="30">
        <f t="shared" ref="AG200:AG250" si="165">IF(AND(G200&gt;0,G200&lt;=$I$20),$I$50,IF(AND(G200&gt;$I$20,G200&lt;$J$20),$J$50,IF(AND(G200&gt;=$J$20,G200&lt;$K$20),$K$50,IF(AND(G200&gt;=$K$20,G200&lt;$K$22),$I$52,0))))</f>
        <v>0</v>
      </c>
      <c r="AH200" s="30">
        <f t="shared" si="127"/>
        <v>0</v>
      </c>
      <c r="AI200" s="31">
        <f t="shared" ref="AI200:AI250" si="166">IF(G200&lt;$K$20,0,IF(AND(G200&gt;=$K$20,G200&lt;$I$22),$I$43,IF(AND(G200&gt;=$I$22,G200&lt;$J$22),$J$43,IF(AND(G200&gt;=$J$22,G200&lt;$K$22),$K$43,0))))</f>
        <v>0.35000000000000003</v>
      </c>
      <c r="AJ200" s="30">
        <f t="shared" si="128"/>
        <v>15.156143952280683</v>
      </c>
      <c r="AK200" s="30">
        <f t="shared" si="149"/>
        <v>269.04583827382072</v>
      </c>
      <c r="AL200" s="35">
        <f t="shared" si="150"/>
        <v>0.03</v>
      </c>
      <c r="AM200" s="30">
        <f t="shared" si="129"/>
        <v>0.4849503958444551</v>
      </c>
      <c r="AN200" s="30">
        <f t="shared" si="130"/>
        <v>3.9142165731357776</v>
      </c>
      <c r="AO200" s="30">
        <f t="shared" si="131"/>
        <v>0.26580047837737836</v>
      </c>
      <c r="AP200" s="30">
        <f t="shared" si="132"/>
        <v>4.1800170515131558</v>
      </c>
      <c r="AQ200" s="30">
        <f t="shared" si="133"/>
        <v>273.52647490932509</v>
      </c>
      <c r="AR200" s="31">
        <f t="shared" ref="AR200:AR250" si="167">IF(G200&lt;$K$20,0,IF(AND(G200&gt;=$K$20,G200&lt;$K$22),$I$47,0))</f>
        <v>1.0999999999999999E-2</v>
      </c>
      <c r="AS200" s="30">
        <f t="shared" si="134"/>
        <v>2.9595042210120277</v>
      </c>
      <c r="AT200" s="30">
        <f t="shared" si="135"/>
        <v>270.56697068831306</v>
      </c>
      <c r="AU200" s="30">
        <f t="shared" si="151"/>
        <v>476.57969789587952</v>
      </c>
      <c r="AV200" s="36">
        <f t="shared" si="152"/>
        <v>1.4999999999999999E-2</v>
      </c>
      <c r="AW200" s="30">
        <f t="shared" si="136"/>
        <v>0.4849503958444551</v>
      </c>
      <c r="AX200" s="30">
        <f t="shared" si="137"/>
        <v>3.4667626971905636</v>
      </c>
      <c r="AY200" s="30">
        <f t="shared" si="138"/>
        <v>0</v>
      </c>
      <c r="AZ200" s="30">
        <f t="shared" si="139"/>
        <v>3.4667626971905636</v>
      </c>
      <c r="BA200" s="30">
        <f t="shared" si="140"/>
        <v>473.11293519868894</v>
      </c>
      <c r="BB200" s="31">
        <f t="shared" ref="BB200:BB250" si="168">IF(G200&lt;$K$20,0,IF(AND(G200&gt;=$K$20,G200&lt;$K$22),$K$47,0))</f>
        <v>1.0999999999999999E-2</v>
      </c>
      <c r="BC200" s="30">
        <f t="shared" si="141"/>
        <v>5.2423766768546747</v>
      </c>
      <c r="BD200" s="30">
        <f t="shared" si="142"/>
        <v>470.83006274284628</v>
      </c>
      <c r="BE200" s="30">
        <f t="shared" si="153"/>
        <v>496.27154881468437</v>
      </c>
      <c r="BF200" s="36">
        <f t="shared" si="154"/>
        <v>0.01</v>
      </c>
      <c r="BG200" s="36">
        <f t="shared" si="155"/>
        <v>0.4849503958444551</v>
      </c>
      <c r="BH200" s="30">
        <f t="shared" si="156"/>
        <v>2.4066708404402202</v>
      </c>
      <c r="BI200" s="30">
        <f t="shared" si="143"/>
        <v>0.22311577945720812</v>
      </c>
      <c r="BJ200" s="30">
        <f t="shared" si="157"/>
        <v>2.6297866198974282</v>
      </c>
      <c r="BK200" s="30">
        <f t="shared" si="158"/>
        <v>514.04028282392233</v>
      </c>
    </row>
    <row r="201" spans="1:63" x14ac:dyDescent="0.25">
      <c r="A201" s="29"/>
      <c r="B201" s="25">
        <f t="shared" si="159"/>
        <v>41376</v>
      </c>
      <c r="C201" s="26">
        <f>VLOOKUP(B201,Weather!$A$2:$F$9992,5,0)</f>
        <v>15</v>
      </c>
      <c r="D201" s="26">
        <f>VLOOKUP(B201,Weather!$A$2:$F$9992,6,0)</f>
        <v>9.5904000000000007</v>
      </c>
      <c r="E201" s="23"/>
      <c r="F201" s="28">
        <f>B201-Output!$C$3</f>
        <v>168</v>
      </c>
      <c r="G201" s="26">
        <f t="shared" ref="G201:G250" si="169">IF(F201&gt;0,C201+G200,0)</f>
        <v>1971.5499999999997</v>
      </c>
      <c r="H201" s="26">
        <f t="shared" si="160"/>
        <v>168</v>
      </c>
      <c r="I201" s="26"/>
      <c r="J201" s="26"/>
      <c r="K201" s="26"/>
      <c r="L201" s="30">
        <f t="shared" si="161"/>
        <v>0.68008000000000002</v>
      </c>
      <c r="M201" s="30">
        <f t="shared" ref="M201:M250" si="170">AK201</f>
        <v>270.56697068831306</v>
      </c>
      <c r="N201" s="31">
        <f t="shared" si="162"/>
        <v>2.3300000000000001E-2</v>
      </c>
      <c r="O201" s="30">
        <f t="shared" ref="O201:O250" si="171">M201*N201</f>
        <v>6.3042104170376945</v>
      </c>
      <c r="P201" s="30">
        <f t="shared" ref="P201:P250" si="172">(1-2.718281828459^(-L201*O201))</f>
        <v>0.98625894786361235</v>
      </c>
      <c r="Q201" s="30">
        <f t="shared" ref="Q201:Q250" si="173">IF(AND(G201&gt;0,G201&lt;=$I$20),$I$13,IF(AND(G201&gt;$I$20,G201&lt;$J$20),$J$13,IF(AND(G201&gt;=$J$20,G201&lt;$K$20),$K$13,IF(AND(G201&gt;=$K$20,G201&lt;$I$22),$I$15,IF(AND(G201&gt;=$I$22,G201&lt;$J$22),$J$15,IF(AND(G201&gt;=$J$22,G201&lt;$K$22),$K$15,0))))))</f>
        <v>2.8</v>
      </c>
      <c r="R201" s="30">
        <f>VLOOKUP(B201,Weather!$A$2:$G$99998,7,0)</f>
        <v>14.369565217391301</v>
      </c>
      <c r="S201" s="76">
        <f t="shared" si="144"/>
        <v>-3</v>
      </c>
      <c r="T201" s="30">
        <f t="shared" si="145"/>
        <v>42</v>
      </c>
      <c r="U201" s="30">
        <f t="shared" si="146"/>
        <v>15</v>
      </c>
      <c r="V201" s="30">
        <f t="shared" ref="V201:V250" si="174">((R201-S201)*(R201-T201))/((R201-S201)*(R201-T201)-(R201-U201)^2)</f>
        <v>0.99917254543128975</v>
      </c>
      <c r="W201" s="30"/>
      <c r="X201" s="30"/>
      <c r="Y201" s="30">
        <f t="shared" si="147"/>
        <v>1</v>
      </c>
      <c r="Z201" s="30">
        <f t="shared" si="148"/>
        <v>1</v>
      </c>
      <c r="AA201" s="30">
        <f t="shared" ref="AA201:AA250" si="175">V201*Y201*Z201</f>
        <v>0.99917254543128975</v>
      </c>
      <c r="AB201" s="30">
        <f t="shared" ref="AB201:AB250" si="176">IF(G201&gt;146,IF(R201&gt;S201,D201*P201*Q201*AA201,0),0)</f>
        <v>26.462215463789416</v>
      </c>
      <c r="AC201" s="31">
        <f t="shared" si="163"/>
        <v>0.2</v>
      </c>
      <c r="AD201" s="30">
        <f t="shared" ref="AD201:AD250" si="177">AB201*AC201</f>
        <v>5.2924430927578836</v>
      </c>
      <c r="AE201" s="31">
        <f t="shared" si="164"/>
        <v>0</v>
      </c>
      <c r="AF201" s="30">
        <f t="shared" ref="AF201:AF250" si="178">AB201*AE201</f>
        <v>0</v>
      </c>
      <c r="AG201" s="30">
        <f t="shared" si="165"/>
        <v>0</v>
      </c>
      <c r="AH201" s="30">
        <f t="shared" ref="AH201:AH250" si="179">AB201*AG201</f>
        <v>0</v>
      </c>
      <c r="AI201" s="31">
        <f t="shared" si="166"/>
        <v>0.35000000000000003</v>
      </c>
      <c r="AJ201" s="30">
        <f t="shared" ref="AJ201:AJ250" si="180">AI201*AB201</f>
        <v>9.2617754123262959</v>
      </c>
      <c r="AK201" s="30">
        <f t="shared" si="149"/>
        <v>270.56697068831306</v>
      </c>
      <c r="AL201" s="35">
        <f t="shared" si="150"/>
        <v>0.03</v>
      </c>
      <c r="AM201" s="30">
        <f t="shared" ref="AM201:AM250" si="181">2^((R201-25)/10)</f>
        <v>0.47862130474951753</v>
      </c>
      <c r="AN201" s="30">
        <f t="shared" ref="AN201:AN250" si="182">AL201*AK201*AM201</f>
        <v>3.8849734959889459</v>
      </c>
      <c r="AO201" s="30">
        <f t="shared" ref="AO201:AO250" si="183">IF(AB201&gt;0,0.28*AD201/AB201*(AD201-AN201),0)</f>
        <v>7.8818297419060518E-2</v>
      </c>
      <c r="AP201" s="30">
        <f t="shared" ref="AP201:AP250" si="184">AN201+AO201</f>
        <v>3.9637917934080065</v>
      </c>
      <c r="AQ201" s="30">
        <f t="shared" ref="AQ201:AQ250" si="185">AK201-AP201+AD201</f>
        <v>271.89562198766293</v>
      </c>
      <c r="AR201" s="31">
        <f t="shared" si="167"/>
        <v>1.0999999999999999E-2</v>
      </c>
      <c r="AS201" s="30">
        <f t="shared" ref="AS201:AS250" si="186">AR201*AK201</f>
        <v>2.9762366775714435</v>
      </c>
      <c r="AT201" s="30">
        <f t="shared" ref="AT201:AT250" si="187">AQ201-AS201</f>
        <v>268.91938531009151</v>
      </c>
      <c r="AU201" s="30">
        <f t="shared" si="151"/>
        <v>470.83006274284628</v>
      </c>
      <c r="AV201" s="36">
        <f t="shared" si="152"/>
        <v>1.4999999999999999E-2</v>
      </c>
      <c r="AW201" s="30">
        <f t="shared" ref="AW201:AW250" si="188">2^((R201-25)/10)</f>
        <v>0.47862130474951753</v>
      </c>
      <c r="AX201" s="30">
        <f t="shared" ref="AX201:AX250" si="189">AV201*AU201*AW201</f>
        <v>3.3802394841791741</v>
      </c>
      <c r="AY201" s="30">
        <f t="shared" ref="AY201:AY250" si="190">IF(AB201&gt;0,0.31*AF201/AB201*(AF201-AX201),0)</f>
        <v>0</v>
      </c>
      <c r="AZ201" s="30">
        <f t="shared" ref="AZ201:AZ250" si="191">AX201+AY201</f>
        <v>3.3802394841791741</v>
      </c>
      <c r="BA201" s="30">
        <f t="shared" ref="BA201:BA250" si="192">AU201-AZ201+AF201</f>
        <v>467.4498232586671</v>
      </c>
      <c r="BB201" s="31">
        <f t="shared" si="168"/>
        <v>1.0999999999999999E-2</v>
      </c>
      <c r="BC201" s="30">
        <f t="shared" ref="BC201:BC250" si="193">BB201*AU201</f>
        <v>5.1791306901713092</v>
      </c>
      <c r="BD201" s="30">
        <f t="shared" ref="BD201:BD250" si="194">BA201-BC201+AS201</f>
        <v>465.24692924606722</v>
      </c>
      <c r="BE201" s="30">
        <f t="shared" si="153"/>
        <v>514.04028282392233</v>
      </c>
      <c r="BF201" s="36">
        <f t="shared" si="154"/>
        <v>0.01</v>
      </c>
      <c r="BG201" s="36">
        <f t="shared" si="155"/>
        <v>0.47862130474951753</v>
      </c>
      <c r="BH201" s="30">
        <f t="shared" si="156"/>
        <v>2.4603063085899675</v>
      </c>
      <c r="BI201" s="30">
        <f t="shared" ref="BI201:BI250" si="195">IF(AB201&gt;0,0.05*AJ201/AB201*(AJ201-BH201),0)</f>
        <v>0.11902570931538577</v>
      </c>
      <c r="BJ201" s="30">
        <f t="shared" si="157"/>
        <v>2.5793320179053532</v>
      </c>
      <c r="BK201" s="30">
        <f t="shared" si="158"/>
        <v>525.90185690851456</v>
      </c>
    </row>
    <row r="202" spans="1:63" x14ac:dyDescent="0.25">
      <c r="A202" s="29"/>
      <c r="B202" s="25">
        <f t="shared" si="159"/>
        <v>41377</v>
      </c>
      <c r="C202" s="26">
        <f>VLOOKUP(B202,Weather!$A$2:$F$9992,5,0)</f>
        <v>17.55</v>
      </c>
      <c r="D202" s="26">
        <f>VLOOKUP(B202,Weather!$A$2:$F$9992,6,0)</f>
        <v>31.777200000000001</v>
      </c>
      <c r="E202" s="23"/>
      <c r="F202" s="28">
        <f>B202-Output!$C$3</f>
        <v>169</v>
      </c>
      <c r="G202" s="26">
        <f t="shared" si="169"/>
        <v>1989.0999999999997</v>
      </c>
      <c r="H202" s="26">
        <f t="shared" si="160"/>
        <v>169</v>
      </c>
      <c r="I202" s="26"/>
      <c r="J202" s="26"/>
      <c r="K202" s="26"/>
      <c r="L202" s="30">
        <f t="shared" si="161"/>
        <v>0.67466999999999999</v>
      </c>
      <c r="M202" s="30">
        <f t="shared" si="170"/>
        <v>268.91938531009151</v>
      </c>
      <c r="N202" s="31">
        <f t="shared" si="162"/>
        <v>2.3300000000000001E-2</v>
      </c>
      <c r="O202" s="30">
        <f t="shared" si="171"/>
        <v>6.2658216777251328</v>
      </c>
      <c r="P202" s="30">
        <f t="shared" si="172"/>
        <v>0.98540916827134939</v>
      </c>
      <c r="Q202" s="30">
        <f t="shared" si="173"/>
        <v>2.8</v>
      </c>
      <c r="R202" s="30">
        <f>VLOOKUP(B202,Weather!$A$2:$G$99998,7,0)</f>
        <v>17.239130434782609</v>
      </c>
      <c r="S202" s="76">
        <f t="shared" ref="S202:S250" si="196">$S$8</f>
        <v>-3</v>
      </c>
      <c r="T202" s="30">
        <f t="shared" ref="T202:T250" si="197">$T$8</f>
        <v>42</v>
      </c>
      <c r="U202" s="30">
        <f t="shared" ref="U202:U250" si="198">$U$8</f>
        <v>15</v>
      </c>
      <c r="V202" s="30">
        <f t="shared" si="174"/>
        <v>0.99009447086790325</v>
      </c>
      <c r="W202" s="30"/>
      <c r="X202" s="30"/>
      <c r="Y202" s="30">
        <f t="shared" ref="Y202:Y250" si="199">Y201</f>
        <v>1</v>
      </c>
      <c r="Z202" s="30">
        <f t="shared" ref="Z202:Z250" si="200">Z201</f>
        <v>1</v>
      </c>
      <c r="AA202" s="30">
        <f t="shared" si="175"/>
        <v>0.99009447086790325</v>
      </c>
      <c r="AB202" s="30">
        <f t="shared" si="176"/>
        <v>86.809427592922091</v>
      </c>
      <c r="AC202" s="31">
        <f t="shared" si="163"/>
        <v>0.2</v>
      </c>
      <c r="AD202" s="30">
        <f t="shared" si="177"/>
        <v>17.361885518584419</v>
      </c>
      <c r="AE202" s="31">
        <f t="shared" si="164"/>
        <v>0</v>
      </c>
      <c r="AF202" s="30">
        <f t="shared" si="178"/>
        <v>0</v>
      </c>
      <c r="AG202" s="30">
        <f t="shared" si="165"/>
        <v>0</v>
      </c>
      <c r="AH202" s="30">
        <f t="shared" si="179"/>
        <v>0</v>
      </c>
      <c r="AI202" s="31">
        <f t="shared" si="166"/>
        <v>0.35000000000000003</v>
      </c>
      <c r="AJ202" s="30">
        <f t="shared" si="180"/>
        <v>30.383299657522734</v>
      </c>
      <c r="AK202" s="30">
        <f t="shared" ref="AK202:AK250" si="201">IF(AT201&gt;0,AT201,IF(G201&gt;146,469*0.03,0))</f>
        <v>268.91938531009151</v>
      </c>
      <c r="AL202" s="35">
        <f t="shared" ref="AL202:AL250" si="202">$AL$8</f>
        <v>0.03</v>
      </c>
      <c r="AM202" s="30">
        <f t="shared" si="181"/>
        <v>0.5839484995279034</v>
      </c>
      <c r="AN202" s="30">
        <f t="shared" si="182"/>
        <v>4.7110521463738211</v>
      </c>
      <c r="AO202" s="30">
        <f t="shared" si="183"/>
        <v>0.7084466688437937</v>
      </c>
      <c r="AP202" s="30">
        <f t="shared" si="184"/>
        <v>5.4194988152176151</v>
      </c>
      <c r="AQ202" s="30">
        <f t="shared" si="185"/>
        <v>280.86177201345834</v>
      </c>
      <c r="AR202" s="31">
        <f t="shared" si="167"/>
        <v>1.0999999999999999E-2</v>
      </c>
      <c r="AS202" s="30">
        <f t="shared" si="186"/>
        <v>2.9581132384110065</v>
      </c>
      <c r="AT202" s="30">
        <f t="shared" si="187"/>
        <v>277.90365877504735</v>
      </c>
      <c r="AU202" s="30">
        <f t="shared" ref="AU202:AU250" si="203">IF(BD201&gt;0,BD201,IF(G201&gt;146,0.0016*469,0))</f>
        <v>465.24692924606722</v>
      </c>
      <c r="AV202" s="36">
        <f t="shared" ref="AV202:AV250" si="204">AV201</f>
        <v>1.4999999999999999E-2</v>
      </c>
      <c r="AW202" s="30">
        <f t="shared" si="188"/>
        <v>0.5839484995279034</v>
      </c>
      <c r="AX202" s="30">
        <f t="shared" si="189"/>
        <v>4.075203693648084</v>
      </c>
      <c r="AY202" s="30">
        <f t="shared" si="190"/>
        <v>0</v>
      </c>
      <c r="AZ202" s="30">
        <f t="shared" si="191"/>
        <v>4.075203693648084</v>
      </c>
      <c r="BA202" s="30">
        <f t="shared" si="192"/>
        <v>461.17172555241916</v>
      </c>
      <c r="BB202" s="31">
        <f t="shared" si="168"/>
        <v>1.0999999999999999E-2</v>
      </c>
      <c r="BC202" s="30">
        <f t="shared" si="193"/>
        <v>5.1177162217067389</v>
      </c>
      <c r="BD202" s="30">
        <f t="shared" si="194"/>
        <v>459.01212256912339</v>
      </c>
      <c r="BE202" s="30">
        <f t="shared" ref="BE202:BE250" si="205">BK201</f>
        <v>525.90185690851456</v>
      </c>
      <c r="BF202" s="36">
        <f t="shared" ref="BF202:BF250" si="206">BF201</f>
        <v>0.01</v>
      </c>
      <c r="BG202" s="36">
        <f t="shared" ref="BG202:BG250" si="207">2^((R202-25)/10)</f>
        <v>0.5839484995279034</v>
      </c>
      <c r="BH202" s="30">
        <f t="shared" ref="BH202:BH250" si="208">BF202*BE202*BG202</f>
        <v>3.0709960024066523</v>
      </c>
      <c r="BI202" s="30">
        <f t="shared" si="195"/>
        <v>0.47796531396453146</v>
      </c>
      <c r="BJ202" s="30">
        <f t="shared" ref="BJ202:BJ250" si="209">BH202+BI202</f>
        <v>3.5489613163711837</v>
      </c>
      <c r="BK202" s="30">
        <f t="shared" ref="BK202:BK250" si="210">BE202-BJ202+AJ202+BC202</f>
        <v>557.85391147137273</v>
      </c>
    </row>
    <row r="203" spans="1:63" x14ac:dyDescent="0.25">
      <c r="A203" s="29"/>
      <c r="B203" s="25">
        <f t="shared" ref="B203:B211" si="211">B202+1</f>
        <v>41378</v>
      </c>
      <c r="C203" s="26">
        <f>VLOOKUP(B203,Weather!$A$2:$F$9992,5,0)</f>
        <v>20.25</v>
      </c>
      <c r="D203" s="26">
        <f>VLOOKUP(B203,Weather!$A$2:$F$9992,6,0)</f>
        <v>28.893599999999999</v>
      </c>
      <c r="E203" s="23"/>
      <c r="F203" s="28">
        <f>B203-Output!$C$3</f>
        <v>170</v>
      </c>
      <c r="G203" s="26">
        <f t="shared" si="169"/>
        <v>2009.3499999999997</v>
      </c>
      <c r="H203" s="26">
        <f t="shared" si="160"/>
        <v>170</v>
      </c>
      <c r="I203" s="26"/>
      <c r="J203" s="26"/>
      <c r="K203" s="26"/>
      <c r="L203" s="30">
        <f t="shared" si="161"/>
        <v>0.66920000000000002</v>
      </c>
      <c r="M203" s="30">
        <f t="shared" si="170"/>
        <v>277.90365877504735</v>
      </c>
      <c r="N203" s="31">
        <f t="shared" si="162"/>
        <v>2.3300000000000001E-2</v>
      </c>
      <c r="O203" s="30">
        <f t="shared" si="171"/>
        <v>6.4751552494586031</v>
      </c>
      <c r="P203" s="30">
        <f t="shared" si="172"/>
        <v>0.9868741786437365</v>
      </c>
      <c r="Q203" s="30">
        <f t="shared" si="173"/>
        <v>2.8</v>
      </c>
      <c r="R203" s="30">
        <f>VLOOKUP(B203,Weather!$A$2:$G$99998,7,0)</f>
        <v>19.672727272727272</v>
      </c>
      <c r="S203" s="76">
        <f t="shared" si="196"/>
        <v>-3</v>
      </c>
      <c r="T203" s="30">
        <f t="shared" si="197"/>
        <v>42</v>
      </c>
      <c r="U203" s="30">
        <f t="shared" si="198"/>
        <v>15</v>
      </c>
      <c r="V203" s="30">
        <f t="shared" si="174"/>
        <v>0.95865127882481449</v>
      </c>
      <c r="W203" s="30"/>
      <c r="X203" s="30"/>
      <c r="Y203" s="30">
        <f t="shared" si="199"/>
        <v>1</v>
      </c>
      <c r="Z203" s="30">
        <f t="shared" si="200"/>
        <v>1</v>
      </c>
      <c r="AA203" s="30">
        <f t="shared" si="175"/>
        <v>0.95865127882481449</v>
      </c>
      <c r="AB203" s="30">
        <f t="shared" si="176"/>
        <v>76.538884667579168</v>
      </c>
      <c r="AC203" s="31">
        <f t="shared" si="163"/>
        <v>0.2</v>
      </c>
      <c r="AD203" s="30">
        <f t="shared" si="177"/>
        <v>15.307776933515834</v>
      </c>
      <c r="AE203" s="31">
        <f t="shared" si="164"/>
        <v>0</v>
      </c>
      <c r="AF203" s="30">
        <f t="shared" si="178"/>
        <v>0</v>
      </c>
      <c r="AG203" s="30">
        <f t="shared" si="165"/>
        <v>0</v>
      </c>
      <c r="AH203" s="30">
        <f t="shared" si="179"/>
        <v>0</v>
      </c>
      <c r="AI203" s="31">
        <f t="shared" si="166"/>
        <v>0.35000000000000003</v>
      </c>
      <c r="AJ203" s="30">
        <f t="shared" si="180"/>
        <v>26.788609633652712</v>
      </c>
      <c r="AK203" s="30">
        <f t="shared" si="201"/>
        <v>277.90365877504735</v>
      </c>
      <c r="AL203" s="35">
        <f t="shared" si="202"/>
        <v>0.03</v>
      </c>
      <c r="AM203" s="30">
        <f t="shared" si="181"/>
        <v>0.69124676429901522</v>
      </c>
      <c r="AN203" s="30">
        <f t="shared" si="182"/>
        <v>5.7630001474532726</v>
      </c>
      <c r="AO203" s="30">
        <f t="shared" si="183"/>
        <v>0.53450750001950342</v>
      </c>
      <c r="AP203" s="30">
        <f t="shared" si="184"/>
        <v>6.2975076474727762</v>
      </c>
      <c r="AQ203" s="30">
        <f t="shared" si="185"/>
        <v>286.91392806109036</v>
      </c>
      <c r="AR203" s="31">
        <f t="shared" si="167"/>
        <v>1.0999999999999999E-2</v>
      </c>
      <c r="AS203" s="30">
        <f t="shared" si="186"/>
        <v>3.0569402465255204</v>
      </c>
      <c r="AT203" s="30">
        <f t="shared" si="187"/>
        <v>283.85698781456483</v>
      </c>
      <c r="AU203" s="30">
        <f t="shared" si="203"/>
        <v>459.01212256912339</v>
      </c>
      <c r="AV203" s="36">
        <f t="shared" si="204"/>
        <v>1.4999999999999999E-2</v>
      </c>
      <c r="AW203" s="30">
        <f t="shared" si="188"/>
        <v>0.69124676429901522</v>
      </c>
      <c r="AX203" s="30">
        <f t="shared" si="189"/>
        <v>4.7593596674989431</v>
      </c>
      <c r="AY203" s="30">
        <f t="shared" si="190"/>
        <v>0</v>
      </c>
      <c r="AZ203" s="30">
        <f t="shared" si="191"/>
        <v>4.7593596674989431</v>
      </c>
      <c r="BA203" s="30">
        <f t="shared" si="192"/>
        <v>454.25276290162446</v>
      </c>
      <c r="BB203" s="31">
        <f t="shared" si="168"/>
        <v>1.0999999999999999E-2</v>
      </c>
      <c r="BC203" s="30">
        <f t="shared" si="193"/>
        <v>5.0491333482603569</v>
      </c>
      <c r="BD203" s="30">
        <f t="shared" si="194"/>
        <v>452.26056979988965</v>
      </c>
      <c r="BE203" s="30">
        <f t="shared" si="205"/>
        <v>557.85391147137273</v>
      </c>
      <c r="BF203" s="36">
        <f t="shared" si="206"/>
        <v>0.01</v>
      </c>
      <c r="BG203" s="36">
        <f t="shared" si="207"/>
        <v>0.69124676429901522</v>
      </c>
      <c r="BH203" s="30">
        <f t="shared" si="208"/>
        <v>3.8561471125613571</v>
      </c>
      <c r="BI203" s="30">
        <f t="shared" si="195"/>
        <v>0.40131809411909874</v>
      </c>
      <c r="BJ203" s="30">
        <f t="shared" si="209"/>
        <v>4.2574652066804557</v>
      </c>
      <c r="BK203" s="30">
        <f t="shared" si="210"/>
        <v>585.43418924660546</v>
      </c>
    </row>
    <row r="204" spans="1:63" x14ac:dyDescent="0.25">
      <c r="A204" s="29"/>
      <c r="B204" s="25">
        <f t="shared" si="211"/>
        <v>41379</v>
      </c>
      <c r="C204" s="26">
        <f>VLOOKUP(B204,Weather!$A$2:$F$9992,5,0)</f>
        <v>23.25</v>
      </c>
      <c r="D204" s="26">
        <f>VLOOKUP(B204,Weather!$A$2:$F$9992,6,0)</f>
        <v>24.793199999999999</v>
      </c>
      <c r="E204" s="23"/>
      <c r="F204" s="28">
        <f>B204-Output!$C$3</f>
        <v>171</v>
      </c>
      <c r="G204" s="26">
        <f t="shared" si="169"/>
        <v>2032.5999999999997</v>
      </c>
      <c r="H204" s="26">
        <f t="shared" si="160"/>
        <v>171</v>
      </c>
      <c r="I204" s="26"/>
      <c r="J204" s="26"/>
      <c r="K204" s="26"/>
      <c r="L204" s="30">
        <f t="shared" si="161"/>
        <v>0.66366999999999998</v>
      </c>
      <c r="M204" s="30">
        <f t="shared" si="170"/>
        <v>283.85698781456483</v>
      </c>
      <c r="N204" s="31">
        <f t="shared" si="162"/>
        <v>2.3800000000000002E-2</v>
      </c>
      <c r="O204" s="30">
        <f t="shared" si="171"/>
        <v>6.7557963099866436</v>
      </c>
      <c r="P204" s="30">
        <f t="shared" si="172"/>
        <v>0.98870753214533436</v>
      </c>
      <c r="Q204" s="30">
        <f t="shared" si="173"/>
        <v>2.6</v>
      </c>
      <c r="R204" s="30">
        <f>VLOOKUP(B204,Weather!$A$2:$G$99998,7,0)</f>
        <v>22.2</v>
      </c>
      <c r="S204" s="76">
        <f t="shared" si="196"/>
        <v>-3</v>
      </c>
      <c r="T204" s="30">
        <f t="shared" si="197"/>
        <v>42</v>
      </c>
      <c r="U204" s="30">
        <f t="shared" si="198"/>
        <v>15</v>
      </c>
      <c r="V204" s="30">
        <f t="shared" si="174"/>
        <v>0.90588235294117647</v>
      </c>
      <c r="W204" s="30"/>
      <c r="X204" s="30"/>
      <c r="Y204" s="30">
        <f t="shared" si="199"/>
        <v>1</v>
      </c>
      <c r="Z204" s="30">
        <f t="shared" si="200"/>
        <v>1</v>
      </c>
      <c r="AA204" s="30">
        <f t="shared" si="175"/>
        <v>0.90588235294117647</v>
      </c>
      <c r="AB204" s="30">
        <f t="shared" si="176"/>
        <v>57.73585131663927</v>
      </c>
      <c r="AC204" s="31">
        <f t="shared" si="163"/>
        <v>0.09</v>
      </c>
      <c r="AD204" s="30">
        <f t="shared" si="177"/>
        <v>5.1962266184975343</v>
      </c>
      <c r="AE204" s="31">
        <f t="shared" si="164"/>
        <v>0.32</v>
      </c>
      <c r="AF204" s="30">
        <f t="shared" si="178"/>
        <v>18.475472421324568</v>
      </c>
      <c r="AG204" s="30">
        <f t="shared" si="165"/>
        <v>0</v>
      </c>
      <c r="AH204" s="30">
        <f t="shared" si="179"/>
        <v>0</v>
      </c>
      <c r="AI204" s="31">
        <f t="shared" si="166"/>
        <v>0.67999999999999994</v>
      </c>
      <c r="AJ204" s="30">
        <f t="shared" si="180"/>
        <v>39.260378895314702</v>
      </c>
      <c r="AK204" s="30">
        <f t="shared" si="201"/>
        <v>283.85698781456483</v>
      </c>
      <c r="AL204" s="35">
        <f t="shared" si="202"/>
        <v>0.03</v>
      </c>
      <c r="AM204" s="30">
        <f t="shared" si="181"/>
        <v>0.82359101726757311</v>
      </c>
      <c r="AN204" s="30">
        <f t="shared" si="182"/>
        <v>7.0134619605811963</v>
      </c>
      <c r="AO204" s="30">
        <f t="shared" si="183"/>
        <v>-4.5794330620508292E-2</v>
      </c>
      <c r="AP204" s="30">
        <f t="shared" si="184"/>
        <v>6.9676676299606877</v>
      </c>
      <c r="AQ204" s="30">
        <f t="shared" si="185"/>
        <v>282.08554680310164</v>
      </c>
      <c r="AR204" s="31">
        <f t="shared" si="167"/>
        <v>1.0999999999999999E-2</v>
      </c>
      <c r="AS204" s="30">
        <f t="shared" si="186"/>
        <v>3.1224268659602128</v>
      </c>
      <c r="AT204" s="30">
        <f t="shared" si="187"/>
        <v>278.96311993714141</v>
      </c>
      <c r="AU204" s="30">
        <f t="shared" si="203"/>
        <v>452.26056979988965</v>
      </c>
      <c r="AV204" s="36">
        <f t="shared" si="204"/>
        <v>1.4999999999999999E-2</v>
      </c>
      <c r="AW204" s="30">
        <f t="shared" si="188"/>
        <v>0.82359101726757311</v>
      </c>
      <c r="AX204" s="30">
        <f t="shared" si="189"/>
        <v>5.5871661412725508</v>
      </c>
      <c r="AY204" s="30">
        <f t="shared" si="190"/>
        <v>1.2785199829811602</v>
      </c>
      <c r="AZ204" s="30">
        <f t="shared" si="191"/>
        <v>6.8656861242537115</v>
      </c>
      <c r="BA204" s="30">
        <f t="shared" si="192"/>
        <v>463.87035609696051</v>
      </c>
      <c r="BB204" s="31">
        <f t="shared" si="168"/>
        <v>1.0999999999999999E-2</v>
      </c>
      <c r="BC204" s="30">
        <f t="shared" si="193"/>
        <v>4.9748662677987863</v>
      </c>
      <c r="BD204" s="30">
        <f t="shared" si="194"/>
        <v>462.01791669512193</v>
      </c>
      <c r="BE204" s="30">
        <f t="shared" si="205"/>
        <v>585.43418924660546</v>
      </c>
      <c r="BF204" s="36">
        <f t="shared" si="206"/>
        <v>0.01</v>
      </c>
      <c r="BG204" s="36">
        <f t="shared" si="207"/>
        <v>0.82359101726757311</v>
      </c>
      <c r="BH204" s="30">
        <f t="shared" si="208"/>
        <v>4.8215833946482869</v>
      </c>
      <c r="BI204" s="30">
        <f t="shared" si="195"/>
        <v>1.1709190470226583</v>
      </c>
      <c r="BJ204" s="30">
        <f t="shared" si="209"/>
        <v>5.9925024416709451</v>
      </c>
      <c r="BK204" s="30">
        <f t="shared" si="210"/>
        <v>623.67693196804805</v>
      </c>
    </row>
    <row r="205" spans="1:63" x14ac:dyDescent="0.25">
      <c r="A205" s="29"/>
      <c r="B205" s="25">
        <f t="shared" si="211"/>
        <v>41380</v>
      </c>
      <c r="C205" s="26">
        <f>VLOOKUP(B205,Weather!$A$2:$F$9992,5,0)</f>
        <v>22.7</v>
      </c>
      <c r="D205" s="26">
        <f>VLOOKUP(B205,Weather!$A$2:$F$9992,6,0)</f>
        <v>24.2928</v>
      </c>
      <c r="E205" s="23"/>
      <c r="F205" s="28">
        <f>B205-Output!$C$3</f>
        <v>172</v>
      </c>
      <c r="G205" s="26">
        <f t="shared" si="169"/>
        <v>2055.2999999999997</v>
      </c>
      <c r="H205" s="26">
        <f t="shared" si="160"/>
        <v>172</v>
      </c>
      <c r="I205" s="26"/>
      <c r="J205" s="26"/>
      <c r="K205" s="26"/>
      <c r="L205" s="30">
        <f t="shared" si="161"/>
        <v>0.65808</v>
      </c>
      <c r="M205" s="30">
        <f t="shared" si="170"/>
        <v>278.96311993714141</v>
      </c>
      <c r="N205" s="31">
        <f t="shared" si="162"/>
        <v>2.3800000000000002E-2</v>
      </c>
      <c r="O205" s="30">
        <f t="shared" si="171"/>
        <v>6.6393222545039663</v>
      </c>
      <c r="P205" s="30">
        <f t="shared" si="172"/>
        <v>0.98733870009280722</v>
      </c>
      <c r="Q205" s="30">
        <f t="shared" si="173"/>
        <v>2.6</v>
      </c>
      <c r="R205" s="30">
        <f>VLOOKUP(B205,Weather!$A$2:$G$99998,7,0)</f>
        <v>21.90909090909091</v>
      </c>
      <c r="S205" s="76">
        <f t="shared" si="196"/>
        <v>-3</v>
      </c>
      <c r="T205" s="30">
        <f t="shared" si="197"/>
        <v>42</v>
      </c>
      <c r="U205" s="30">
        <f t="shared" si="198"/>
        <v>15</v>
      </c>
      <c r="V205" s="30">
        <f t="shared" si="174"/>
        <v>0.91292024724860532</v>
      </c>
      <c r="W205" s="30"/>
      <c r="X205" s="30"/>
      <c r="Y205" s="30">
        <f t="shared" si="199"/>
        <v>1</v>
      </c>
      <c r="Z205" s="30">
        <f t="shared" si="200"/>
        <v>1</v>
      </c>
      <c r="AA205" s="30">
        <f t="shared" si="175"/>
        <v>0.91292024724860532</v>
      </c>
      <c r="AB205" s="30">
        <f t="shared" si="176"/>
        <v>56.931145464171614</v>
      </c>
      <c r="AC205" s="31">
        <f t="shared" si="163"/>
        <v>0.09</v>
      </c>
      <c r="AD205" s="30">
        <f t="shared" si="177"/>
        <v>5.1238030917754447</v>
      </c>
      <c r="AE205" s="31">
        <f t="shared" si="164"/>
        <v>0.32</v>
      </c>
      <c r="AF205" s="30">
        <f t="shared" si="178"/>
        <v>18.217966548534918</v>
      </c>
      <c r="AG205" s="30">
        <f t="shared" si="165"/>
        <v>0</v>
      </c>
      <c r="AH205" s="30">
        <f t="shared" si="179"/>
        <v>0</v>
      </c>
      <c r="AI205" s="31">
        <f t="shared" si="166"/>
        <v>0.67999999999999994</v>
      </c>
      <c r="AJ205" s="30">
        <f t="shared" si="180"/>
        <v>38.713178915636696</v>
      </c>
      <c r="AK205" s="30">
        <f t="shared" si="201"/>
        <v>278.96311993714141</v>
      </c>
      <c r="AL205" s="35">
        <f t="shared" si="202"/>
        <v>0.03</v>
      </c>
      <c r="AM205" s="30">
        <f t="shared" si="181"/>
        <v>0.80715021163921696</v>
      </c>
      <c r="AN205" s="30">
        <f t="shared" si="182"/>
        <v>6.7549542389039985</v>
      </c>
      <c r="AO205" s="30">
        <f t="shared" si="183"/>
        <v>-4.1105008907639559E-2</v>
      </c>
      <c r="AP205" s="30">
        <f t="shared" si="184"/>
        <v>6.7138492299963586</v>
      </c>
      <c r="AQ205" s="30">
        <f t="shared" si="185"/>
        <v>277.37307379892053</v>
      </c>
      <c r="AR205" s="31">
        <f t="shared" si="167"/>
        <v>1.0999999999999999E-2</v>
      </c>
      <c r="AS205" s="30">
        <f t="shared" si="186"/>
        <v>3.0685943193085552</v>
      </c>
      <c r="AT205" s="30">
        <f t="shared" si="187"/>
        <v>274.30447947961198</v>
      </c>
      <c r="AU205" s="30">
        <f t="shared" si="203"/>
        <v>462.01791669512193</v>
      </c>
      <c r="AV205" s="36">
        <f t="shared" si="204"/>
        <v>1.4999999999999999E-2</v>
      </c>
      <c r="AW205" s="30">
        <f t="shared" si="188"/>
        <v>0.80715021163921696</v>
      </c>
      <c r="AX205" s="30">
        <f t="shared" si="189"/>
        <v>5.5937678886236668</v>
      </c>
      <c r="AY205" s="30">
        <f t="shared" si="190"/>
        <v>1.252320507063196</v>
      </c>
      <c r="AZ205" s="30">
        <f t="shared" si="191"/>
        <v>6.8460883956868628</v>
      </c>
      <c r="BA205" s="30">
        <f t="shared" si="192"/>
        <v>473.38979484796994</v>
      </c>
      <c r="BB205" s="31">
        <f t="shared" si="168"/>
        <v>1.0999999999999999E-2</v>
      </c>
      <c r="BC205" s="30">
        <f t="shared" si="193"/>
        <v>5.0821970836463413</v>
      </c>
      <c r="BD205" s="30">
        <f t="shared" si="194"/>
        <v>471.37619208363213</v>
      </c>
      <c r="BE205" s="30">
        <f t="shared" si="205"/>
        <v>623.67693196804805</v>
      </c>
      <c r="BF205" s="36">
        <f t="shared" si="206"/>
        <v>0.01</v>
      </c>
      <c r="BG205" s="36">
        <f t="shared" si="207"/>
        <v>0.80715021163921696</v>
      </c>
      <c r="BH205" s="30">
        <f t="shared" si="208"/>
        <v>5.0340096763250752</v>
      </c>
      <c r="BI205" s="30">
        <f t="shared" si="195"/>
        <v>1.145091754136595</v>
      </c>
      <c r="BJ205" s="30">
        <f t="shared" si="209"/>
        <v>6.17910143046167</v>
      </c>
      <c r="BK205" s="30">
        <f t="shared" si="210"/>
        <v>661.29320653686943</v>
      </c>
    </row>
    <row r="206" spans="1:63" x14ac:dyDescent="0.25">
      <c r="A206" s="29"/>
      <c r="B206" s="25">
        <f t="shared" si="211"/>
        <v>41381</v>
      </c>
      <c r="C206" s="26">
        <f>VLOOKUP(B206,Weather!$A$2:$F$9992,5,0)</f>
        <v>23.25</v>
      </c>
      <c r="D206" s="26">
        <f>VLOOKUP(B206,Weather!$A$2:$F$9992,6,0)</f>
        <v>26.172000000000001</v>
      </c>
      <c r="E206" s="23"/>
      <c r="F206" s="28">
        <f>B206-Output!$C$3</f>
        <v>173</v>
      </c>
      <c r="G206" s="26">
        <f t="shared" si="169"/>
        <v>2078.5499999999997</v>
      </c>
      <c r="H206" s="26">
        <f t="shared" si="160"/>
        <v>173</v>
      </c>
      <c r="I206" s="26"/>
      <c r="J206" s="26"/>
      <c r="K206" s="26"/>
      <c r="L206" s="30">
        <f t="shared" si="161"/>
        <v>0.65242999999999995</v>
      </c>
      <c r="M206" s="30">
        <f t="shared" si="170"/>
        <v>274.30447947961198</v>
      </c>
      <c r="N206" s="31">
        <f t="shared" si="162"/>
        <v>2.3800000000000002E-2</v>
      </c>
      <c r="O206" s="30">
        <f t="shared" si="171"/>
        <v>6.5284466116147657</v>
      </c>
      <c r="P206" s="30">
        <f t="shared" si="172"/>
        <v>0.98586857761010227</v>
      </c>
      <c r="Q206" s="30">
        <f t="shared" si="173"/>
        <v>2.6</v>
      </c>
      <c r="R206" s="30">
        <f>VLOOKUP(B206,Weather!$A$2:$G$99998,7,0)</f>
        <v>23.126086956521732</v>
      </c>
      <c r="S206" s="76">
        <f t="shared" si="196"/>
        <v>-3</v>
      </c>
      <c r="T206" s="30">
        <f t="shared" si="197"/>
        <v>42</v>
      </c>
      <c r="U206" s="30">
        <f t="shared" si="198"/>
        <v>15</v>
      </c>
      <c r="V206" s="30">
        <f t="shared" si="174"/>
        <v>0.88190094539125596</v>
      </c>
      <c r="W206" s="30"/>
      <c r="X206" s="30"/>
      <c r="Y206" s="30">
        <f t="shared" si="199"/>
        <v>1</v>
      </c>
      <c r="Z206" s="30">
        <f t="shared" si="200"/>
        <v>1</v>
      </c>
      <c r="AA206" s="30">
        <f t="shared" si="175"/>
        <v>0.88190094539125596</v>
      </c>
      <c r="AB206" s="30">
        <f t="shared" si="176"/>
        <v>59.16285077648552</v>
      </c>
      <c r="AC206" s="31">
        <f t="shared" si="163"/>
        <v>0.09</v>
      </c>
      <c r="AD206" s="30">
        <f t="shared" si="177"/>
        <v>5.3246565698836967</v>
      </c>
      <c r="AE206" s="31">
        <f t="shared" si="164"/>
        <v>0.32</v>
      </c>
      <c r="AF206" s="30">
        <f t="shared" si="178"/>
        <v>18.932112248475367</v>
      </c>
      <c r="AG206" s="30">
        <f t="shared" si="165"/>
        <v>0</v>
      </c>
      <c r="AH206" s="30">
        <f t="shared" si="179"/>
        <v>0</v>
      </c>
      <c r="AI206" s="31">
        <f t="shared" si="166"/>
        <v>0.67999999999999994</v>
      </c>
      <c r="AJ206" s="30">
        <f t="shared" si="180"/>
        <v>40.23073852801015</v>
      </c>
      <c r="AK206" s="30">
        <f t="shared" si="201"/>
        <v>274.30447947961198</v>
      </c>
      <c r="AL206" s="35">
        <f t="shared" si="202"/>
        <v>0.03</v>
      </c>
      <c r="AM206" s="30">
        <f t="shared" si="181"/>
        <v>0.87819224252865913</v>
      </c>
      <c r="AN206" s="30">
        <f t="shared" si="182"/>
        <v>7.2267619790957101</v>
      </c>
      <c r="AO206" s="30">
        <f t="shared" si="183"/>
        <v>-4.7933056312142744E-2</v>
      </c>
      <c r="AP206" s="30">
        <f t="shared" si="184"/>
        <v>7.1788289227835671</v>
      </c>
      <c r="AQ206" s="30">
        <f t="shared" si="185"/>
        <v>272.45030712671212</v>
      </c>
      <c r="AR206" s="31">
        <f t="shared" si="167"/>
        <v>1.0999999999999999E-2</v>
      </c>
      <c r="AS206" s="30">
        <f t="shared" si="186"/>
        <v>3.0173492742757317</v>
      </c>
      <c r="AT206" s="30">
        <f t="shared" si="187"/>
        <v>269.4329578524364</v>
      </c>
      <c r="AU206" s="30">
        <f t="shared" si="203"/>
        <v>471.37619208363213</v>
      </c>
      <c r="AV206" s="36">
        <f t="shared" si="204"/>
        <v>1.4999999999999999E-2</v>
      </c>
      <c r="AW206" s="30">
        <f t="shared" si="188"/>
        <v>0.87819224252865913</v>
      </c>
      <c r="AX206" s="30">
        <f t="shared" si="189"/>
        <v>6.2093837280081736</v>
      </c>
      <c r="AY206" s="30">
        <f t="shared" si="190"/>
        <v>1.2620946692303454</v>
      </c>
      <c r="AZ206" s="30">
        <f t="shared" si="191"/>
        <v>7.4714783972385188</v>
      </c>
      <c r="BA206" s="30">
        <f t="shared" si="192"/>
        <v>482.83682593486901</v>
      </c>
      <c r="BB206" s="31">
        <f t="shared" si="168"/>
        <v>1.0999999999999999E-2</v>
      </c>
      <c r="BC206" s="30">
        <f t="shared" si="193"/>
        <v>5.1851381129199527</v>
      </c>
      <c r="BD206" s="30">
        <f t="shared" si="194"/>
        <v>480.66903709622477</v>
      </c>
      <c r="BE206" s="30">
        <f t="shared" si="205"/>
        <v>661.29320653686943</v>
      </c>
      <c r="BF206" s="36">
        <f t="shared" si="206"/>
        <v>0.01</v>
      </c>
      <c r="BG206" s="36">
        <f t="shared" si="207"/>
        <v>0.87819224252865913</v>
      </c>
      <c r="BH206" s="30">
        <f t="shared" si="208"/>
        <v>5.8074256401758113</v>
      </c>
      <c r="BI206" s="30">
        <f t="shared" si="195"/>
        <v>1.1703926381863674</v>
      </c>
      <c r="BJ206" s="30">
        <f t="shared" si="209"/>
        <v>6.9778182783621787</v>
      </c>
      <c r="BK206" s="30">
        <f t="shared" si="210"/>
        <v>699.73126489943741</v>
      </c>
    </row>
    <row r="207" spans="1:63" x14ac:dyDescent="0.25">
      <c r="A207" s="23"/>
      <c r="B207" s="25">
        <f t="shared" si="211"/>
        <v>41382</v>
      </c>
      <c r="C207" s="26">
        <f>VLOOKUP(B207,Weather!$A$2:$F$9992,5,0)</f>
        <v>24.4</v>
      </c>
      <c r="D207" s="26">
        <f>VLOOKUP(B207,Weather!$A$2:$F$9992,6,0)</f>
        <v>26.315999999999999</v>
      </c>
      <c r="E207" s="23"/>
      <c r="F207" s="28">
        <f>B207-Output!$C$3</f>
        <v>174</v>
      </c>
      <c r="G207" s="26">
        <f t="shared" si="169"/>
        <v>2102.9499999999998</v>
      </c>
      <c r="H207" s="26">
        <f t="shared" ref="H207:H250" si="212">F207</f>
        <v>174</v>
      </c>
      <c r="I207" s="26"/>
      <c r="J207" s="26"/>
      <c r="K207" s="26"/>
      <c r="L207" s="30">
        <f t="shared" si="161"/>
        <v>0.64672000000000007</v>
      </c>
      <c r="M207" s="30">
        <f t="shared" si="170"/>
        <v>269.4329578524364</v>
      </c>
      <c r="N207" s="31">
        <f t="shared" si="162"/>
        <v>2.3800000000000002E-2</v>
      </c>
      <c r="O207" s="30">
        <f t="shared" si="171"/>
        <v>6.4125043968879867</v>
      </c>
      <c r="P207" s="30">
        <f t="shared" si="172"/>
        <v>0.98418971882921202</v>
      </c>
      <c r="Q207" s="30">
        <f t="shared" si="173"/>
        <v>2.6</v>
      </c>
      <c r="R207" s="30">
        <f>VLOOKUP(B207,Weather!$A$2:$G$99998,7,0)</f>
        <v>24.163636363636364</v>
      </c>
      <c r="S207" s="76">
        <f t="shared" si="196"/>
        <v>-3</v>
      </c>
      <c r="T207" s="30">
        <f t="shared" si="197"/>
        <v>42</v>
      </c>
      <c r="U207" s="30">
        <f t="shared" si="198"/>
        <v>15</v>
      </c>
      <c r="V207" s="30">
        <f t="shared" si="174"/>
        <v>0.852284503061705</v>
      </c>
      <c r="W207" s="30"/>
      <c r="X207" s="30"/>
      <c r="Y207" s="30">
        <f t="shared" si="199"/>
        <v>1</v>
      </c>
      <c r="Z207" s="30">
        <f t="shared" si="200"/>
        <v>1</v>
      </c>
      <c r="AA207" s="30">
        <f t="shared" si="175"/>
        <v>0.852284503061705</v>
      </c>
      <c r="AB207" s="30">
        <f t="shared" si="176"/>
        <v>57.392698035807626</v>
      </c>
      <c r="AC207" s="31">
        <f t="shared" si="163"/>
        <v>0.09</v>
      </c>
      <c r="AD207" s="30">
        <f t="shared" si="177"/>
        <v>5.1653428232226863</v>
      </c>
      <c r="AE207" s="31">
        <f t="shared" si="164"/>
        <v>0.32</v>
      </c>
      <c r="AF207" s="30">
        <f t="shared" si="178"/>
        <v>18.365663371458442</v>
      </c>
      <c r="AG207" s="30">
        <f t="shared" si="165"/>
        <v>0</v>
      </c>
      <c r="AH207" s="30">
        <f t="shared" si="179"/>
        <v>0</v>
      </c>
      <c r="AI207" s="31">
        <f t="shared" si="166"/>
        <v>0.67999999999999994</v>
      </c>
      <c r="AJ207" s="30">
        <f t="shared" si="180"/>
        <v>39.027034664349181</v>
      </c>
      <c r="AK207" s="30">
        <f t="shared" si="201"/>
        <v>269.4329578524364</v>
      </c>
      <c r="AL207" s="35">
        <f t="shared" si="202"/>
        <v>0.03</v>
      </c>
      <c r="AM207" s="30">
        <f t="shared" si="181"/>
        <v>0.94367607779888807</v>
      </c>
      <c r="AN207" s="30">
        <f t="shared" si="182"/>
        <v>7.6277231068782099</v>
      </c>
      <c r="AO207" s="30">
        <f t="shared" si="183"/>
        <v>-6.2051983148119196E-2</v>
      </c>
      <c r="AP207" s="30">
        <f t="shared" si="184"/>
        <v>7.5656711237300911</v>
      </c>
      <c r="AQ207" s="30">
        <f t="shared" si="185"/>
        <v>267.03262955192895</v>
      </c>
      <c r="AR207" s="31">
        <f t="shared" si="167"/>
        <v>1.0999999999999999E-2</v>
      </c>
      <c r="AS207" s="30">
        <f t="shared" si="186"/>
        <v>2.9637625363768003</v>
      </c>
      <c r="AT207" s="30">
        <f t="shared" si="187"/>
        <v>264.06886701555214</v>
      </c>
      <c r="AU207" s="30">
        <f t="shared" si="203"/>
        <v>480.66903709622477</v>
      </c>
      <c r="AV207" s="36">
        <f t="shared" si="204"/>
        <v>1.4999999999999999E-2</v>
      </c>
      <c r="AW207" s="30">
        <f t="shared" si="188"/>
        <v>0.94367607779888807</v>
      </c>
      <c r="AX207" s="30">
        <f t="shared" si="189"/>
        <v>6.8039380746950036</v>
      </c>
      <c r="AY207" s="30">
        <f t="shared" si="190"/>
        <v>1.1469231494389331</v>
      </c>
      <c r="AZ207" s="30">
        <f t="shared" si="191"/>
        <v>7.9508612241339369</v>
      </c>
      <c r="BA207" s="30">
        <f t="shared" si="192"/>
        <v>491.08383924354928</v>
      </c>
      <c r="BB207" s="31">
        <f t="shared" si="168"/>
        <v>1.0999999999999999E-2</v>
      </c>
      <c r="BC207" s="30">
        <f t="shared" si="193"/>
        <v>5.2873594080584718</v>
      </c>
      <c r="BD207" s="30">
        <f t="shared" si="194"/>
        <v>488.76024237186761</v>
      </c>
      <c r="BE207" s="30">
        <f t="shared" si="205"/>
        <v>699.73126489943741</v>
      </c>
      <c r="BF207" s="36">
        <f t="shared" si="206"/>
        <v>0.01</v>
      </c>
      <c r="BG207" s="36">
        <f t="shared" si="207"/>
        <v>0.94367607779888807</v>
      </c>
      <c r="BH207" s="30">
        <f t="shared" si="208"/>
        <v>6.6031965557355585</v>
      </c>
      <c r="BI207" s="30">
        <f t="shared" si="195"/>
        <v>1.1024104956928631</v>
      </c>
      <c r="BJ207" s="30">
        <f t="shared" si="209"/>
        <v>7.7056070514284212</v>
      </c>
      <c r="BK207" s="30">
        <f t="shared" si="210"/>
        <v>736.34005192041673</v>
      </c>
    </row>
    <row r="208" spans="1:63" x14ac:dyDescent="0.25">
      <c r="A208" s="29"/>
      <c r="B208" s="25">
        <f t="shared" si="211"/>
        <v>41383</v>
      </c>
      <c r="C208" s="26">
        <f>VLOOKUP(B208,Weather!$A$2:$F$9992,5,0)</f>
        <v>20.950000000000003</v>
      </c>
      <c r="D208" s="26">
        <f>VLOOKUP(B208,Weather!$A$2:$F$9992,6,0)</f>
        <v>8.9928000000000008</v>
      </c>
      <c r="E208" s="23"/>
      <c r="F208" s="28">
        <f>B208-Output!$C$3</f>
        <v>175</v>
      </c>
      <c r="G208" s="26">
        <f t="shared" si="169"/>
        <v>2123.8999999999996</v>
      </c>
      <c r="H208" s="26">
        <f t="shared" si="212"/>
        <v>175</v>
      </c>
      <c r="I208" s="26"/>
      <c r="J208" s="26"/>
      <c r="K208" s="26"/>
      <c r="L208" s="30">
        <f t="shared" si="161"/>
        <v>0.64094999999999991</v>
      </c>
      <c r="M208" s="30">
        <f t="shared" si="170"/>
        <v>264.06886701555214</v>
      </c>
      <c r="N208" s="31">
        <f t="shared" si="162"/>
        <v>2.3800000000000002E-2</v>
      </c>
      <c r="O208" s="30">
        <f t="shared" si="171"/>
        <v>6.2848390349701413</v>
      </c>
      <c r="P208" s="30">
        <f t="shared" si="172"/>
        <v>0.98219485074382784</v>
      </c>
      <c r="Q208" s="30">
        <f t="shared" si="173"/>
        <v>2.6</v>
      </c>
      <c r="R208" s="30">
        <f>VLOOKUP(B208,Weather!$A$2:$G$99998,7,0)</f>
        <v>21.073913043478257</v>
      </c>
      <c r="S208" s="76">
        <f t="shared" si="196"/>
        <v>-3</v>
      </c>
      <c r="T208" s="30">
        <f t="shared" si="197"/>
        <v>42</v>
      </c>
      <c r="U208" s="30">
        <f t="shared" si="198"/>
        <v>15</v>
      </c>
      <c r="V208" s="30">
        <f t="shared" si="174"/>
        <v>0.9317647622354176</v>
      </c>
      <c r="W208" s="30"/>
      <c r="X208" s="30"/>
      <c r="Y208" s="30">
        <f t="shared" si="199"/>
        <v>1</v>
      </c>
      <c r="Z208" s="30">
        <f t="shared" si="200"/>
        <v>1</v>
      </c>
      <c r="AA208" s="30">
        <f t="shared" si="175"/>
        <v>0.9317647622354176</v>
      </c>
      <c r="AB208" s="30">
        <f t="shared" si="176"/>
        <v>21.397952439183445</v>
      </c>
      <c r="AC208" s="31">
        <f t="shared" si="163"/>
        <v>0.09</v>
      </c>
      <c r="AD208" s="30">
        <f t="shared" si="177"/>
        <v>1.92581571952651</v>
      </c>
      <c r="AE208" s="31">
        <f t="shared" si="164"/>
        <v>0.32</v>
      </c>
      <c r="AF208" s="30">
        <f t="shared" si="178"/>
        <v>6.8473447805387027</v>
      </c>
      <c r="AG208" s="30">
        <f t="shared" si="165"/>
        <v>0</v>
      </c>
      <c r="AH208" s="30">
        <f t="shared" si="179"/>
        <v>0</v>
      </c>
      <c r="AI208" s="31">
        <f t="shared" si="166"/>
        <v>0.67999999999999994</v>
      </c>
      <c r="AJ208" s="30">
        <f t="shared" si="180"/>
        <v>14.550607658644742</v>
      </c>
      <c r="AK208" s="30">
        <f t="shared" si="201"/>
        <v>264.06886701555214</v>
      </c>
      <c r="AL208" s="35">
        <f t="shared" si="202"/>
        <v>0.03</v>
      </c>
      <c r="AM208" s="30">
        <f t="shared" si="181"/>
        <v>0.76175095269214299</v>
      </c>
      <c r="AN208" s="30">
        <f t="shared" si="182"/>
        <v>6.0346413307629492</v>
      </c>
      <c r="AO208" s="30">
        <f t="shared" si="183"/>
        <v>-0.10354240540315827</v>
      </c>
      <c r="AP208" s="30">
        <f t="shared" si="184"/>
        <v>5.931098925359791</v>
      </c>
      <c r="AQ208" s="30">
        <f t="shared" si="185"/>
        <v>260.06358380971886</v>
      </c>
      <c r="AR208" s="31">
        <f t="shared" si="167"/>
        <v>1.0999999999999999E-2</v>
      </c>
      <c r="AS208" s="30">
        <f t="shared" si="186"/>
        <v>2.9047575371710734</v>
      </c>
      <c r="AT208" s="30">
        <f t="shared" si="187"/>
        <v>257.1588262725478</v>
      </c>
      <c r="AU208" s="30">
        <f t="shared" si="203"/>
        <v>488.76024237186761</v>
      </c>
      <c r="AV208" s="36">
        <f t="shared" si="204"/>
        <v>1.4999999999999999E-2</v>
      </c>
      <c r="AW208" s="30">
        <f t="shared" si="188"/>
        <v>0.76175095269214299</v>
      </c>
      <c r="AX208" s="30">
        <f t="shared" si="189"/>
        <v>5.5847037039721927</v>
      </c>
      <c r="AY208" s="30">
        <f t="shared" si="190"/>
        <v>0.12525399479539781</v>
      </c>
      <c r="AZ208" s="30">
        <f t="shared" si="191"/>
        <v>5.7099576987675906</v>
      </c>
      <c r="BA208" s="30">
        <f t="shared" si="192"/>
        <v>489.89762945363873</v>
      </c>
      <c r="BB208" s="31">
        <f t="shared" si="168"/>
        <v>1.0999999999999999E-2</v>
      </c>
      <c r="BC208" s="30">
        <f t="shared" si="193"/>
        <v>5.376362666090543</v>
      </c>
      <c r="BD208" s="30">
        <f t="shared" si="194"/>
        <v>487.42602432471926</v>
      </c>
      <c r="BE208" s="30">
        <f t="shared" si="205"/>
        <v>736.34005192041673</v>
      </c>
      <c r="BF208" s="36">
        <f t="shared" si="206"/>
        <v>0.01</v>
      </c>
      <c r="BG208" s="36">
        <f t="shared" si="207"/>
        <v>0.76175095269214299</v>
      </c>
      <c r="BH208" s="30">
        <f t="shared" si="208"/>
        <v>5.6090773605575945</v>
      </c>
      <c r="BI208" s="30">
        <f t="shared" si="195"/>
        <v>0.30401203013496303</v>
      </c>
      <c r="BJ208" s="30">
        <f t="shared" si="209"/>
        <v>5.9130893906925577</v>
      </c>
      <c r="BK208" s="30">
        <f t="shared" si="210"/>
        <v>750.35393285445946</v>
      </c>
    </row>
    <row r="209" spans="1:63" x14ac:dyDescent="0.25">
      <c r="A209" s="29"/>
      <c r="B209" s="25">
        <f t="shared" si="211"/>
        <v>41384</v>
      </c>
      <c r="C209" s="26">
        <f>VLOOKUP(B209,Weather!$A$2:$F$9992,5,0)</f>
        <v>21.35</v>
      </c>
      <c r="D209" s="26">
        <f>VLOOKUP(B209,Weather!$A$2:$F$9992,6,0)</f>
        <v>29.88</v>
      </c>
      <c r="F209" s="28">
        <f>B209-Output!$C$3</f>
        <v>176</v>
      </c>
      <c r="G209" s="26">
        <f t="shared" si="169"/>
        <v>2145.2499999999995</v>
      </c>
      <c r="H209" s="26">
        <f t="shared" si="212"/>
        <v>176</v>
      </c>
      <c r="I209" s="26"/>
      <c r="J209" s="26"/>
      <c r="K209" s="26"/>
      <c r="L209" s="30">
        <f t="shared" si="161"/>
        <v>0.63512000000000002</v>
      </c>
      <c r="M209" s="30">
        <f t="shared" si="170"/>
        <v>257.1588262725478</v>
      </c>
      <c r="N209" s="31">
        <f t="shared" si="162"/>
        <v>2.3800000000000002E-2</v>
      </c>
      <c r="O209" s="30">
        <f t="shared" si="171"/>
        <v>6.1203800652866382</v>
      </c>
      <c r="P209" s="30">
        <f t="shared" si="172"/>
        <v>0.97949683033663593</v>
      </c>
      <c r="Q209" s="30">
        <f t="shared" si="173"/>
        <v>2.6</v>
      </c>
      <c r="R209" s="30">
        <f>VLOOKUP(B209,Weather!$A$2:$G$99998,7,0)</f>
        <v>20.66363636363636</v>
      </c>
      <c r="S209" s="76">
        <f t="shared" si="196"/>
        <v>-3</v>
      </c>
      <c r="T209" s="30">
        <f t="shared" si="197"/>
        <v>42</v>
      </c>
      <c r="U209" s="30">
        <f t="shared" si="198"/>
        <v>15</v>
      </c>
      <c r="V209" s="30">
        <f t="shared" si="174"/>
        <v>0.94026367591810223</v>
      </c>
      <c r="W209" s="30"/>
      <c r="X209" s="30"/>
      <c r="Y209" s="30">
        <f t="shared" si="199"/>
        <v>1</v>
      </c>
      <c r="Z209" s="30">
        <f t="shared" si="200"/>
        <v>1</v>
      </c>
      <c r="AA209" s="30">
        <f t="shared" si="175"/>
        <v>0.94026367591810223</v>
      </c>
      <c r="AB209" s="30">
        <f t="shared" si="176"/>
        <v>71.549505228355855</v>
      </c>
      <c r="AC209" s="31">
        <f t="shared" si="163"/>
        <v>0.09</v>
      </c>
      <c r="AD209" s="30">
        <f t="shared" si="177"/>
        <v>6.4394554705520264</v>
      </c>
      <c r="AE209" s="31">
        <f t="shared" si="164"/>
        <v>0.32</v>
      </c>
      <c r="AF209" s="30">
        <f t="shared" si="178"/>
        <v>22.895841673073875</v>
      </c>
      <c r="AG209" s="30">
        <f t="shared" si="165"/>
        <v>0</v>
      </c>
      <c r="AH209" s="30">
        <f t="shared" si="179"/>
        <v>0</v>
      </c>
      <c r="AI209" s="31">
        <f t="shared" si="166"/>
        <v>0.67999999999999994</v>
      </c>
      <c r="AJ209" s="30">
        <f t="shared" si="180"/>
        <v>48.65366355528198</v>
      </c>
      <c r="AK209" s="30">
        <f t="shared" si="201"/>
        <v>257.1588262725478</v>
      </c>
      <c r="AL209" s="35">
        <f t="shared" si="202"/>
        <v>0.03</v>
      </c>
      <c r="AM209" s="30">
        <f t="shared" si="181"/>
        <v>0.74039324420658426</v>
      </c>
      <c r="AN209" s="30">
        <f t="shared" si="182"/>
        <v>5.7119597298086715</v>
      </c>
      <c r="AO209" s="30">
        <f t="shared" si="183"/>
        <v>1.8332892666732544E-2</v>
      </c>
      <c r="AP209" s="30">
        <f t="shared" si="184"/>
        <v>5.7302926224754041</v>
      </c>
      <c r="AQ209" s="30">
        <f t="shared" si="185"/>
        <v>257.86798912062443</v>
      </c>
      <c r="AR209" s="31">
        <f t="shared" si="167"/>
        <v>1.0999999999999999E-2</v>
      </c>
      <c r="AS209" s="30">
        <f t="shared" si="186"/>
        <v>2.8287470889980257</v>
      </c>
      <c r="AT209" s="30">
        <f t="shared" si="187"/>
        <v>255.0392420316264</v>
      </c>
      <c r="AU209" s="30">
        <f t="shared" si="203"/>
        <v>487.42602432471926</v>
      </c>
      <c r="AV209" s="36">
        <f t="shared" si="204"/>
        <v>1.4999999999999999E-2</v>
      </c>
      <c r="AW209" s="30">
        <f t="shared" si="188"/>
        <v>0.74039324420658426</v>
      </c>
      <c r="AX209" s="30">
        <f t="shared" si="189"/>
        <v>5.4133040319074448</v>
      </c>
      <c r="AY209" s="30">
        <f t="shared" si="190"/>
        <v>1.73426773400371</v>
      </c>
      <c r="AZ209" s="30">
        <f t="shared" si="191"/>
        <v>7.1475717659111551</v>
      </c>
      <c r="BA209" s="30">
        <f t="shared" si="192"/>
        <v>503.17429423188196</v>
      </c>
      <c r="BB209" s="31">
        <f t="shared" si="168"/>
        <v>1.0999999999999999E-2</v>
      </c>
      <c r="BC209" s="30">
        <f t="shared" si="193"/>
        <v>5.3616862675719119</v>
      </c>
      <c r="BD209" s="30">
        <f t="shared" si="194"/>
        <v>500.64135505330802</v>
      </c>
      <c r="BE209" s="30">
        <f t="shared" si="205"/>
        <v>750.35393285445946</v>
      </c>
      <c r="BF209" s="36">
        <f t="shared" si="206"/>
        <v>0.01</v>
      </c>
      <c r="BG209" s="36">
        <f t="shared" si="207"/>
        <v>0.74039324420658426</v>
      </c>
      <c r="BH209" s="30">
        <f t="shared" si="208"/>
        <v>5.5555698264928273</v>
      </c>
      <c r="BI209" s="30">
        <f t="shared" si="195"/>
        <v>1.4653351867788313</v>
      </c>
      <c r="BJ209" s="30">
        <f t="shared" si="209"/>
        <v>7.0209050132716584</v>
      </c>
      <c r="BK209" s="30">
        <f t="shared" si="210"/>
        <v>797.34837766404166</v>
      </c>
    </row>
    <row r="210" spans="1:63" x14ac:dyDescent="0.25">
      <c r="A210" s="29"/>
      <c r="B210" s="25">
        <f t="shared" si="211"/>
        <v>41385</v>
      </c>
      <c r="C210" s="26">
        <f>VLOOKUP(B210,Weather!$A$2:$F$9992,5,0)</f>
        <v>19.649999999999999</v>
      </c>
      <c r="D210" s="26">
        <f>VLOOKUP(B210,Weather!$A$2:$F$9992,6,0)</f>
        <v>16.8048</v>
      </c>
      <c r="F210" s="28">
        <f>B210-Output!$C$3</f>
        <v>177</v>
      </c>
      <c r="G210" s="26">
        <f t="shared" si="169"/>
        <v>2164.8999999999996</v>
      </c>
      <c r="H210" s="26">
        <f t="shared" si="212"/>
        <v>177</v>
      </c>
      <c r="I210" s="26"/>
      <c r="J210" s="26"/>
      <c r="K210" s="26"/>
      <c r="L210" s="30">
        <f t="shared" si="161"/>
        <v>0.62923000000000007</v>
      </c>
      <c r="M210" s="30">
        <f t="shared" si="170"/>
        <v>255.0392420316264</v>
      </c>
      <c r="N210" s="31">
        <f t="shared" si="162"/>
        <v>2.3800000000000002E-2</v>
      </c>
      <c r="O210" s="30">
        <f t="shared" si="171"/>
        <v>6.0699339603527092</v>
      </c>
      <c r="P210" s="30">
        <f t="shared" si="172"/>
        <v>0.97805869939637502</v>
      </c>
      <c r="Q210" s="30">
        <f t="shared" si="173"/>
        <v>2.6</v>
      </c>
      <c r="R210" s="30">
        <f>VLOOKUP(B210,Weather!$A$2:$G$99998,7,0)</f>
        <v>19.343478260869567</v>
      </c>
      <c r="S210" s="76">
        <f t="shared" si="196"/>
        <v>-3</v>
      </c>
      <c r="T210" s="30">
        <f t="shared" si="197"/>
        <v>42</v>
      </c>
      <c r="U210" s="30">
        <f t="shared" si="198"/>
        <v>15</v>
      </c>
      <c r="V210" s="30">
        <f t="shared" si="174"/>
        <v>0.96407138483072352</v>
      </c>
      <c r="W210" s="30"/>
      <c r="X210" s="30"/>
      <c r="Y210" s="30">
        <f t="shared" si="199"/>
        <v>1</v>
      </c>
      <c r="Z210" s="30">
        <f t="shared" si="200"/>
        <v>1</v>
      </c>
      <c r="AA210" s="30">
        <f t="shared" si="175"/>
        <v>0.96407138483072352</v>
      </c>
      <c r="AB210" s="30">
        <f t="shared" si="176"/>
        <v>41.198443542167446</v>
      </c>
      <c r="AC210" s="31">
        <f t="shared" si="163"/>
        <v>0.09</v>
      </c>
      <c r="AD210" s="30">
        <f t="shared" si="177"/>
        <v>3.7078599187950698</v>
      </c>
      <c r="AE210" s="31">
        <f t="shared" si="164"/>
        <v>0.32</v>
      </c>
      <c r="AF210" s="30">
        <f t="shared" si="178"/>
        <v>13.183501933493583</v>
      </c>
      <c r="AG210" s="30">
        <f t="shared" si="165"/>
        <v>0</v>
      </c>
      <c r="AH210" s="30">
        <f t="shared" si="179"/>
        <v>0</v>
      </c>
      <c r="AI210" s="31">
        <f t="shared" si="166"/>
        <v>0.67999999999999994</v>
      </c>
      <c r="AJ210" s="30">
        <f t="shared" si="180"/>
        <v>28.014941608673862</v>
      </c>
      <c r="AK210" s="30">
        <f t="shared" si="201"/>
        <v>255.0392420316264</v>
      </c>
      <c r="AL210" s="35">
        <f t="shared" si="202"/>
        <v>0.03</v>
      </c>
      <c r="AM210" s="30">
        <f t="shared" si="181"/>
        <v>0.67564991822785037</v>
      </c>
      <c r="AN210" s="30">
        <f t="shared" si="182"/>
        <v>5.1695172907068399</v>
      </c>
      <c r="AO210" s="30">
        <f t="shared" si="183"/>
        <v>-3.6833765772176605E-2</v>
      </c>
      <c r="AP210" s="30">
        <f t="shared" si="184"/>
        <v>5.132683524934663</v>
      </c>
      <c r="AQ210" s="30">
        <f t="shared" si="185"/>
        <v>253.6144184254868</v>
      </c>
      <c r="AR210" s="31">
        <f t="shared" si="167"/>
        <v>1.0999999999999999E-2</v>
      </c>
      <c r="AS210" s="30">
        <f t="shared" si="186"/>
        <v>2.8054316623478903</v>
      </c>
      <c r="AT210" s="30">
        <f t="shared" si="187"/>
        <v>250.8089867631389</v>
      </c>
      <c r="AU210" s="30">
        <f t="shared" si="203"/>
        <v>500.64135505330802</v>
      </c>
      <c r="AV210" s="36">
        <f t="shared" si="204"/>
        <v>1.4999999999999999E-2</v>
      </c>
      <c r="AW210" s="30">
        <f t="shared" si="188"/>
        <v>0.67564991822785037</v>
      </c>
      <c r="AX210" s="30">
        <f t="shared" si="189"/>
        <v>5.0738743590487161</v>
      </c>
      <c r="AY210" s="30">
        <f t="shared" si="190"/>
        <v>0.80447505538493069</v>
      </c>
      <c r="AZ210" s="30">
        <f t="shared" si="191"/>
        <v>5.8783494144336466</v>
      </c>
      <c r="BA210" s="30">
        <f t="shared" si="192"/>
        <v>507.94650757236792</v>
      </c>
      <c r="BB210" s="31">
        <f t="shared" si="168"/>
        <v>1.0999999999999999E-2</v>
      </c>
      <c r="BC210" s="30">
        <f t="shared" si="193"/>
        <v>5.5070549055863882</v>
      </c>
      <c r="BD210" s="30">
        <f t="shared" si="194"/>
        <v>505.24488432912938</v>
      </c>
      <c r="BE210" s="30">
        <f t="shared" si="205"/>
        <v>797.34837766404166</v>
      </c>
      <c r="BF210" s="36">
        <f t="shared" si="206"/>
        <v>0.01</v>
      </c>
      <c r="BG210" s="36">
        <f t="shared" si="207"/>
        <v>0.67564991822785037</v>
      </c>
      <c r="BH210" s="30">
        <f t="shared" si="208"/>
        <v>5.3872836616781887</v>
      </c>
      <c r="BI210" s="30">
        <f t="shared" si="195"/>
        <v>0.76934037019785295</v>
      </c>
      <c r="BJ210" s="30">
        <f t="shared" si="209"/>
        <v>6.1566240318760421</v>
      </c>
      <c r="BK210" s="30">
        <f t="shared" si="210"/>
        <v>824.71375014642592</v>
      </c>
    </row>
    <row r="211" spans="1:63" x14ac:dyDescent="0.25">
      <c r="A211" s="29"/>
      <c r="B211" s="25">
        <f t="shared" si="211"/>
        <v>41386</v>
      </c>
      <c r="C211" s="26">
        <f>VLOOKUP(B211,Weather!$A$2:$F$9992,5,0)</f>
        <v>22.1</v>
      </c>
      <c r="D211" s="26">
        <f>VLOOKUP(B211,Weather!$A$2:$F$9992,6,0)</f>
        <v>21.4344</v>
      </c>
      <c r="F211" s="28">
        <f>B211-Output!$C$3</f>
        <v>178</v>
      </c>
      <c r="G211" s="26">
        <f t="shared" si="169"/>
        <v>2186.9999999999995</v>
      </c>
      <c r="H211" s="26">
        <f t="shared" si="212"/>
        <v>178</v>
      </c>
      <c r="I211" s="26"/>
      <c r="J211" s="26"/>
      <c r="K211" s="26"/>
      <c r="L211" s="30">
        <f t="shared" si="161"/>
        <v>0.62327999999999995</v>
      </c>
      <c r="M211" s="30">
        <f t="shared" si="170"/>
        <v>250.8089867631389</v>
      </c>
      <c r="N211" s="31">
        <f t="shared" si="162"/>
        <v>2.3800000000000002E-2</v>
      </c>
      <c r="O211" s="30">
        <f t="shared" si="171"/>
        <v>5.9692538849627059</v>
      </c>
      <c r="P211" s="30">
        <f t="shared" si="172"/>
        <v>0.97577854725445201</v>
      </c>
      <c r="Q211" s="30">
        <f t="shared" si="173"/>
        <v>2.6</v>
      </c>
      <c r="R211" s="30">
        <f>VLOOKUP(B211,Weather!$A$2:$G$99998,7,0)</f>
        <v>20.747826086956525</v>
      </c>
      <c r="S211" s="76">
        <f t="shared" si="196"/>
        <v>-3</v>
      </c>
      <c r="T211" s="30">
        <f t="shared" si="197"/>
        <v>42</v>
      </c>
      <c r="U211" s="30">
        <f t="shared" si="198"/>
        <v>15</v>
      </c>
      <c r="V211" s="30">
        <f t="shared" si="174"/>
        <v>0.93856121471113263</v>
      </c>
      <c r="W211" s="30"/>
      <c r="X211" s="30"/>
      <c r="Y211" s="30">
        <f t="shared" si="199"/>
        <v>1</v>
      </c>
      <c r="Z211" s="30">
        <f t="shared" si="200"/>
        <v>1</v>
      </c>
      <c r="AA211" s="30">
        <f t="shared" si="175"/>
        <v>0.93856121471113263</v>
      </c>
      <c r="AB211" s="30">
        <f t="shared" si="176"/>
        <v>51.038575925366082</v>
      </c>
      <c r="AC211" s="31">
        <f t="shared" si="163"/>
        <v>0.09</v>
      </c>
      <c r="AD211" s="30">
        <f t="shared" si="177"/>
        <v>4.5934718332829476</v>
      </c>
      <c r="AE211" s="31">
        <f t="shared" si="164"/>
        <v>0.32</v>
      </c>
      <c r="AF211" s="30">
        <f t="shared" si="178"/>
        <v>16.332344296117146</v>
      </c>
      <c r="AG211" s="30">
        <f t="shared" si="165"/>
        <v>0</v>
      </c>
      <c r="AH211" s="30">
        <f t="shared" si="179"/>
        <v>0</v>
      </c>
      <c r="AI211" s="31">
        <f t="shared" si="166"/>
        <v>0.67999999999999994</v>
      </c>
      <c r="AJ211" s="30">
        <f t="shared" si="180"/>
        <v>34.706231629248933</v>
      </c>
      <c r="AK211" s="30">
        <f t="shared" si="201"/>
        <v>250.8089867631389</v>
      </c>
      <c r="AL211" s="35">
        <f t="shared" si="202"/>
        <v>0.03</v>
      </c>
      <c r="AM211" s="30">
        <f t="shared" si="181"/>
        <v>0.74472650461116019</v>
      </c>
      <c r="AN211" s="30">
        <f t="shared" si="182"/>
        <v>5.6035230011153754</v>
      </c>
      <c r="AO211" s="30">
        <f t="shared" si="183"/>
        <v>-2.5453289429377184E-2</v>
      </c>
      <c r="AP211" s="30">
        <f t="shared" si="184"/>
        <v>5.5780697116859983</v>
      </c>
      <c r="AQ211" s="30">
        <f t="shared" si="185"/>
        <v>249.82438888473587</v>
      </c>
      <c r="AR211" s="31">
        <f t="shared" si="167"/>
        <v>1.0999999999999999E-2</v>
      </c>
      <c r="AS211" s="30">
        <f t="shared" si="186"/>
        <v>2.7588988543945279</v>
      </c>
      <c r="AT211" s="30">
        <f t="shared" si="187"/>
        <v>247.06549003034135</v>
      </c>
      <c r="AU211" s="30">
        <f t="shared" si="203"/>
        <v>505.24488432912938</v>
      </c>
      <c r="AV211" s="36">
        <f t="shared" si="204"/>
        <v>1.4999999999999999E-2</v>
      </c>
      <c r="AW211" s="30">
        <f t="shared" si="188"/>
        <v>0.74472650461116019</v>
      </c>
      <c r="AX211" s="30">
        <f t="shared" si="189"/>
        <v>5.6440388501865364</v>
      </c>
      <c r="AY211" s="30">
        <f t="shared" si="190"/>
        <v>1.0602799002363164</v>
      </c>
      <c r="AZ211" s="30">
        <f t="shared" si="191"/>
        <v>6.7043187504228525</v>
      </c>
      <c r="BA211" s="30">
        <f t="shared" si="192"/>
        <v>514.87290987482368</v>
      </c>
      <c r="BB211" s="31">
        <f t="shared" si="168"/>
        <v>1.0999999999999999E-2</v>
      </c>
      <c r="BC211" s="30">
        <f t="shared" si="193"/>
        <v>5.557693727620423</v>
      </c>
      <c r="BD211" s="30">
        <f t="shared" si="194"/>
        <v>512.07411500159776</v>
      </c>
      <c r="BE211" s="30">
        <f t="shared" si="205"/>
        <v>824.71375014642592</v>
      </c>
      <c r="BF211" s="36">
        <f t="shared" si="206"/>
        <v>0.01</v>
      </c>
      <c r="BG211" s="36">
        <f t="shared" si="207"/>
        <v>0.74472650461116019</v>
      </c>
      <c r="BH211" s="30">
        <f t="shared" si="208"/>
        <v>6.1418618845130943</v>
      </c>
      <c r="BI211" s="30">
        <f t="shared" si="195"/>
        <v>0.97118857132101832</v>
      </c>
      <c r="BJ211" s="30">
        <f t="shared" si="209"/>
        <v>7.113050455834113</v>
      </c>
      <c r="BK211" s="30">
        <f t="shared" si="210"/>
        <v>857.86462504746112</v>
      </c>
    </row>
    <row r="212" spans="1:63" x14ac:dyDescent="0.25">
      <c r="A212" s="29"/>
      <c r="B212" s="25">
        <f t="shared" ref="B212:B223" si="213">B211+1</f>
        <v>41387</v>
      </c>
      <c r="C212" s="26">
        <f>VLOOKUP(B212,Weather!$A$2:$F$9992,5,0)</f>
        <v>19.299999999999997</v>
      </c>
      <c r="D212" s="26">
        <f>VLOOKUP(B212,Weather!$A$2:$F$9992,6,0)</f>
        <v>4.3920000000000003</v>
      </c>
      <c r="F212" s="28">
        <f>B212-Output!$C$3</f>
        <v>179</v>
      </c>
      <c r="G212" s="26">
        <f t="shared" si="169"/>
        <v>2206.2999999999997</v>
      </c>
      <c r="H212" s="26">
        <f t="shared" si="212"/>
        <v>179</v>
      </c>
      <c r="I212" s="26"/>
      <c r="J212" s="26"/>
      <c r="K212" s="26"/>
      <c r="L212" s="30">
        <f t="shared" si="161"/>
        <v>0.61726999999999999</v>
      </c>
      <c r="M212" s="30">
        <f t="shared" si="170"/>
        <v>247.06549003034135</v>
      </c>
      <c r="N212" s="31">
        <f t="shared" si="162"/>
        <v>2.3800000000000002E-2</v>
      </c>
      <c r="O212" s="30">
        <f t="shared" si="171"/>
        <v>5.880158662722125</v>
      </c>
      <c r="P212" s="30">
        <f t="shared" si="172"/>
        <v>0.97347441493842202</v>
      </c>
      <c r="Q212" s="30">
        <f t="shared" si="173"/>
        <v>2.6</v>
      </c>
      <c r="R212" s="30">
        <f>VLOOKUP(B212,Weather!$A$2:$G$99998,7,0)</f>
        <v>19.372727272727275</v>
      </c>
      <c r="S212" s="76">
        <f t="shared" si="196"/>
        <v>-3</v>
      </c>
      <c r="T212" s="30">
        <f t="shared" si="197"/>
        <v>42</v>
      </c>
      <c r="U212" s="30">
        <f t="shared" si="198"/>
        <v>15</v>
      </c>
      <c r="V212" s="30">
        <f t="shared" si="174"/>
        <v>0.96360411465535278</v>
      </c>
      <c r="W212" s="30"/>
      <c r="X212" s="30"/>
      <c r="Y212" s="30">
        <f t="shared" si="199"/>
        <v>1</v>
      </c>
      <c r="Z212" s="30">
        <f t="shared" si="200"/>
        <v>1</v>
      </c>
      <c r="AA212" s="30">
        <f t="shared" si="175"/>
        <v>0.96360411465535278</v>
      </c>
      <c r="AB212" s="30">
        <f t="shared" si="176"/>
        <v>10.711711493782216</v>
      </c>
      <c r="AC212" s="31">
        <f t="shared" si="163"/>
        <v>0.09</v>
      </c>
      <c r="AD212" s="30">
        <f t="shared" si="177"/>
        <v>0.96405403444039939</v>
      </c>
      <c r="AE212" s="31">
        <f t="shared" si="164"/>
        <v>0.32</v>
      </c>
      <c r="AF212" s="30">
        <f t="shared" si="178"/>
        <v>3.4277476780103093</v>
      </c>
      <c r="AG212" s="30">
        <f t="shared" si="165"/>
        <v>0</v>
      </c>
      <c r="AH212" s="30">
        <f t="shared" si="179"/>
        <v>0</v>
      </c>
      <c r="AI212" s="31">
        <f t="shared" si="166"/>
        <v>0.67999999999999994</v>
      </c>
      <c r="AJ212" s="30">
        <f t="shared" si="180"/>
        <v>7.283963815771906</v>
      </c>
      <c r="AK212" s="30">
        <f t="shared" si="201"/>
        <v>247.06549003034135</v>
      </c>
      <c r="AL212" s="35">
        <f t="shared" si="202"/>
        <v>0.03</v>
      </c>
      <c r="AM212" s="30">
        <f t="shared" si="181"/>
        <v>0.67702111159574208</v>
      </c>
      <c r="AN212" s="30">
        <f t="shared" si="182"/>
        <v>5.0180565809186533</v>
      </c>
      <c r="AO212" s="30">
        <f t="shared" si="183"/>
        <v>-0.10216086417125199</v>
      </c>
      <c r="AP212" s="30">
        <f t="shared" si="184"/>
        <v>4.9158957167474009</v>
      </c>
      <c r="AQ212" s="30">
        <f t="shared" si="185"/>
        <v>243.11364834803436</v>
      </c>
      <c r="AR212" s="31">
        <f t="shared" si="167"/>
        <v>1.0999999999999999E-2</v>
      </c>
      <c r="AS212" s="30">
        <f t="shared" si="186"/>
        <v>2.7177203903337546</v>
      </c>
      <c r="AT212" s="30">
        <f t="shared" si="187"/>
        <v>240.39592795770059</v>
      </c>
      <c r="AU212" s="30">
        <f t="shared" si="203"/>
        <v>512.07411500159776</v>
      </c>
      <c r="AV212" s="36">
        <f t="shared" si="204"/>
        <v>1.4999999999999999E-2</v>
      </c>
      <c r="AW212" s="30">
        <f t="shared" si="188"/>
        <v>0.67702111159574208</v>
      </c>
      <c r="AX212" s="30">
        <f t="shared" si="189"/>
        <v>5.2002747983668129</v>
      </c>
      <c r="AY212" s="30">
        <f t="shared" si="190"/>
        <v>-0.17583469033936519</v>
      </c>
      <c r="AZ212" s="30">
        <f t="shared" si="191"/>
        <v>5.0244401080274477</v>
      </c>
      <c r="BA212" s="30">
        <f t="shared" si="192"/>
        <v>510.47742257158063</v>
      </c>
      <c r="BB212" s="31">
        <f t="shared" si="168"/>
        <v>1.0999999999999999E-2</v>
      </c>
      <c r="BC212" s="30">
        <f t="shared" si="193"/>
        <v>5.6328152650175749</v>
      </c>
      <c r="BD212" s="30">
        <f t="shared" si="194"/>
        <v>507.56232769689677</v>
      </c>
      <c r="BE212" s="30">
        <f t="shared" si="205"/>
        <v>857.86462504746112</v>
      </c>
      <c r="BF212" s="36">
        <f t="shared" si="206"/>
        <v>0.01</v>
      </c>
      <c r="BG212" s="36">
        <f t="shared" si="207"/>
        <v>0.67702111159574208</v>
      </c>
      <c r="BH212" s="30">
        <f t="shared" si="208"/>
        <v>5.8079246204829662</v>
      </c>
      <c r="BI212" s="30">
        <f t="shared" si="195"/>
        <v>5.0185332639823943E-2</v>
      </c>
      <c r="BJ212" s="30">
        <f t="shared" si="209"/>
        <v>5.8581099531227903</v>
      </c>
      <c r="BK212" s="30">
        <f t="shared" si="210"/>
        <v>864.92329417512781</v>
      </c>
    </row>
    <row r="213" spans="1:63" x14ac:dyDescent="0.25">
      <c r="A213" s="29"/>
      <c r="B213" s="25">
        <f t="shared" si="213"/>
        <v>41388</v>
      </c>
      <c r="C213" s="26">
        <f>VLOOKUP(B213,Weather!$A$2:$F$9992,5,0)</f>
        <v>21.45</v>
      </c>
      <c r="D213" s="26">
        <f>VLOOKUP(B213,Weather!$A$2:$F$9992,6,0)</f>
        <v>19.112400000000001</v>
      </c>
      <c r="F213" s="28">
        <f>B213-Output!$C$3</f>
        <v>180</v>
      </c>
      <c r="G213" s="26">
        <f t="shared" si="169"/>
        <v>2227.7499999999995</v>
      </c>
      <c r="H213" s="26">
        <f t="shared" si="212"/>
        <v>180</v>
      </c>
      <c r="I213" s="26"/>
      <c r="J213" s="26"/>
      <c r="K213" s="26"/>
      <c r="L213" s="30">
        <f t="shared" si="161"/>
        <v>0.61120000000000008</v>
      </c>
      <c r="M213" s="30">
        <f t="shared" si="170"/>
        <v>240.39592795770059</v>
      </c>
      <c r="N213" s="31">
        <f t="shared" si="162"/>
        <v>2.3800000000000002E-2</v>
      </c>
      <c r="O213" s="30">
        <f t="shared" si="171"/>
        <v>5.7214230853932744</v>
      </c>
      <c r="P213" s="30">
        <f t="shared" si="172"/>
        <v>0.96970988295464977</v>
      </c>
      <c r="Q213" s="30">
        <f t="shared" si="173"/>
        <v>2.6</v>
      </c>
      <c r="R213" s="30">
        <f>VLOOKUP(B213,Weather!$A$2:$G$99998,7,0)</f>
        <v>20.126086956521736</v>
      </c>
      <c r="S213" s="76">
        <f t="shared" si="196"/>
        <v>-3</v>
      </c>
      <c r="T213" s="30">
        <f t="shared" si="197"/>
        <v>42</v>
      </c>
      <c r="U213" s="30">
        <f t="shared" si="198"/>
        <v>15</v>
      </c>
      <c r="V213" s="30">
        <f t="shared" si="174"/>
        <v>0.95062009035191219</v>
      </c>
      <c r="W213" s="30"/>
      <c r="X213" s="30"/>
      <c r="Y213" s="30">
        <f t="shared" si="199"/>
        <v>1</v>
      </c>
      <c r="Z213" s="30">
        <f t="shared" si="200"/>
        <v>1</v>
      </c>
      <c r="AA213" s="30">
        <f t="shared" si="175"/>
        <v>0.95062009035191219</v>
      </c>
      <c r="AB213" s="30">
        <f t="shared" si="176"/>
        <v>45.807583751104502</v>
      </c>
      <c r="AC213" s="31">
        <f t="shared" si="163"/>
        <v>0.09</v>
      </c>
      <c r="AD213" s="30">
        <f t="shared" si="177"/>
        <v>4.1226825375994052</v>
      </c>
      <c r="AE213" s="31">
        <f t="shared" si="164"/>
        <v>0.32</v>
      </c>
      <c r="AF213" s="30">
        <f t="shared" si="178"/>
        <v>14.658426800353441</v>
      </c>
      <c r="AG213" s="30">
        <f t="shared" si="165"/>
        <v>0</v>
      </c>
      <c r="AH213" s="30">
        <f t="shared" si="179"/>
        <v>0</v>
      </c>
      <c r="AI213" s="31">
        <f t="shared" si="166"/>
        <v>0.67999999999999994</v>
      </c>
      <c r="AJ213" s="30">
        <f t="shared" si="180"/>
        <v>31.14915695075106</v>
      </c>
      <c r="AK213" s="30">
        <f t="shared" si="201"/>
        <v>240.39592795770059</v>
      </c>
      <c r="AL213" s="35">
        <f t="shared" si="202"/>
        <v>0.03</v>
      </c>
      <c r="AM213" s="30">
        <f t="shared" si="181"/>
        <v>0.71331375345535997</v>
      </c>
      <c r="AN213" s="30">
        <f t="shared" si="182"/>
        <v>5.1443316506067509</v>
      </c>
      <c r="AO213" s="30">
        <f t="shared" si="183"/>
        <v>-2.5745557647785113E-2</v>
      </c>
      <c r="AP213" s="30">
        <f t="shared" si="184"/>
        <v>5.1185860929589655</v>
      </c>
      <c r="AQ213" s="30">
        <f t="shared" si="185"/>
        <v>239.40002440234105</v>
      </c>
      <c r="AR213" s="31">
        <f t="shared" si="167"/>
        <v>1.0999999999999999E-2</v>
      </c>
      <c r="AS213" s="30">
        <f t="shared" si="186"/>
        <v>2.6443552075347063</v>
      </c>
      <c r="AT213" s="30">
        <f t="shared" si="187"/>
        <v>236.75566919480633</v>
      </c>
      <c r="AU213" s="30">
        <f t="shared" si="203"/>
        <v>507.56232769689677</v>
      </c>
      <c r="AV213" s="36">
        <f t="shared" si="204"/>
        <v>1.4999999999999999E-2</v>
      </c>
      <c r="AW213" s="30">
        <f t="shared" si="188"/>
        <v>0.71331375345535997</v>
      </c>
      <c r="AX213" s="30">
        <f t="shared" si="189"/>
        <v>5.430767836230193</v>
      </c>
      <c r="AY213" s="30">
        <f t="shared" si="190"/>
        <v>0.91538376924102605</v>
      </c>
      <c r="AZ213" s="30">
        <f t="shared" si="191"/>
        <v>6.3461516054712188</v>
      </c>
      <c r="BA213" s="30">
        <f t="shared" si="192"/>
        <v>515.87460289177898</v>
      </c>
      <c r="BB213" s="31">
        <f t="shared" si="168"/>
        <v>1.0999999999999999E-2</v>
      </c>
      <c r="BC213" s="30">
        <f t="shared" si="193"/>
        <v>5.5831856046658643</v>
      </c>
      <c r="BD213" s="30">
        <f t="shared" si="194"/>
        <v>512.93577249464784</v>
      </c>
      <c r="BE213" s="30">
        <f t="shared" si="205"/>
        <v>864.92329417512781</v>
      </c>
      <c r="BF213" s="36">
        <f t="shared" si="206"/>
        <v>0.01</v>
      </c>
      <c r="BG213" s="36">
        <f t="shared" si="207"/>
        <v>0.71331375345535997</v>
      </c>
      <c r="BH213" s="30">
        <f t="shared" si="208"/>
        <v>6.1696168141903485</v>
      </c>
      <c r="BI213" s="30">
        <f t="shared" si="195"/>
        <v>0.84930436464306425</v>
      </c>
      <c r="BJ213" s="30">
        <f t="shared" si="209"/>
        <v>7.0189211788334127</v>
      </c>
      <c r="BK213" s="30">
        <f t="shared" si="210"/>
        <v>894.63671555171129</v>
      </c>
    </row>
    <row r="214" spans="1:63" x14ac:dyDescent="0.25">
      <c r="A214" s="29"/>
      <c r="B214" s="25">
        <f t="shared" si="213"/>
        <v>41389</v>
      </c>
      <c r="C214" s="26">
        <f>VLOOKUP(B214,Weather!$A$2:$F$9992,5,0)</f>
        <v>23.9</v>
      </c>
      <c r="D214" s="26">
        <f>VLOOKUP(B214,Weather!$A$2:$F$9992,6,0)</f>
        <v>30.301200000000001</v>
      </c>
      <c r="F214" s="28">
        <f>B214-Output!$C$3</f>
        <v>181</v>
      </c>
      <c r="G214" s="26">
        <f t="shared" si="169"/>
        <v>2251.6499999999996</v>
      </c>
      <c r="H214" s="26">
        <f t="shared" si="212"/>
        <v>181</v>
      </c>
      <c r="I214" s="26"/>
      <c r="J214" s="26"/>
      <c r="K214" s="26"/>
      <c r="L214" s="30">
        <f t="shared" si="161"/>
        <v>0.60507</v>
      </c>
      <c r="M214" s="30">
        <f t="shared" si="170"/>
        <v>236.75566919480633</v>
      </c>
      <c r="N214" s="31">
        <f t="shared" si="162"/>
        <v>2.3800000000000002E-2</v>
      </c>
      <c r="O214" s="30">
        <f t="shared" si="171"/>
        <v>5.6347849268363914</v>
      </c>
      <c r="P214" s="30">
        <f t="shared" si="172"/>
        <v>0.96694026874667527</v>
      </c>
      <c r="Q214" s="30">
        <f t="shared" si="173"/>
        <v>2.6</v>
      </c>
      <c r="R214" s="30">
        <f>VLOOKUP(B214,Weather!$A$2:$G$99998,7,0)</f>
        <v>23.518181818181816</v>
      </c>
      <c r="S214" s="76">
        <f t="shared" si="196"/>
        <v>-3</v>
      </c>
      <c r="T214" s="30">
        <f t="shared" si="197"/>
        <v>42</v>
      </c>
      <c r="U214" s="30">
        <f t="shared" si="198"/>
        <v>15</v>
      </c>
      <c r="V214" s="30">
        <f t="shared" si="174"/>
        <v>0.87104298767814847</v>
      </c>
      <c r="W214" s="30"/>
      <c r="X214" s="30"/>
      <c r="Y214" s="30">
        <f t="shared" si="199"/>
        <v>1</v>
      </c>
      <c r="Z214" s="30">
        <f t="shared" si="200"/>
        <v>1</v>
      </c>
      <c r="AA214" s="30">
        <f t="shared" si="175"/>
        <v>0.87104298767814847</v>
      </c>
      <c r="AB214" s="30">
        <f t="shared" si="176"/>
        <v>66.354810277313518</v>
      </c>
      <c r="AC214" s="31">
        <f t="shared" si="163"/>
        <v>0.09</v>
      </c>
      <c r="AD214" s="30">
        <f t="shared" si="177"/>
        <v>5.9719329249582165</v>
      </c>
      <c r="AE214" s="31">
        <f t="shared" si="164"/>
        <v>0.32</v>
      </c>
      <c r="AF214" s="30">
        <f t="shared" si="178"/>
        <v>21.233539288740328</v>
      </c>
      <c r="AG214" s="30">
        <f t="shared" si="165"/>
        <v>0</v>
      </c>
      <c r="AH214" s="30">
        <f t="shared" si="179"/>
        <v>0</v>
      </c>
      <c r="AI214" s="31">
        <f t="shared" si="166"/>
        <v>0.67999999999999994</v>
      </c>
      <c r="AJ214" s="30">
        <f t="shared" si="180"/>
        <v>45.121270988573187</v>
      </c>
      <c r="AK214" s="30">
        <f t="shared" si="201"/>
        <v>236.75566919480633</v>
      </c>
      <c r="AL214" s="35">
        <f t="shared" si="202"/>
        <v>0.03</v>
      </c>
      <c r="AM214" s="30">
        <f t="shared" si="181"/>
        <v>0.90238699538655132</v>
      </c>
      <c r="AN214" s="30">
        <f t="shared" si="182"/>
        <v>6.4093571089630066</v>
      </c>
      <c r="AO214" s="30">
        <f t="shared" si="183"/>
        <v>-1.1023089436920711E-2</v>
      </c>
      <c r="AP214" s="30">
        <f t="shared" si="184"/>
        <v>6.3983340195260858</v>
      </c>
      <c r="AQ214" s="30">
        <f t="shared" si="185"/>
        <v>236.32926810023847</v>
      </c>
      <c r="AR214" s="31">
        <f t="shared" si="167"/>
        <v>1.0999999999999999E-2</v>
      </c>
      <c r="AS214" s="30">
        <f t="shared" si="186"/>
        <v>2.6043123611428696</v>
      </c>
      <c r="AT214" s="30">
        <f t="shared" si="187"/>
        <v>233.72495573909561</v>
      </c>
      <c r="AU214" s="30">
        <f t="shared" si="203"/>
        <v>512.93577249464784</v>
      </c>
      <c r="AV214" s="36">
        <f t="shared" si="204"/>
        <v>1.4999999999999999E-2</v>
      </c>
      <c r="AW214" s="30">
        <f t="shared" si="188"/>
        <v>0.90238699538655132</v>
      </c>
      <c r="AX214" s="30">
        <f t="shared" si="189"/>
        <v>6.9429985585158729</v>
      </c>
      <c r="AY214" s="30">
        <f t="shared" si="190"/>
        <v>1.417621640438266</v>
      </c>
      <c r="AZ214" s="30">
        <f t="shared" si="191"/>
        <v>8.3606201989541393</v>
      </c>
      <c r="BA214" s="30">
        <f t="shared" si="192"/>
        <v>525.80869158443397</v>
      </c>
      <c r="BB214" s="31">
        <f t="shared" si="168"/>
        <v>1.0999999999999999E-2</v>
      </c>
      <c r="BC214" s="30">
        <f t="shared" si="193"/>
        <v>5.6422934974411261</v>
      </c>
      <c r="BD214" s="30">
        <f t="shared" si="194"/>
        <v>522.77071044813579</v>
      </c>
      <c r="BE214" s="30">
        <f t="shared" si="205"/>
        <v>894.63671555171129</v>
      </c>
      <c r="BF214" s="36">
        <f t="shared" si="206"/>
        <v>0.01</v>
      </c>
      <c r="BG214" s="36">
        <f t="shared" si="207"/>
        <v>0.90238699538655132</v>
      </c>
      <c r="BH214" s="30">
        <f t="shared" si="208"/>
        <v>8.0730853770920152</v>
      </c>
      <c r="BI214" s="30">
        <f t="shared" si="195"/>
        <v>1.2596383107903599</v>
      </c>
      <c r="BJ214" s="30">
        <f t="shared" si="209"/>
        <v>9.3327236878823747</v>
      </c>
      <c r="BK214" s="30">
        <f t="shared" si="210"/>
        <v>936.06755634984324</v>
      </c>
    </row>
    <row r="215" spans="1:63" x14ac:dyDescent="0.25">
      <c r="A215" s="29"/>
      <c r="B215" s="25">
        <f t="shared" si="213"/>
        <v>41390</v>
      </c>
      <c r="C215" s="26">
        <f>VLOOKUP(B215,Weather!$A$2:$F$9992,5,0)</f>
        <v>23.75</v>
      </c>
      <c r="D215" s="26">
        <f>VLOOKUP(B215,Weather!$A$2:$F$9992,6,0)</f>
        <v>27.0288</v>
      </c>
      <c r="F215" s="28">
        <f>B215-Output!$C$3</f>
        <v>182</v>
      </c>
      <c r="G215" s="26">
        <f t="shared" si="169"/>
        <v>2275.3999999999996</v>
      </c>
      <c r="H215" s="26">
        <f t="shared" si="212"/>
        <v>182</v>
      </c>
      <c r="I215" s="26"/>
      <c r="J215" s="26"/>
      <c r="K215" s="26"/>
      <c r="L215" s="30">
        <f t="shared" si="161"/>
        <v>0.59887999999999997</v>
      </c>
      <c r="M215" s="30">
        <f t="shared" si="170"/>
        <v>233.72495573909561</v>
      </c>
      <c r="N215" s="31">
        <f t="shared" si="162"/>
        <v>2.3800000000000002E-2</v>
      </c>
      <c r="O215" s="30">
        <f t="shared" si="171"/>
        <v>5.5626539465904754</v>
      </c>
      <c r="P215" s="30">
        <f t="shared" si="172"/>
        <v>0.96425561894686584</v>
      </c>
      <c r="Q215" s="30">
        <f t="shared" si="173"/>
        <v>2.6</v>
      </c>
      <c r="R215" s="30">
        <f>VLOOKUP(B215,Weather!$A$2:$G$99998,7,0)</f>
        <v>23.460869565217397</v>
      </c>
      <c r="S215" s="76">
        <f t="shared" si="196"/>
        <v>-3</v>
      </c>
      <c r="T215" s="30">
        <f t="shared" si="197"/>
        <v>42</v>
      </c>
      <c r="U215" s="30">
        <f t="shared" si="198"/>
        <v>15</v>
      </c>
      <c r="V215" s="30">
        <f t="shared" si="174"/>
        <v>0.87265571353726346</v>
      </c>
      <c r="W215" s="30"/>
      <c r="X215" s="30"/>
      <c r="Y215" s="30">
        <f t="shared" si="199"/>
        <v>1</v>
      </c>
      <c r="Z215" s="30">
        <f t="shared" si="200"/>
        <v>1</v>
      </c>
      <c r="AA215" s="30">
        <f t="shared" si="175"/>
        <v>0.87265571353726346</v>
      </c>
      <c r="AB215" s="30">
        <f t="shared" si="176"/>
        <v>59.133723660502184</v>
      </c>
      <c r="AC215" s="31">
        <f t="shared" si="163"/>
        <v>0.09</v>
      </c>
      <c r="AD215" s="30">
        <f t="shared" si="177"/>
        <v>5.3220351294451964</v>
      </c>
      <c r="AE215" s="31">
        <f t="shared" si="164"/>
        <v>0.32</v>
      </c>
      <c r="AF215" s="30">
        <f t="shared" si="178"/>
        <v>18.922791571360701</v>
      </c>
      <c r="AG215" s="30">
        <f t="shared" si="165"/>
        <v>0</v>
      </c>
      <c r="AH215" s="30">
        <f t="shared" si="179"/>
        <v>0</v>
      </c>
      <c r="AI215" s="31">
        <f t="shared" si="166"/>
        <v>0.67999999999999994</v>
      </c>
      <c r="AJ215" s="30">
        <f t="shared" si="180"/>
        <v>40.21093208914148</v>
      </c>
      <c r="AK215" s="30">
        <f t="shared" si="201"/>
        <v>233.72495573909561</v>
      </c>
      <c r="AL215" s="35">
        <f t="shared" si="202"/>
        <v>0.03</v>
      </c>
      <c r="AM215" s="30">
        <f t="shared" si="181"/>
        <v>0.89880929951161559</v>
      </c>
      <c r="AN215" s="30">
        <f t="shared" si="182"/>
        <v>6.3022249123871967</v>
      </c>
      <c r="AO215" s="30">
        <f t="shared" si="183"/>
        <v>-2.470078253013841E-2</v>
      </c>
      <c r="AP215" s="30">
        <f t="shared" si="184"/>
        <v>6.2775241298570581</v>
      </c>
      <c r="AQ215" s="30">
        <f t="shared" si="185"/>
        <v>232.76946673868375</v>
      </c>
      <c r="AR215" s="31">
        <f t="shared" si="167"/>
        <v>1.0999999999999999E-2</v>
      </c>
      <c r="AS215" s="30">
        <f t="shared" si="186"/>
        <v>2.5709745131300514</v>
      </c>
      <c r="AT215" s="30">
        <f t="shared" si="187"/>
        <v>230.19849222555371</v>
      </c>
      <c r="AU215" s="30">
        <f t="shared" si="203"/>
        <v>522.77071044813579</v>
      </c>
      <c r="AV215" s="36">
        <f t="shared" si="204"/>
        <v>1.4999999999999999E-2</v>
      </c>
      <c r="AW215" s="30">
        <f t="shared" si="188"/>
        <v>0.89880929951161559</v>
      </c>
      <c r="AX215" s="30">
        <f t="shared" si="189"/>
        <v>7.0480676409461775</v>
      </c>
      <c r="AY215" s="30">
        <f t="shared" si="190"/>
        <v>1.1779726138971209</v>
      </c>
      <c r="AZ215" s="30">
        <f t="shared" si="191"/>
        <v>8.2260402548432978</v>
      </c>
      <c r="BA215" s="30">
        <f t="shared" si="192"/>
        <v>533.46746176465319</v>
      </c>
      <c r="BB215" s="31">
        <f t="shared" si="168"/>
        <v>1.0999999999999999E-2</v>
      </c>
      <c r="BC215" s="30">
        <f t="shared" si="193"/>
        <v>5.7504778149294937</v>
      </c>
      <c r="BD215" s="30">
        <f t="shared" si="194"/>
        <v>530.28795846285379</v>
      </c>
      <c r="BE215" s="30">
        <f t="shared" si="205"/>
        <v>936.06755634984324</v>
      </c>
      <c r="BF215" s="36">
        <f t="shared" si="206"/>
        <v>0.01</v>
      </c>
      <c r="BG215" s="36">
        <f t="shared" si="207"/>
        <v>0.89880929951161559</v>
      </c>
      <c r="BH215" s="30">
        <f t="shared" si="208"/>
        <v>8.4134622461835242</v>
      </c>
      <c r="BI215" s="30">
        <f t="shared" si="195"/>
        <v>1.0811139746605702</v>
      </c>
      <c r="BJ215" s="30">
        <f t="shared" si="209"/>
        <v>9.4945762208440954</v>
      </c>
      <c r="BK215" s="30">
        <f t="shared" si="210"/>
        <v>972.53439003307005</v>
      </c>
    </row>
    <row r="216" spans="1:63" x14ac:dyDescent="0.25">
      <c r="A216" s="29"/>
      <c r="B216" s="25">
        <f t="shared" si="213"/>
        <v>41391</v>
      </c>
      <c r="C216" s="26">
        <f>VLOOKUP(B216,Weather!$A$2:$F$9992,5,0)</f>
        <v>25.849999999999998</v>
      </c>
      <c r="D216" s="26">
        <f>VLOOKUP(B216,Weather!$A$2:$F$9992,6,0)</f>
        <v>26.596800000000002</v>
      </c>
      <c r="F216" s="28">
        <f>B216-Output!$C$3</f>
        <v>183</v>
      </c>
      <c r="G216" s="26">
        <f t="shared" si="169"/>
        <v>2301.2499999999995</v>
      </c>
      <c r="H216" s="26">
        <f t="shared" si="212"/>
        <v>183</v>
      </c>
      <c r="I216" s="26"/>
      <c r="J216" s="26"/>
      <c r="K216" s="26"/>
      <c r="L216" s="30">
        <f t="shared" si="161"/>
        <v>0.5926300000000001</v>
      </c>
      <c r="M216" s="30">
        <f t="shared" si="170"/>
        <v>230.19849222555371</v>
      </c>
      <c r="N216" s="31">
        <f t="shared" si="162"/>
        <v>2.3800000000000002E-2</v>
      </c>
      <c r="O216" s="30">
        <f t="shared" si="171"/>
        <v>5.4787241149681787</v>
      </c>
      <c r="P216" s="30">
        <f t="shared" si="172"/>
        <v>0.96110370481111351</v>
      </c>
      <c r="Q216" s="30">
        <f t="shared" si="173"/>
        <v>2.6</v>
      </c>
      <c r="R216" s="30">
        <f>VLOOKUP(B216,Weather!$A$2:$G$99998,7,0)</f>
        <v>25.550000000000008</v>
      </c>
      <c r="S216" s="76">
        <f t="shared" si="196"/>
        <v>-3</v>
      </c>
      <c r="T216" s="30">
        <f t="shared" si="197"/>
        <v>42</v>
      </c>
      <c r="U216" s="30">
        <f t="shared" si="198"/>
        <v>15</v>
      </c>
      <c r="V216" s="30">
        <f t="shared" si="174"/>
        <v>0.80841294431534538</v>
      </c>
      <c r="W216" s="30"/>
      <c r="X216" s="30"/>
      <c r="Y216" s="30">
        <f t="shared" si="199"/>
        <v>1</v>
      </c>
      <c r="Z216" s="30">
        <f t="shared" si="200"/>
        <v>1</v>
      </c>
      <c r="AA216" s="30">
        <f t="shared" si="175"/>
        <v>0.80841294431534538</v>
      </c>
      <c r="AB216" s="30">
        <f t="shared" si="176"/>
        <v>53.728689238858138</v>
      </c>
      <c r="AC216" s="31">
        <f t="shared" si="163"/>
        <v>0.09</v>
      </c>
      <c r="AD216" s="30">
        <f t="shared" si="177"/>
        <v>4.835582031497232</v>
      </c>
      <c r="AE216" s="31">
        <f t="shared" si="164"/>
        <v>0.32</v>
      </c>
      <c r="AF216" s="30">
        <f t="shared" si="178"/>
        <v>17.193180556434605</v>
      </c>
      <c r="AG216" s="30">
        <f t="shared" si="165"/>
        <v>0</v>
      </c>
      <c r="AH216" s="30">
        <f t="shared" si="179"/>
        <v>0</v>
      </c>
      <c r="AI216" s="31">
        <f t="shared" si="166"/>
        <v>0.67999999999999994</v>
      </c>
      <c r="AJ216" s="30">
        <f t="shared" si="180"/>
        <v>36.535508682423533</v>
      </c>
      <c r="AK216" s="30">
        <f t="shared" si="201"/>
        <v>230.19849222555371</v>
      </c>
      <c r="AL216" s="35">
        <f t="shared" si="202"/>
        <v>0.03</v>
      </c>
      <c r="AM216" s="30">
        <f t="shared" si="181"/>
        <v>1.0388591032976648</v>
      </c>
      <c r="AN216" s="30">
        <f t="shared" si="182"/>
        <v>7.1743139764173955</v>
      </c>
      <c r="AO216" s="30">
        <f t="shared" si="183"/>
        <v>-5.8936045011988125E-2</v>
      </c>
      <c r="AP216" s="30">
        <f t="shared" si="184"/>
        <v>7.1153779314054075</v>
      </c>
      <c r="AQ216" s="30">
        <f t="shared" si="185"/>
        <v>227.91869632564553</v>
      </c>
      <c r="AR216" s="31">
        <f t="shared" si="167"/>
        <v>1.0999999999999999E-2</v>
      </c>
      <c r="AS216" s="30">
        <f t="shared" si="186"/>
        <v>2.5321834144810906</v>
      </c>
      <c r="AT216" s="30">
        <f t="shared" si="187"/>
        <v>225.38651291116443</v>
      </c>
      <c r="AU216" s="30">
        <f t="shared" si="203"/>
        <v>530.28795846285379</v>
      </c>
      <c r="AV216" s="36">
        <f t="shared" si="204"/>
        <v>1.4999999999999999E-2</v>
      </c>
      <c r="AW216" s="30">
        <f t="shared" si="188"/>
        <v>1.0388591032976648</v>
      </c>
      <c r="AX216" s="30">
        <f t="shared" si="189"/>
        <v>8.2634170952740451</v>
      </c>
      <c r="AY216" s="30">
        <f t="shared" si="190"/>
        <v>0.88583253534712747</v>
      </c>
      <c r="AZ216" s="30">
        <f t="shared" si="191"/>
        <v>9.1492496306211724</v>
      </c>
      <c r="BA216" s="30">
        <f t="shared" si="192"/>
        <v>538.33188938866726</v>
      </c>
      <c r="BB216" s="31">
        <f t="shared" si="168"/>
        <v>1.0999999999999999E-2</v>
      </c>
      <c r="BC216" s="30">
        <f t="shared" si="193"/>
        <v>5.833167543091391</v>
      </c>
      <c r="BD216" s="30">
        <f t="shared" si="194"/>
        <v>535.03090526005701</v>
      </c>
      <c r="BE216" s="30">
        <f t="shared" si="205"/>
        <v>972.53439003307005</v>
      </c>
      <c r="BF216" s="36">
        <f t="shared" si="206"/>
        <v>0.01</v>
      </c>
      <c r="BG216" s="36">
        <f t="shared" si="207"/>
        <v>1.0388591032976648</v>
      </c>
      <c r="BH216" s="30">
        <f t="shared" si="208"/>
        <v>10.103262043558967</v>
      </c>
      <c r="BI216" s="30">
        <f t="shared" si="195"/>
        <v>0.89869638572139532</v>
      </c>
      <c r="BJ216" s="30">
        <f t="shared" si="209"/>
        <v>11.001958429280362</v>
      </c>
      <c r="BK216" s="30">
        <f t="shared" si="210"/>
        <v>1003.9011078293046</v>
      </c>
    </row>
    <row r="217" spans="1:63" x14ac:dyDescent="0.25">
      <c r="A217" s="29"/>
      <c r="B217" s="25">
        <f t="shared" si="213"/>
        <v>41392</v>
      </c>
      <c r="C217" s="26">
        <f>VLOOKUP(B217,Weather!$A$2:$F$9992,5,0)</f>
        <v>23.6</v>
      </c>
      <c r="D217" s="26">
        <f>VLOOKUP(B217,Weather!$A$2:$F$9992,6,0)</f>
        <v>9.1547999999999998</v>
      </c>
      <c r="F217" s="28">
        <f>B217-Output!$C$3</f>
        <v>184</v>
      </c>
      <c r="G217" s="26">
        <f t="shared" si="169"/>
        <v>2324.8499999999995</v>
      </c>
      <c r="H217" s="26">
        <f t="shared" si="212"/>
        <v>184</v>
      </c>
      <c r="I217" s="26"/>
      <c r="J217" s="26"/>
      <c r="K217" s="26"/>
      <c r="L217" s="30">
        <f t="shared" si="161"/>
        <v>0.58632000000000006</v>
      </c>
      <c r="M217" s="30">
        <f t="shared" si="170"/>
        <v>225.38651291116443</v>
      </c>
      <c r="N217" s="31">
        <f t="shared" si="162"/>
        <v>2.3800000000000002E-2</v>
      </c>
      <c r="O217" s="30">
        <f t="shared" si="171"/>
        <v>5.3641990072857135</v>
      </c>
      <c r="P217" s="30">
        <f t="shared" si="172"/>
        <v>0.95693898269142619</v>
      </c>
      <c r="Q217" s="30">
        <f t="shared" si="173"/>
        <v>2.6</v>
      </c>
      <c r="R217" s="30">
        <f>VLOOKUP(B217,Weather!$A$2:$G$99998,7,0)</f>
        <v>22.856521739130436</v>
      </c>
      <c r="S217" s="76">
        <f t="shared" si="196"/>
        <v>-3</v>
      </c>
      <c r="T217" s="30">
        <f t="shared" si="197"/>
        <v>42</v>
      </c>
      <c r="U217" s="30">
        <f t="shared" si="198"/>
        <v>15</v>
      </c>
      <c r="V217" s="30">
        <f t="shared" si="174"/>
        <v>0.88912525649501584</v>
      </c>
      <c r="W217" s="30"/>
      <c r="X217" s="30"/>
      <c r="Y217" s="30">
        <f t="shared" si="199"/>
        <v>1</v>
      </c>
      <c r="Z217" s="30">
        <f t="shared" si="200"/>
        <v>1</v>
      </c>
      <c r="AA217" s="30">
        <f t="shared" si="175"/>
        <v>0.88912525649501584</v>
      </c>
      <c r="AB217" s="30">
        <f t="shared" si="176"/>
        <v>20.252069198540852</v>
      </c>
      <c r="AC217" s="31">
        <f t="shared" si="163"/>
        <v>0.09</v>
      </c>
      <c r="AD217" s="30">
        <f t="shared" si="177"/>
        <v>1.8226862278686766</v>
      </c>
      <c r="AE217" s="31">
        <f t="shared" si="164"/>
        <v>0.32</v>
      </c>
      <c r="AF217" s="30">
        <f t="shared" si="178"/>
        <v>6.4806621435330731</v>
      </c>
      <c r="AG217" s="30">
        <f t="shared" si="165"/>
        <v>0</v>
      </c>
      <c r="AH217" s="30">
        <f t="shared" si="179"/>
        <v>0</v>
      </c>
      <c r="AI217" s="31">
        <f t="shared" si="166"/>
        <v>0.67999999999999994</v>
      </c>
      <c r="AJ217" s="30">
        <f t="shared" si="180"/>
        <v>13.771407055007778</v>
      </c>
      <c r="AK217" s="30">
        <f t="shared" si="201"/>
        <v>225.38651291116443</v>
      </c>
      <c r="AL217" s="35">
        <f t="shared" si="202"/>
        <v>0.03</v>
      </c>
      <c r="AM217" s="30">
        <f t="shared" si="181"/>
        <v>0.86193571185756535</v>
      </c>
      <c r="AN217" s="30">
        <f t="shared" si="182"/>
        <v>5.8280605334753659</v>
      </c>
      <c r="AO217" s="30">
        <f t="shared" si="183"/>
        <v>-0.10093543250128857</v>
      </c>
      <c r="AP217" s="30">
        <f t="shared" si="184"/>
        <v>5.7271251009740771</v>
      </c>
      <c r="AQ217" s="30">
        <f t="shared" si="185"/>
        <v>221.48207403805904</v>
      </c>
      <c r="AR217" s="31">
        <f t="shared" si="167"/>
        <v>1.0999999999999999E-2</v>
      </c>
      <c r="AS217" s="30">
        <f t="shared" si="186"/>
        <v>2.4792516420228088</v>
      </c>
      <c r="AT217" s="30">
        <f t="shared" si="187"/>
        <v>219.00282239603624</v>
      </c>
      <c r="AU217" s="30">
        <f t="shared" si="203"/>
        <v>535.03090526005701</v>
      </c>
      <c r="AV217" s="36">
        <f t="shared" si="204"/>
        <v>1.4999999999999999E-2</v>
      </c>
      <c r="AW217" s="30">
        <f t="shared" si="188"/>
        <v>0.86193571185756535</v>
      </c>
      <c r="AX217" s="30">
        <f t="shared" si="189"/>
        <v>6.9174336628668724</v>
      </c>
      <c r="AY217" s="30">
        <f t="shared" si="190"/>
        <v>-4.3327734717912889E-2</v>
      </c>
      <c r="AZ217" s="30">
        <f t="shared" si="191"/>
        <v>6.8741059281489596</v>
      </c>
      <c r="BA217" s="30">
        <f t="shared" si="192"/>
        <v>534.63746147544111</v>
      </c>
      <c r="BB217" s="31">
        <f t="shared" si="168"/>
        <v>1.0999999999999999E-2</v>
      </c>
      <c r="BC217" s="30">
        <f t="shared" si="193"/>
        <v>5.8853399578606265</v>
      </c>
      <c r="BD217" s="30">
        <f t="shared" si="194"/>
        <v>531.23137315960332</v>
      </c>
      <c r="BE217" s="30">
        <f t="shared" si="205"/>
        <v>1003.9011078293046</v>
      </c>
      <c r="BF217" s="36">
        <f t="shared" si="206"/>
        <v>0.01</v>
      </c>
      <c r="BG217" s="36">
        <f t="shared" si="207"/>
        <v>0.86193571185756535</v>
      </c>
      <c r="BH217" s="30">
        <f t="shared" si="208"/>
        <v>8.6529821601145009</v>
      </c>
      <c r="BI217" s="30">
        <f t="shared" si="195"/>
        <v>0.17402644642637138</v>
      </c>
      <c r="BJ217" s="30">
        <f t="shared" si="209"/>
        <v>8.8270086065408719</v>
      </c>
      <c r="BK217" s="30">
        <f t="shared" si="210"/>
        <v>1014.7308462356322</v>
      </c>
    </row>
    <row r="218" spans="1:63" x14ac:dyDescent="0.25">
      <c r="A218" s="29"/>
      <c r="B218" s="25">
        <f t="shared" si="213"/>
        <v>41393</v>
      </c>
      <c r="C218" s="26">
        <f>VLOOKUP(B218,Weather!$A$2:$F$9992,5,0)</f>
        <v>25</v>
      </c>
      <c r="D218" s="26">
        <f>VLOOKUP(B218,Weather!$A$2:$F$9992,6,0)</f>
        <v>33.418799999999997</v>
      </c>
      <c r="F218" s="28">
        <f>B218-Output!$C$3</f>
        <v>185</v>
      </c>
      <c r="G218" s="26">
        <f t="shared" si="169"/>
        <v>2349.8499999999995</v>
      </c>
      <c r="H218" s="26">
        <f t="shared" si="212"/>
        <v>185</v>
      </c>
      <c r="I218" s="26"/>
      <c r="J218" s="26"/>
      <c r="K218" s="26"/>
      <c r="L218" s="30">
        <f t="shared" si="161"/>
        <v>0.57994999999999997</v>
      </c>
      <c r="M218" s="30">
        <f t="shared" si="170"/>
        <v>219.00282239603624</v>
      </c>
      <c r="N218" s="31">
        <f t="shared" si="162"/>
        <v>2.3800000000000002E-2</v>
      </c>
      <c r="O218" s="30">
        <f t="shared" si="171"/>
        <v>5.2122671730256629</v>
      </c>
      <c r="P218" s="30">
        <f t="shared" si="172"/>
        <v>0.95133787863903641</v>
      </c>
      <c r="Q218" s="30">
        <f t="shared" si="173"/>
        <v>2.6</v>
      </c>
      <c r="R218" s="30">
        <f>VLOOKUP(B218,Weather!$A$2:$G$99998,7,0)</f>
        <v>24.186363636363637</v>
      </c>
      <c r="S218" s="76">
        <f t="shared" si="196"/>
        <v>-3</v>
      </c>
      <c r="T218" s="30">
        <f t="shared" si="197"/>
        <v>42</v>
      </c>
      <c r="U218" s="30">
        <f t="shared" si="198"/>
        <v>15</v>
      </c>
      <c r="V218" s="30">
        <f t="shared" si="174"/>
        <v>0.85160427380051851</v>
      </c>
      <c r="W218" s="30"/>
      <c r="X218" s="30"/>
      <c r="Y218" s="30">
        <f t="shared" si="199"/>
        <v>1</v>
      </c>
      <c r="Z218" s="30">
        <f t="shared" si="200"/>
        <v>1</v>
      </c>
      <c r="AA218" s="30">
        <f t="shared" si="175"/>
        <v>0.85160427380051851</v>
      </c>
      <c r="AB218" s="30">
        <f t="shared" si="176"/>
        <v>70.394190727754875</v>
      </c>
      <c r="AC218" s="31">
        <f t="shared" si="163"/>
        <v>0.09</v>
      </c>
      <c r="AD218" s="30">
        <f t="shared" si="177"/>
        <v>6.3354771654979389</v>
      </c>
      <c r="AE218" s="31">
        <f t="shared" si="164"/>
        <v>0.32</v>
      </c>
      <c r="AF218" s="30">
        <f t="shared" si="178"/>
        <v>22.526141032881561</v>
      </c>
      <c r="AG218" s="30">
        <f t="shared" si="165"/>
        <v>0</v>
      </c>
      <c r="AH218" s="30">
        <f t="shared" si="179"/>
        <v>0</v>
      </c>
      <c r="AI218" s="31">
        <f t="shared" si="166"/>
        <v>0.67999999999999994</v>
      </c>
      <c r="AJ218" s="30">
        <f t="shared" si="180"/>
        <v>47.868049694873314</v>
      </c>
      <c r="AK218" s="30">
        <f t="shared" si="201"/>
        <v>219.00282239603624</v>
      </c>
      <c r="AL218" s="35">
        <f t="shared" si="202"/>
        <v>0.03</v>
      </c>
      <c r="AM218" s="30">
        <f t="shared" si="181"/>
        <v>0.94516385484784604</v>
      </c>
      <c r="AN218" s="30">
        <f t="shared" si="182"/>
        <v>6.2098065551518742</v>
      </c>
      <c r="AO218" s="30">
        <f t="shared" si="183"/>
        <v>3.166899380720832E-3</v>
      </c>
      <c r="AP218" s="30">
        <f t="shared" si="184"/>
        <v>6.2129734545325954</v>
      </c>
      <c r="AQ218" s="30">
        <f t="shared" si="185"/>
        <v>219.12532610700157</v>
      </c>
      <c r="AR218" s="31">
        <f t="shared" si="167"/>
        <v>1.0999999999999999E-2</v>
      </c>
      <c r="AS218" s="30">
        <f t="shared" si="186"/>
        <v>2.4090310463563984</v>
      </c>
      <c r="AT218" s="30">
        <f t="shared" si="187"/>
        <v>216.71629506064517</v>
      </c>
      <c r="AU218" s="30">
        <f t="shared" si="203"/>
        <v>531.23137315960332</v>
      </c>
      <c r="AV218" s="36">
        <f t="shared" si="204"/>
        <v>1.4999999999999999E-2</v>
      </c>
      <c r="AW218" s="30">
        <f t="shared" si="188"/>
        <v>0.94516385484784604</v>
      </c>
      <c r="AX218" s="30">
        <f t="shared" si="189"/>
        <v>7.5315103870746789</v>
      </c>
      <c r="AY218" s="30">
        <f t="shared" si="190"/>
        <v>1.4874673600640429</v>
      </c>
      <c r="AZ218" s="30">
        <f t="shared" si="191"/>
        <v>9.018977747138722</v>
      </c>
      <c r="BA218" s="30">
        <f t="shared" si="192"/>
        <v>544.7385364453462</v>
      </c>
      <c r="BB218" s="31">
        <f t="shared" si="168"/>
        <v>1.0999999999999999E-2</v>
      </c>
      <c r="BC218" s="30">
        <f t="shared" si="193"/>
        <v>5.8435451047556359</v>
      </c>
      <c r="BD218" s="30">
        <f t="shared" si="194"/>
        <v>541.30402238694694</v>
      </c>
      <c r="BE218" s="30">
        <f t="shared" si="205"/>
        <v>1014.7308462356322</v>
      </c>
      <c r="BF218" s="36">
        <f t="shared" si="206"/>
        <v>0.01</v>
      </c>
      <c r="BG218" s="36">
        <f t="shared" si="207"/>
        <v>0.94516385484784604</v>
      </c>
      <c r="BH218" s="30">
        <f t="shared" si="208"/>
        <v>9.5908691826108701</v>
      </c>
      <c r="BI218" s="30">
        <f t="shared" si="195"/>
        <v>1.3014241374169233</v>
      </c>
      <c r="BJ218" s="30">
        <f t="shared" si="209"/>
        <v>10.892293320027793</v>
      </c>
      <c r="BK218" s="30">
        <f t="shared" si="210"/>
        <v>1057.5501477152332</v>
      </c>
    </row>
    <row r="219" spans="1:63" x14ac:dyDescent="0.25">
      <c r="A219" s="29"/>
      <c r="B219" s="25">
        <f t="shared" si="213"/>
        <v>41394</v>
      </c>
      <c r="C219" s="26">
        <f>VLOOKUP(B219,Weather!$A$2:$F$9992,5,0)</f>
        <v>24.200000000000003</v>
      </c>
      <c r="D219" s="26">
        <f>VLOOKUP(B219,Weather!$A$2:$F$9992,6,0)</f>
        <v>29.516400000000001</v>
      </c>
      <c r="F219" s="28">
        <f>B219-Output!$C$3</f>
        <v>186</v>
      </c>
      <c r="G219" s="26">
        <f t="shared" si="169"/>
        <v>2374.0499999999993</v>
      </c>
      <c r="H219" s="26">
        <f t="shared" si="212"/>
        <v>186</v>
      </c>
      <c r="I219" s="26"/>
      <c r="J219" s="26"/>
      <c r="K219" s="26"/>
      <c r="L219" s="30">
        <f t="shared" si="161"/>
        <v>0.57351999999999992</v>
      </c>
      <c r="M219" s="30">
        <f t="shared" si="170"/>
        <v>216.71629506064517</v>
      </c>
      <c r="N219" s="31">
        <f t="shared" si="162"/>
        <v>2.3800000000000002E-2</v>
      </c>
      <c r="O219" s="30">
        <f t="shared" si="171"/>
        <v>5.1578478224433555</v>
      </c>
      <c r="P219" s="30">
        <f t="shared" si="172"/>
        <v>0.94808403280939801</v>
      </c>
      <c r="Q219" s="30">
        <f t="shared" si="173"/>
        <v>2.6</v>
      </c>
      <c r="R219" s="30">
        <f>VLOOKUP(B219,Weather!$A$2:$G$99998,7,0)</f>
        <v>23.513043478260869</v>
      </c>
      <c r="S219" s="76">
        <f t="shared" si="196"/>
        <v>-3</v>
      </c>
      <c r="T219" s="30">
        <f t="shared" si="197"/>
        <v>42</v>
      </c>
      <c r="U219" s="30">
        <f t="shared" si="198"/>
        <v>15</v>
      </c>
      <c r="V219" s="30">
        <f t="shared" si="174"/>
        <v>0.87118793271792716</v>
      </c>
      <c r="W219" s="30"/>
      <c r="X219" s="30"/>
      <c r="Y219" s="30">
        <f t="shared" si="199"/>
        <v>1</v>
      </c>
      <c r="Z219" s="30">
        <f t="shared" si="200"/>
        <v>1</v>
      </c>
      <c r="AA219" s="30">
        <f t="shared" si="175"/>
        <v>0.87118793271792716</v>
      </c>
      <c r="AB219" s="30">
        <f t="shared" si="176"/>
        <v>63.38630247802999</v>
      </c>
      <c r="AC219" s="31">
        <f t="shared" si="163"/>
        <v>0.09</v>
      </c>
      <c r="AD219" s="30">
        <f t="shared" si="177"/>
        <v>5.7047672230226985</v>
      </c>
      <c r="AE219" s="31">
        <f t="shared" si="164"/>
        <v>0.32</v>
      </c>
      <c r="AF219" s="30">
        <f t="shared" si="178"/>
        <v>20.283616792969596</v>
      </c>
      <c r="AG219" s="30">
        <f t="shared" si="165"/>
        <v>0</v>
      </c>
      <c r="AH219" s="30">
        <f t="shared" si="179"/>
        <v>0</v>
      </c>
      <c r="AI219" s="31">
        <f t="shared" si="166"/>
        <v>0.67999999999999994</v>
      </c>
      <c r="AJ219" s="30">
        <f t="shared" si="180"/>
        <v>43.102685685060386</v>
      </c>
      <c r="AK219" s="30">
        <f t="shared" si="201"/>
        <v>216.71629506064517</v>
      </c>
      <c r="AL219" s="35">
        <f t="shared" si="202"/>
        <v>0.03</v>
      </c>
      <c r="AM219" s="30">
        <f t="shared" si="181"/>
        <v>0.90206565613140888</v>
      </c>
      <c r="AN219" s="30">
        <f t="shared" si="182"/>
        <v>5.8647698069474661</v>
      </c>
      <c r="AO219" s="30">
        <f t="shared" si="183"/>
        <v>-4.032065114904144E-3</v>
      </c>
      <c r="AP219" s="30">
        <f t="shared" si="184"/>
        <v>5.8607377418325619</v>
      </c>
      <c r="AQ219" s="30">
        <f t="shared" si="185"/>
        <v>216.56032454183529</v>
      </c>
      <c r="AR219" s="31">
        <f t="shared" si="167"/>
        <v>1.0999999999999999E-2</v>
      </c>
      <c r="AS219" s="30">
        <f t="shared" si="186"/>
        <v>2.3838792456670967</v>
      </c>
      <c r="AT219" s="30">
        <f t="shared" si="187"/>
        <v>214.1764452961682</v>
      </c>
      <c r="AU219" s="30">
        <f t="shared" si="203"/>
        <v>541.30402238694694</v>
      </c>
      <c r="AV219" s="36">
        <f t="shared" si="204"/>
        <v>1.4999999999999999E-2</v>
      </c>
      <c r="AW219" s="30">
        <f t="shared" si="188"/>
        <v>0.90206565613140888</v>
      </c>
      <c r="AX219" s="30">
        <f t="shared" si="189"/>
        <v>7.3243765218157817</v>
      </c>
      <c r="AY219" s="30">
        <f t="shared" si="190"/>
        <v>1.2855566348984582</v>
      </c>
      <c r="AZ219" s="30">
        <f t="shared" si="191"/>
        <v>8.6099331567142396</v>
      </c>
      <c r="BA219" s="30">
        <f t="shared" si="192"/>
        <v>552.97770602320236</v>
      </c>
      <c r="BB219" s="31">
        <f t="shared" si="168"/>
        <v>1.0999999999999999E-2</v>
      </c>
      <c r="BC219" s="30">
        <f t="shared" si="193"/>
        <v>5.954344246256416</v>
      </c>
      <c r="BD219" s="30">
        <f t="shared" si="194"/>
        <v>549.40724102261311</v>
      </c>
      <c r="BE219" s="30">
        <f t="shared" si="205"/>
        <v>1057.5501477152332</v>
      </c>
      <c r="BF219" s="36">
        <f t="shared" si="206"/>
        <v>0.01</v>
      </c>
      <c r="BG219" s="36">
        <f t="shared" si="207"/>
        <v>0.90206565613140888</v>
      </c>
      <c r="BH219" s="30">
        <f t="shared" si="208"/>
        <v>9.5397966789061019</v>
      </c>
      <c r="BI219" s="30">
        <f t="shared" si="195"/>
        <v>1.1411382262092455</v>
      </c>
      <c r="BJ219" s="30">
        <f t="shared" si="209"/>
        <v>10.680934905115347</v>
      </c>
      <c r="BK219" s="30">
        <f t="shared" si="210"/>
        <v>1095.9262427414346</v>
      </c>
    </row>
    <row r="220" spans="1:63" x14ac:dyDescent="0.25">
      <c r="A220" s="29"/>
      <c r="B220" s="25">
        <f t="shared" si="213"/>
        <v>41395</v>
      </c>
      <c r="C220" s="26">
        <f>VLOOKUP(B220,Weather!$A$2:$F$9992,5,0)</f>
        <v>18.649999999999999</v>
      </c>
      <c r="D220" s="26">
        <f>VLOOKUP(B220,Weather!$A$2:$F$9992,6,0)</f>
        <v>2.97</v>
      </c>
      <c r="F220" s="28">
        <f>B220-Output!$C$3</f>
        <v>187</v>
      </c>
      <c r="G220" s="26">
        <f t="shared" si="169"/>
        <v>2392.6999999999994</v>
      </c>
      <c r="H220" s="26">
        <f t="shared" si="212"/>
        <v>187</v>
      </c>
      <c r="I220" s="26"/>
      <c r="J220" s="26"/>
      <c r="K220" s="26"/>
      <c r="L220" s="30">
        <f t="shared" si="161"/>
        <v>0.56703000000000003</v>
      </c>
      <c r="M220" s="30">
        <f t="shared" si="170"/>
        <v>214.1764452961682</v>
      </c>
      <c r="N220" s="31">
        <f t="shared" si="162"/>
        <v>2.3800000000000002E-2</v>
      </c>
      <c r="O220" s="30">
        <f t="shared" si="171"/>
        <v>5.097399398048803</v>
      </c>
      <c r="P220" s="30">
        <f t="shared" si="172"/>
        <v>0.944444812375415</v>
      </c>
      <c r="Q220" s="30">
        <f t="shared" si="173"/>
        <v>2.6</v>
      </c>
      <c r="R220" s="30">
        <f>VLOOKUP(B220,Weather!$A$2:$G$99998,7,0)</f>
        <v>18.856521739130436</v>
      </c>
      <c r="S220" s="76">
        <f t="shared" si="196"/>
        <v>-3</v>
      </c>
      <c r="T220" s="30">
        <f t="shared" si="197"/>
        <v>42</v>
      </c>
      <c r="U220" s="30">
        <f t="shared" si="198"/>
        <v>15</v>
      </c>
      <c r="V220" s="30">
        <f t="shared" si="174"/>
        <v>0.97143746580656221</v>
      </c>
      <c r="W220" s="30"/>
      <c r="X220" s="30"/>
      <c r="Y220" s="30">
        <f t="shared" si="199"/>
        <v>1</v>
      </c>
      <c r="Z220" s="30">
        <f t="shared" si="200"/>
        <v>1</v>
      </c>
      <c r="AA220" s="30">
        <f t="shared" si="175"/>
        <v>0.97143746580656221</v>
      </c>
      <c r="AB220" s="30">
        <f t="shared" si="176"/>
        <v>7.0846961981393992</v>
      </c>
      <c r="AC220" s="31">
        <f t="shared" si="163"/>
        <v>0.09</v>
      </c>
      <c r="AD220" s="30">
        <f t="shared" si="177"/>
        <v>0.6376226578325459</v>
      </c>
      <c r="AE220" s="31">
        <f t="shared" si="164"/>
        <v>0.32</v>
      </c>
      <c r="AF220" s="30">
        <f t="shared" si="178"/>
        <v>2.2671027834046078</v>
      </c>
      <c r="AG220" s="30">
        <f t="shared" si="165"/>
        <v>0</v>
      </c>
      <c r="AH220" s="30">
        <f t="shared" si="179"/>
        <v>0</v>
      </c>
      <c r="AI220" s="31">
        <f t="shared" si="166"/>
        <v>0.67999999999999994</v>
      </c>
      <c r="AJ220" s="30">
        <f t="shared" si="180"/>
        <v>4.817593414734791</v>
      </c>
      <c r="AK220" s="30">
        <f t="shared" si="201"/>
        <v>214.1764452961682</v>
      </c>
      <c r="AL220" s="35">
        <f t="shared" si="202"/>
        <v>0.03</v>
      </c>
      <c r="AM220" s="30">
        <f t="shared" si="181"/>
        <v>0.65322511886472234</v>
      </c>
      <c r="AN220" s="30">
        <f t="shared" si="182"/>
        <v>4.1971630180983954</v>
      </c>
      <c r="AO220" s="30">
        <f t="shared" si="183"/>
        <v>-8.9700417078699399E-2</v>
      </c>
      <c r="AP220" s="30">
        <f t="shared" si="184"/>
        <v>4.1074626010196962</v>
      </c>
      <c r="AQ220" s="30">
        <f t="shared" si="185"/>
        <v>210.70660535298103</v>
      </c>
      <c r="AR220" s="31">
        <f t="shared" si="167"/>
        <v>1.0999999999999999E-2</v>
      </c>
      <c r="AS220" s="30">
        <f t="shared" si="186"/>
        <v>2.3559408982578502</v>
      </c>
      <c r="AT220" s="30">
        <f t="shared" si="187"/>
        <v>208.35066445472319</v>
      </c>
      <c r="AU220" s="30">
        <f t="shared" si="203"/>
        <v>549.40724102261311</v>
      </c>
      <c r="AV220" s="36">
        <f t="shared" si="204"/>
        <v>1.4999999999999999E-2</v>
      </c>
      <c r="AW220" s="30">
        <f t="shared" si="188"/>
        <v>0.65322511886472234</v>
      </c>
      <c r="AX220" s="30">
        <f t="shared" si="189"/>
        <v>5.3832991548320344</v>
      </c>
      <c r="AY220" s="30">
        <f t="shared" si="190"/>
        <v>-0.30912668004560073</v>
      </c>
      <c r="AZ220" s="30">
        <f t="shared" si="191"/>
        <v>5.0741724747864332</v>
      </c>
      <c r="BA220" s="30">
        <f t="shared" si="192"/>
        <v>546.60017133123131</v>
      </c>
      <c r="BB220" s="31">
        <f t="shared" si="168"/>
        <v>1.0999999999999999E-2</v>
      </c>
      <c r="BC220" s="30">
        <f t="shared" si="193"/>
        <v>6.0434796512487434</v>
      </c>
      <c r="BD220" s="30">
        <f t="shared" si="194"/>
        <v>542.91263257824039</v>
      </c>
      <c r="BE220" s="30">
        <f t="shared" si="205"/>
        <v>1095.9262427414346</v>
      </c>
      <c r="BF220" s="36">
        <f t="shared" si="206"/>
        <v>0.01</v>
      </c>
      <c r="BG220" s="36">
        <f t="shared" si="207"/>
        <v>0.65322511886472234</v>
      </c>
      <c r="BH220" s="30">
        <f t="shared" si="208"/>
        <v>7.1588655018174219</v>
      </c>
      <c r="BI220" s="30">
        <f t="shared" si="195"/>
        <v>-7.9603250960809446E-2</v>
      </c>
      <c r="BJ220" s="30">
        <f t="shared" si="209"/>
        <v>7.0792622508566128</v>
      </c>
      <c r="BK220" s="30">
        <f t="shared" si="210"/>
        <v>1099.7080535565617</v>
      </c>
    </row>
    <row r="221" spans="1:63" x14ac:dyDescent="0.25">
      <c r="A221" s="29"/>
      <c r="B221" s="25">
        <f t="shared" si="213"/>
        <v>41396</v>
      </c>
      <c r="C221" s="26">
        <f>VLOOKUP(B221,Weather!$A$2:$F$9992,5,0)</f>
        <v>18.350000000000001</v>
      </c>
      <c r="D221" s="26">
        <f>VLOOKUP(B221,Weather!$A$2:$F$9992,6,0)</f>
        <v>17.1252</v>
      </c>
      <c r="F221" s="28">
        <f>B221-Output!$C$3</f>
        <v>188</v>
      </c>
      <c r="G221" s="26">
        <f t="shared" si="169"/>
        <v>2411.0499999999993</v>
      </c>
      <c r="H221" s="26">
        <f t="shared" si="212"/>
        <v>188</v>
      </c>
      <c r="I221" s="26"/>
      <c r="J221" s="26"/>
      <c r="K221" s="26"/>
      <c r="L221" s="30">
        <f t="shared" si="161"/>
        <v>0.56048000000000009</v>
      </c>
      <c r="M221" s="30">
        <f t="shared" si="170"/>
        <v>208.35066445472319</v>
      </c>
      <c r="N221" s="31">
        <f t="shared" si="162"/>
        <v>2.3800000000000002E-2</v>
      </c>
      <c r="O221" s="30">
        <f t="shared" si="171"/>
        <v>4.9587458140224125</v>
      </c>
      <c r="P221" s="30">
        <f t="shared" si="172"/>
        <v>0.93791667557268521</v>
      </c>
      <c r="Q221" s="30">
        <f t="shared" si="173"/>
        <v>2.6</v>
      </c>
      <c r="R221" s="30">
        <f>VLOOKUP(B221,Weather!$A$2:$G$99998,7,0)</f>
        <v>18.390909090909091</v>
      </c>
      <c r="S221" s="76">
        <f t="shared" si="196"/>
        <v>-3</v>
      </c>
      <c r="T221" s="30">
        <f t="shared" si="197"/>
        <v>42</v>
      </c>
      <c r="U221" s="30">
        <f t="shared" si="198"/>
        <v>15</v>
      </c>
      <c r="V221" s="30">
        <f t="shared" si="174"/>
        <v>0.97773889696905691</v>
      </c>
      <c r="W221" s="30"/>
      <c r="X221" s="30"/>
      <c r="Y221" s="30">
        <f t="shared" si="199"/>
        <v>1</v>
      </c>
      <c r="Z221" s="30">
        <f t="shared" si="200"/>
        <v>1</v>
      </c>
      <c r="AA221" s="30">
        <f t="shared" si="175"/>
        <v>0.97773889696905691</v>
      </c>
      <c r="AB221" s="30">
        <f t="shared" si="176"/>
        <v>40.831576704093642</v>
      </c>
      <c r="AC221" s="31">
        <f t="shared" si="163"/>
        <v>0.09</v>
      </c>
      <c r="AD221" s="30">
        <f t="shared" si="177"/>
        <v>3.6748419033684279</v>
      </c>
      <c r="AE221" s="31">
        <f t="shared" si="164"/>
        <v>0.32</v>
      </c>
      <c r="AF221" s="30">
        <f t="shared" si="178"/>
        <v>13.066104545309965</v>
      </c>
      <c r="AG221" s="30">
        <f t="shared" si="165"/>
        <v>0</v>
      </c>
      <c r="AH221" s="30">
        <f t="shared" si="179"/>
        <v>0</v>
      </c>
      <c r="AI221" s="31">
        <f t="shared" si="166"/>
        <v>0.67999999999999994</v>
      </c>
      <c r="AJ221" s="30">
        <f t="shared" si="180"/>
        <v>27.765472158783673</v>
      </c>
      <c r="AK221" s="30">
        <f t="shared" si="201"/>
        <v>208.35066445472319</v>
      </c>
      <c r="AL221" s="35">
        <f t="shared" si="202"/>
        <v>0.03</v>
      </c>
      <c r="AM221" s="30">
        <f t="shared" si="181"/>
        <v>0.6324796246002653</v>
      </c>
      <c r="AN221" s="30">
        <f t="shared" si="182"/>
        <v>3.9533265011861745</v>
      </c>
      <c r="AO221" s="30">
        <f t="shared" si="183"/>
        <v>-7.0178118650072157E-3</v>
      </c>
      <c r="AP221" s="30">
        <f t="shared" si="184"/>
        <v>3.9463086893211674</v>
      </c>
      <c r="AQ221" s="30">
        <f t="shared" si="185"/>
        <v>208.07919766877043</v>
      </c>
      <c r="AR221" s="31">
        <f t="shared" si="167"/>
        <v>1.0999999999999999E-2</v>
      </c>
      <c r="AS221" s="30">
        <f t="shared" si="186"/>
        <v>2.2918573090019549</v>
      </c>
      <c r="AT221" s="30">
        <f t="shared" si="187"/>
        <v>205.78734035976848</v>
      </c>
      <c r="AU221" s="30">
        <f t="shared" si="203"/>
        <v>542.91263257824039</v>
      </c>
      <c r="AV221" s="36">
        <f t="shared" si="204"/>
        <v>1.4999999999999999E-2</v>
      </c>
      <c r="AW221" s="30">
        <f t="shared" si="188"/>
        <v>0.6324796246002653</v>
      </c>
      <c r="AX221" s="30">
        <f t="shared" si="189"/>
        <v>5.150717670657408</v>
      </c>
      <c r="AY221" s="30">
        <f t="shared" si="190"/>
        <v>0.78520637796553372</v>
      </c>
      <c r="AZ221" s="30">
        <f t="shared" si="191"/>
        <v>5.9359240486229421</v>
      </c>
      <c r="BA221" s="30">
        <f t="shared" si="192"/>
        <v>550.04281307492738</v>
      </c>
      <c r="BB221" s="31">
        <f t="shared" si="168"/>
        <v>1.0999999999999999E-2</v>
      </c>
      <c r="BC221" s="30">
        <f t="shared" si="193"/>
        <v>5.9720389583606437</v>
      </c>
      <c r="BD221" s="30">
        <f t="shared" si="194"/>
        <v>546.36263142556868</v>
      </c>
      <c r="BE221" s="30">
        <f t="shared" si="205"/>
        <v>1099.7080535565617</v>
      </c>
      <c r="BF221" s="36">
        <f t="shared" si="206"/>
        <v>0.01</v>
      </c>
      <c r="BG221" s="36">
        <f t="shared" si="207"/>
        <v>0.6324796246002653</v>
      </c>
      <c r="BH221" s="30">
        <f t="shared" si="208"/>
        <v>6.9554293688334257</v>
      </c>
      <c r="BI221" s="30">
        <f t="shared" si="195"/>
        <v>0.70754145485830833</v>
      </c>
      <c r="BJ221" s="30">
        <f t="shared" si="209"/>
        <v>7.662970823691734</v>
      </c>
      <c r="BK221" s="30">
        <f t="shared" si="210"/>
        <v>1125.7825938500143</v>
      </c>
    </row>
    <row r="222" spans="1:63" x14ac:dyDescent="0.25">
      <c r="A222" s="29"/>
      <c r="B222" s="25">
        <f t="shared" si="213"/>
        <v>41397</v>
      </c>
      <c r="C222" s="26">
        <f>VLOOKUP(B222,Weather!$A$2:$F$9992,5,0)</f>
        <v>22.4</v>
      </c>
      <c r="D222" s="26">
        <f>VLOOKUP(B222,Weather!$A$2:$F$9992,6,0)</f>
        <v>29.484000000000002</v>
      </c>
      <c r="F222" s="28">
        <f>B222-Output!$C$3</f>
        <v>189</v>
      </c>
      <c r="G222" s="26">
        <f t="shared" si="169"/>
        <v>2433.4499999999994</v>
      </c>
      <c r="H222" s="26">
        <f t="shared" si="212"/>
        <v>189</v>
      </c>
      <c r="I222" s="26"/>
      <c r="J222" s="26"/>
      <c r="K222" s="26"/>
      <c r="L222" s="30">
        <f t="shared" si="161"/>
        <v>0.55386999999999997</v>
      </c>
      <c r="M222" s="30">
        <f t="shared" si="170"/>
        <v>205.78734035976848</v>
      </c>
      <c r="N222" s="31">
        <f t="shared" si="162"/>
        <v>0</v>
      </c>
      <c r="O222" s="30">
        <f t="shared" si="171"/>
        <v>0</v>
      </c>
      <c r="P222" s="30">
        <f t="shared" si="172"/>
        <v>0</v>
      </c>
      <c r="Q222" s="30">
        <f t="shared" si="173"/>
        <v>0</v>
      </c>
      <c r="R222" s="30">
        <f>VLOOKUP(B222,Weather!$A$2:$G$99998,7,0)</f>
        <v>21.978260869565215</v>
      </c>
      <c r="S222" s="76">
        <f t="shared" si="196"/>
        <v>-3</v>
      </c>
      <c r="T222" s="30">
        <f t="shared" si="197"/>
        <v>42</v>
      </c>
      <c r="U222" s="30">
        <f t="shared" si="198"/>
        <v>15</v>
      </c>
      <c r="V222" s="30">
        <f t="shared" si="174"/>
        <v>0.91126869720220116</v>
      </c>
      <c r="W222" s="30"/>
      <c r="X222" s="30"/>
      <c r="Y222" s="30">
        <f t="shared" si="199"/>
        <v>1</v>
      </c>
      <c r="Z222" s="30">
        <f t="shared" si="200"/>
        <v>1</v>
      </c>
      <c r="AA222" s="30">
        <f t="shared" si="175"/>
        <v>0.91126869720220116</v>
      </c>
      <c r="AB222" s="30">
        <f t="shared" si="176"/>
        <v>0</v>
      </c>
      <c r="AC222" s="31">
        <f t="shared" si="163"/>
        <v>0</v>
      </c>
      <c r="AD222" s="30">
        <f t="shared" si="177"/>
        <v>0</v>
      </c>
      <c r="AE222" s="31">
        <f t="shared" si="164"/>
        <v>0</v>
      </c>
      <c r="AF222" s="30">
        <f t="shared" si="178"/>
        <v>0</v>
      </c>
      <c r="AG222" s="30">
        <f t="shared" si="165"/>
        <v>0</v>
      </c>
      <c r="AH222" s="30">
        <f t="shared" si="179"/>
        <v>0</v>
      </c>
      <c r="AI222" s="31">
        <f t="shared" si="166"/>
        <v>0</v>
      </c>
      <c r="AJ222" s="30">
        <f t="shared" si="180"/>
        <v>0</v>
      </c>
      <c r="AK222" s="30">
        <f t="shared" si="201"/>
        <v>205.78734035976848</v>
      </c>
      <c r="AL222" s="35">
        <f t="shared" si="202"/>
        <v>0.03</v>
      </c>
      <c r="AM222" s="30">
        <f t="shared" si="181"/>
        <v>0.811029382252759</v>
      </c>
      <c r="AN222" s="30">
        <f t="shared" si="182"/>
        <v>5.0069873858226384</v>
      </c>
      <c r="AO222" s="30">
        <f t="shared" si="183"/>
        <v>0</v>
      </c>
      <c r="AP222" s="30">
        <f t="shared" si="184"/>
        <v>5.0069873858226384</v>
      </c>
      <c r="AQ222" s="30">
        <f t="shared" si="185"/>
        <v>200.78035297394584</v>
      </c>
      <c r="AR222" s="31">
        <f t="shared" si="167"/>
        <v>0</v>
      </c>
      <c r="AS222" s="30">
        <f t="shared" si="186"/>
        <v>0</v>
      </c>
      <c r="AT222" s="30">
        <f t="shared" si="187"/>
        <v>200.78035297394584</v>
      </c>
      <c r="AU222" s="30">
        <f t="shared" si="203"/>
        <v>546.36263142556868</v>
      </c>
      <c r="AV222" s="36">
        <f t="shared" si="204"/>
        <v>1.4999999999999999E-2</v>
      </c>
      <c r="AW222" s="30">
        <f t="shared" si="188"/>
        <v>0.811029382252759</v>
      </c>
      <c r="AX222" s="30">
        <f t="shared" si="189"/>
        <v>6.6467422117660622</v>
      </c>
      <c r="AY222" s="30">
        <f t="shared" si="190"/>
        <v>0</v>
      </c>
      <c r="AZ222" s="30">
        <f t="shared" si="191"/>
        <v>6.6467422117660622</v>
      </c>
      <c r="BA222" s="30">
        <f t="shared" si="192"/>
        <v>539.7158892138026</v>
      </c>
      <c r="BB222" s="31">
        <f t="shared" si="168"/>
        <v>0</v>
      </c>
      <c r="BC222" s="30">
        <f t="shared" si="193"/>
        <v>0</v>
      </c>
      <c r="BD222" s="30">
        <f t="shared" si="194"/>
        <v>539.7158892138026</v>
      </c>
      <c r="BE222" s="30">
        <f t="shared" si="205"/>
        <v>1125.7825938500143</v>
      </c>
      <c r="BF222" s="36">
        <f t="shared" si="206"/>
        <v>0.01</v>
      </c>
      <c r="BG222" s="36">
        <f t="shared" si="207"/>
        <v>0.811029382252759</v>
      </c>
      <c r="BH222" s="30">
        <f t="shared" si="208"/>
        <v>9.1304276164108593</v>
      </c>
      <c r="BI222" s="30">
        <f t="shared" si="195"/>
        <v>0</v>
      </c>
      <c r="BJ222" s="30">
        <f t="shared" si="209"/>
        <v>9.1304276164108593</v>
      </c>
      <c r="BK222" s="30">
        <f t="shared" si="210"/>
        <v>1116.6521662336036</v>
      </c>
    </row>
    <row r="223" spans="1:63" x14ac:dyDescent="0.25">
      <c r="A223" s="29"/>
      <c r="B223" s="25">
        <f t="shared" si="213"/>
        <v>41398</v>
      </c>
      <c r="C223" s="26">
        <f>VLOOKUP(B223,Weather!$A$2:$F$9992,5,0)</f>
        <v>23.4</v>
      </c>
      <c r="D223" s="26">
        <f>VLOOKUP(B223,Weather!$A$2:$F$9992,6,0)</f>
        <v>16.797599999999999</v>
      </c>
      <c r="F223" s="28">
        <f>B223-Output!$C$3</f>
        <v>190</v>
      </c>
      <c r="G223" s="26">
        <f t="shared" si="169"/>
        <v>2456.8499999999995</v>
      </c>
      <c r="H223" s="26">
        <f t="shared" si="212"/>
        <v>190</v>
      </c>
      <c r="I223" s="26"/>
      <c r="J223" s="26"/>
      <c r="K223" s="26"/>
      <c r="L223" s="30">
        <f t="shared" si="161"/>
        <v>0.54720000000000002</v>
      </c>
      <c r="M223" s="30">
        <f t="shared" si="170"/>
        <v>200.78035297394584</v>
      </c>
      <c r="N223" s="31">
        <f t="shared" si="162"/>
        <v>0</v>
      </c>
      <c r="O223" s="30">
        <f t="shared" si="171"/>
        <v>0</v>
      </c>
      <c r="P223" s="30">
        <f t="shared" si="172"/>
        <v>0</v>
      </c>
      <c r="Q223" s="30">
        <f t="shared" si="173"/>
        <v>0</v>
      </c>
      <c r="R223" s="30">
        <f>VLOOKUP(B223,Weather!$A$2:$G$99998,7,0)</f>
        <v>22.534782608695654</v>
      </c>
      <c r="S223" s="76">
        <f t="shared" si="196"/>
        <v>-3</v>
      </c>
      <c r="T223" s="30">
        <f t="shared" si="197"/>
        <v>42</v>
      </c>
      <c r="U223" s="30">
        <f t="shared" si="198"/>
        <v>15</v>
      </c>
      <c r="V223" s="30">
        <f t="shared" si="174"/>
        <v>0.8974871581143411</v>
      </c>
      <c r="W223" s="30"/>
      <c r="X223" s="30"/>
      <c r="Y223" s="30">
        <f t="shared" si="199"/>
        <v>1</v>
      </c>
      <c r="Z223" s="30">
        <f t="shared" si="200"/>
        <v>1</v>
      </c>
      <c r="AA223" s="30">
        <f t="shared" si="175"/>
        <v>0.8974871581143411</v>
      </c>
      <c r="AB223" s="30">
        <f t="shared" si="176"/>
        <v>0</v>
      </c>
      <c r="AC223" s="31">
        <f t="shared" si="163"/>
        <v>0</v>
      </c>
      <c r="AD223" s="30">
        <f t="shared" si="177"/>
        <v>0</v>
      </c>
      <c r="AE223" s="31">
        <f t="shared" si="164"/>
        <v>0</v>
      </c>
      <c r="AF223" s="30">
        <f t="shared" si="178"/>
        <v>0</v>
      </c>
      <c r="AG223" s="30">
        <f t="shared" si="165"/>
        <v>0</v>
      </c>
      <c r="AH223" s="30">
        <f t="shared" si="179"/>
        <v>0</v>
      </c>
      <c r="AI223" s="31">
        <f t="shared" si="166"/>
        <v>0</v>
      </c>
      <c r="AJ223" s="30">
        <f t="shared" si="180"/>
        <v>0</v>
      </c>
      <c r="AK223" s="30">
        <f t="shared" si="201"/>
        <v>200.78035297394584</v>
      </c>
      <c r="AL223" s="35">
        <f t="shared" si="202"/>
        <v>0.03</v>
      </c>
      <c r="AM223" s="30">
        <f t="shared" si="181"/>
        <v>0.84292621759314645</v>
      </c>
      <c r="AN223" s="30">
        <f t="shared" si="182"/>
        <v>5.0772907049803502</v>
      </c>
      <c r="AO223" s="30">
        <f t="shared" si="183"/>
        <v>0</v>
      </c>
      <c r="AP223" s="30">
        <f t="shared" si="184"/>
        <v>5.0772907049803502</v>
      </c>
      <c r="AQ223" s="30">
        <f t="shared" si="185"/>
        <v>195.70306226896548</v>
      </c>
      <c r="AR223" s="31">
        <f t="shared" si="167"/>
        <v>0</v>
      </c>
      <c r="AS223" s="30">
        <f t="shared" si="186"/>
        <v>0</v>
      </c>
      <c r="AT223" s="30">
        <f t="shared" si="187"/>
        <v>195.70306226896548</v>
      </c>
      <c r="AU223" s="30">
        <f t="shared" si="203"/>
        <v>539.7158892138026</v>
      </c>
      <c r="AV223" s="36">
        <f t="shared" si="204"/>
        <v>1.4999999999999999E-2</v>
      </c>
      <c r="AW223" s="30">
        <f t="shared" si="188"/>
        <v>0.84292621759314645</v>
      </c>
      <c r="AX223" s="30">
        <f t="shared" si="189"/>
        <v>6.8241100960486838</v>
      </c>
      <c r="AY223" s="30">
        <f t="shared" si="190"/>
        <v>0</v>
      </c>
      <c r="AZ223" s="30">
        <f t="shared" si="191"/>
        <v>6.8241100960486838</v>
      </c>
      <c r="BA223" s="30">
        <f t="shared" si="192"/>
        <v>532.89177911775391</v>
      </c>
      <c r="BB223" s="31">
        <f t="shared" si="168"/>
        <v>0</v>
      </c>
      <c r="BC223" s="30">
        <f t="shared" si="193"/>
        <v>0</v>
      </c>
      <c r="BD223" s="30">
        <f t="shared" si="194"/>
        <v>532.89177911775391</v>
      </c>
      <c r="BE223" s="30">
        <f t="shared" si="205"/>
        <v>1116.6521662336036</v>
      </c>
      <c r="BF223" s="36">
        <f t="shared" si="206"/>
        <v>0.01</v>
      </c>
      <c r="BG223" s="36">
        <f t="shared" si="207"/>
        <v>0.84292621759314645</v>
      </c>
      <c r="BH223" s="30">
        <f t="shared" si="208"/>
        <v>9.4125538685048493</v>
      </c>
      <c r="BI223" s="30">
        <f t="shared" si="195"/>
        <v>0</v>
      </c>
      <c r="BJ223" s="30">
        <f t="shared" si="209"/>
        <v>9.4125538685048493</v>
      </c>
      <c r="BK223" s="30">
        <f t="shared" si="210"/>
        <v>1107.2396123650988</v>
      </c>
    </row>
    <row r="224" spans="1:63" x14ac:dyDescent="0.25">
      <c r="A224" s="29"/>
      <c r="B224" s="25">
        <f t="shared" ref="B224:B250" si="214">B223+1</f>
        <v>41399</v>
      </c>
      <c r="C224" s="26">
        <f>VLOOKUP(B224,Weather!$A$2:$F$9992,5,0)</f>
        <v>18.25</v>
      </c>
      <c r="D224" s="26">
        <f>VLOOKUP(B224,Weather!$A$2:$F$9992,6,0)</f>
        <v>6.1272000000000002</v>
      </c>
      <c r="F224" s="28">
        <f>B224-Output!$C$3</f>
        <v>191</v>
      </c>
      <c r="G224" s="26">
        <f t="shared" si="169"/>
        <v>2475.0999999999995</v>
      </c>
      <c r="H224" s="26">
        <f t="shared" si="212"/>
        <v>191</v>
      </c>
      <c r="I224" s="26"/>
      <c r="J224" s="26"/>
      <c r="K224" s="26"/>
      <c r="L224" s="30">
        <f t="shared" si="161"/>
        <v>0.54047000000000001</v>
      </c>
      <c r="M224" s="30">
        <f t="shared" si="170"/>
        <v>195.70306226896548</v>
      </c>
      <c r="N224" s="31">
        <f t="shared" si="162"/>
        <v>0</v>
      </c>
      <c r="O224" s="30">
        <f t="shared" si="171"/>
        <v>0</v>
      </c>
      <c r="P224" s="30">
        <f t="shared" si="172"/>
        <v>0</v>
      </c>
      <c r="Q224" s="30">
        <f t="shared" si="173"/>
        <v>0</v>
      </c>
      <c r="R224" s="30">
        <f>VLOOKUP(B224,Weather!$A$2:$G$99998,7,0)</f>
        <v>17.909090909090907</v>
      </c>
      <c r="S224" s="76">
        <f t="shared" si="196"/>
        <v>-3</v>
      </c>
      <c r="T224" s="30">
        <f t="shared" si="197"/>
        <v>42</v>
      </c>
      <c r="U224" s="30">
        <f t="shared" si="198"/>
        <v>15</v>
      </c>
      <c r="V224" s="30">
        <f t="shared" si="174"/>
        <v>0.98347694194339563</v>
      </c>
      <c r="W224" s="30"/>
      <c r="X224" s="30"/>
      <c r="Y224" s="30">
        <f t="shared" si="199"/>
        <v>1</v>
      </c>
      <c r="Z224" s="30">
        <f t="shared" si="200"/>
        <v>1</v>
      </c>
      <c r="AA224" s="30">
        <f t="shared" si="175"/>
        <v>0.98347694194339563</v>
      </c>
      <c r="AB224" s="30">
        <f>IF(G224&gt;146,IF(R224&gt;S224,D224*P224*Q224*AA224,0),0)</f>
        <v>0</v>
      </c>
      <c r="AC224" s="31">
        <f t="shared" si="163"/>
        <v>0</v>
      </c>
      <c r="AD224" s="30">
        <f t="shared" si="177"/>
        <v>0</v>
      </c>
      <c r="AE224" s="31">
        <f t="shared" si="164"/>
        <v>0</v>
      </c>
      <c r="AF224" s="30">
        <f t="shared" si="178"/>
        <v>0</v>
      </c>
      <c r="AG224" s="30">
        <f t="shared" si="165"/>
        <v>0</v>
      </c>
      <c r="AH224" s="30">
        <f t="shared" si="179"/>
        <v>0</v>
      </c>
      <c r="AI224" s="31">
        <f t="shared" si="166"/>
        <v>0</v>
      </c>
      <c r="AJ224" s="30">
        <f t="shared" si="180"/>
        <v>0</v>
      </c>
      <c r="AK224" s="30">
        <f t="shared" si="201"/>
        <v>195.70306226896548</v>
      </c>
      <c r="AL224" s="35">
        <f t="shared" si="202"/>
        <v>0.03</v>
      </c>
      <c r="AM224" s="30">
        <f t="shared" si="181"/>
        <v>0.61170547372196749</v>
      </c>
      <c r="AN224" s="30">
        <f t="shared" si="182"/>
        <v>3.5913790324223167</v>
      </c>
      <c r="AO224" s="30">
        <f t="shared" si="183"/>
        <v>0</v>
      </c>
      <c r="AP224" s="30">
        <f t="shared" si="184"/>
        <v>3.5913790324223167</v>
      </c>
      <c r="AQ224" s="30">
        <f t="shared" si="185"/>
        <v>192.11168323654317</v>
      </c>
      <c r="AR224" s="31">
        <f t="shared" si="167"/>
        <v>0</v>
      </c>
      <c r="AS224" s="30">
        <f t="shared" si="186"/>
        <v>0</v>
      </c>
      <c r="AT224" s="30">
        <f t="shared" si="187"/>
        <v>192.11168323654317</v>
      </c>
      <c r="AU224" s="30">
        <f t="shared" si="203"/>
        <v>532.89177911775391</v>
      </c>
      <c r="AV224" s="36">
        <f t="shared" si="204"/>
        <v>1.4999999999999999E-2</v>
      </c>
      <c r="AW224" s="30">
        <f t="shared" si="188"/>
        <v>0.61170547372196749</v>
      </c>
      <c r="AX224" s="30">
        <f t="shared" si="189"/>
        <v>4.8895922728165155</v>
      </c>
      <c r="AY224" s="30">
        <f t="shared" si="190"/>
        <v>0</v>
      </c>
      <c r="AZ224" s="30">
        <f t="shared" si="191"/>
        <v>4.8895922728165155</v>
      </c>
      <c r="BA224" s="30">
        <f t="shared" si="192"/>
        <v>528.00218684493734</v>
      </c>
      <c r="BB224" s="31">
        <f t="shared" si="168"/>
        <v>0</v>
      </c>
      <c r="BC224" s="30">
        <f t="shared" si="193"/>
        <v>0</v>
      </c>
      <c r="BD224" s="30">
        <f t="shared" si="194"/>
        <v>528.00218684493734</v>
      </c>
      <c r="BE224" s="30">
        <f t="shared" si="205"/>
        <v>1107.2396123650988</v>
      </c>
      <c r="BF224" s="36">
        <f t="shared" si="206"/>
        <v>0.01</v>
      </c>
      <c r="BG224" s="36">
        <f t="shared" si="207"/>
        <v>0.61170547372196749</v>
      </c>
      <c r="BH224" s="30">
        <f t="shared" si="208"/>
        <v>6.773045316055204</v>
      </c>
      <c r="BI224" s="30">
        <f t="shared" si="195"/>
        <v>0</v>
      </c>
      <c r="BJ224" s="30">
        <f t="shared" si="209"/>
        <v>6.773045316055204</v>
      </c>
      <c r="BK224" s="30">
        <f t="shared" si="210"/>
        <v>1100.4665670490435</v>
      </c>
    </row>
    <row r="225" spans="1:63" x14ac:dyDescent="0.25">
      <c r="A225" s="29"/>
      <c r="B225" s="25">
        <f t="shared" si="214"/>
        <v>41400</v>
      </c>
      <c r="C225" s="26">
        <f>VLOOKUP(B225,Weather!$A$2:$F$9992,5,0)</f>
        <v>19.899999999999999</v>
      </c>
      <c r="D225" s="26">
        <f>VLOOKUP(B225,Weather!$A$2:$F$9992,6,0)</f>
        <v>15.1128</v>
      </c>
      <c r="F225" s="28">
        <f>B225-Output!$C$3</f>
        <v>192</v>
      </c>
      <c r="G225" s="26">
        <f t="shared" si="169"/>
        <v>2494.9999999999995</v>
      </c>
      <c r="H225" s="26">
        <f t="shared" si="212"/>
        <v>192</v>
      </c>
      <c r="I225" s="26"/>
      <c r="J225" s="26"/>
      <c r="K225" s="26"/>
      <c r="L225" s="30">
        <f t="shared" si="161"/>
        <v>0.53368000000000004</v>
      </c>
      <c r="M225" s="30">
        <f t="shared" si="170"/>
        <v>192.11168323654317</v>
      </c>
      <c r="N225" s="31">
        <f t="shared" si="162"/>
        <v>0</v>
      </c>
      <c r="O225" s="30">
        <f t="shared" si="171"/>
        <v>0</v>
      </c>
      <c r="P225" s="30">
        <f t="shared" si="172"/>
        <v>0</v>
      </c>
      <c r="Q225" s="30">
        <f t="shared" si="173"/>
        <v>0</v>
      </c>
      <c r="R225" s="30">
        <f>VLOOKUP(B225,Weather!$A$2:$G$99998,7,0)</f>
        <v>18.969565217391306</v>
      </c>
      <c r="S225" s="76">
        <f t="shared" si="196"/>
        <v>-3</v>
      </c>
      <c r="T225" s="30">
        <f t="shared" si="197"/>
        <v>42</v>
      </c>
      <c r="U225" s="30">
        <f t="shared" si="198"/>
        <v>15</v>
      </c>
      <c r="V225" s="30">
        <f t="shared" si="174"/>
        <v>0.96979746957442059</v>
      </c>
      <c r="W225" s="30"/>
      <c r="X225" s="30"/>
      <c r="Y225" s="30">
        <f t="shared" si="199"/>
        <v>1</v>
      </c>
      <c r="Z225" s="30">
        <f t="shared" si="200"/>
        <v>1</v>
      </c>
      <c r="AA225" s="30">
        <f t="shared" si="175"/>
        <v>0.96979746957442059</v>
      </c>
      <c r="AB225" s="30">
        <f t="shared" si="176"/>
        <v>0</v>
      </c>
      <c r="AC225" s="31">
        <f t="shared" si="163"/>
        <v>0</v>
      </c>
      <c r="AD225" s="30">
        <f t="shared" si="177"/>
        <v>0</v>
      </c>
      <c r="AE225" s="31">
        <f t="shared" si="164"/>
        <v>0</v>
      </c>
      <c r="AF225" s="30">
        <f t="shared" si="178"/>
        <v>0</v>
      </c>
      <c r="AG225" s="30">
        <f t="shared" si="165"/>
        <v>0</v>
      </c>
      <c r="AH225" s="30">
        <f t="shared" si="179"/>
        <v>0</v>
      </c>
      <c r="AI225" s="31">
        <f t="shared" si="166"/>
        <v>0</v>
      </c>
      <c r="AJ225" s="30">
        <f t="shared" si="180"/>
        <v>0</v>
      </c>
      <c r="AK225" s="30">
        <f t="shared" si="201"/>
        <v>192.11168323654317</v>
      </c>
      <c r="AL225" s="35">
        <f t="shared" si="202"/>
        <v>0.03</v>
      </c>
      <c r="AM225" s="30">
        <f t="shared" si="181"/>
        <v>0.65836361973556801</v>
      </c>
      <c r="AN225" s="30">
        <f t="shared" si="182"/>
        <v>3.7943802950731018</v>
      </c>
      <c r="AO225" s="30">
        <f t="shared" si="183"/>
        <v>0</v>
      </c>
      <c r="AP225" s="30">
        <f t="shared" si="184"/>
        <v>3.7943802950731018</v>
      </c>
      <c r="AQ225" s="30">
        <f t="shared" si="185"/>
        <v>188.31730294147007</v>
      </c>
      <c r="AR225" s="31">
        <f t="shared" si="167"/>
        <v>0</v>
      </c>
      <c r="AS225" s="30">
        <f t="shared" si="186"/>
        <v>0</v>
      </c>
      <c r="AT225" s="30">
        <f t="shared" si="187"/>
        <v>188.31730294147007</v>
      </c>
      <c r="AU225" s="30">
        <f t="shared" si="203"/>
        <v>528.00218684493734</v>
      </c>
      <c r="AV225" s="36">
        <f t="shared" si="204"/>
        <v>1.4999999999999999E-2</v>
      </c>
      <c r="AW225" s="30">
        <f t="shared" si="188"/>
        <v>0.65836361973556801</v>
      </c>
      <c r="AX225" s="30">
        <f t="shared" si="189"/>
        <v>5.2142614643929299</v>
      </c>
      <c r="AY225" s="30">
        <f t="shared" si="190"/>
        <v>0</v>
      </c>
      <c r="AZ225" s="30">
        <f t="shared" si="191"/>
        <v>5.2142614643929299</v>
      </c>
      <c r="BA225" s="30">
        <f t="shared" si="192"/>
        <v>522.78792538054438</v>
      </c>
      <c r="BB225" s="31">
        <f t="shared" si="168"/>
        <v>0</v>
      </c>
      <c r="BC225" s="30">
        <f t="shared" si="193"/>
        <v>0</v>
      </c>
      <c r="BD225" s="30">
        <f t="shared" si="194"/>
        <v>522.78792538054438</v>
      </c>
      <c r="BE225" s="30">
        <f t="shared" si="205"/>
        <v>1100.4665670490435</v>
      </c>
      <c r="BF225" s="36">
        <f t="shared" si="206"/>
        <v>0.01</v>
      </c>
      <c r="BG225" s="36">
        <f t="shared" si="207"/>
        <v>0.65836361973556801</v>
      </c>
      <c r="BH225" s="30">
        <f t="shared" si="208"/>
        <v>7.2450715248038247</v>
      </c>
      <c r="BI225" s="30">
        <f t="shared" si="195"/>
        <v>0</v>
      </c>
      <c r="BJ225" s="30">
        <f t="shared" si="209"/>
        <v>7.2450715248038247</v>
      </c>
      <c r="BK225" s="30">
        <f t="shared" si="210"/>
        <v>1093.2214955242398</v>
      </c>
    </row>
    <row r="226" spans="1:63" x14ac:dyDescent="0.25">
      <c r="A226" s="29"/>
      <c r="B226" s="25">
        <f t="shared" si="214"/>
        <v>41401</v>
      </c>
      <c r="C226" s="26">
        <f>VLOOKUP(B226,Weather!$A$2:$F$9992,5,0)</f>
        <v>23.2</v>
      </c>
      <c r="D226" s="26">
        <f>VLOOKUP(B226,Weather!$A$2:$F$9992,6,0)</f>
        <v>27.45</v>
      </c>
      <c r="F226" s="28">
        <f>B226-Output!$C$3</f>
        <v>193</v>
      </c>
      <c r="G226" s="26">
        <f t="shared" si="169"/>
        <v>2518.1999999999994</v>
      </c>
      <c r="H226" s="26">
        <f t="shared" si="212"/>
        <v>193</v>
      </c>
      <c r="I226" s="26"/>
      <c r="J226" s="26"/>
      <c r="K226" s="26"/>
      <c r="L226" s="30">
        <f t="shared" si="161"/>
        <v>0.52683000000000002</v>
      </c>
      <c r="M226" s="30">
        <f t="shared" si="170"/>
        <v>188.31730294147007</v>
      </c>
      <c r="N226" s="31">
        <f t="shared" si="162"/>
        <v>0</v>
      </c>
      <c r="O226" s="30">
        <f t="shared" si="171"/>
        <v>0</v>
      </c>
      <c r="P226" s="30">
        <f t="shared" si="172"/>
        <v>0</v>
      </c>
      <c r="Q226" s="30">
        <f t="shared" si="173"/>
        <v>0</v>
      </c>
      <c r="R226" s="30">
        <f>VLOOKUP(B226,Weather!$A$2:$G$99998,7,0)</f>
        <v>22.177272727272726</v>
      </c>
      <c r="S226" s="76">
        <f t="shared" si="196"/>
        <v>-3</v>
      </c>
      <c r="T226" s="30">
        <f t="shared" si="197"/>
        <v>42</v>
      </c>
      <c r="U226" s="30">
        <f t="shared" si="198"/>
        <v>15</v>
      </c>
      <c r="V226" s="30">
        <f t="shared" si="174"/>
        <v>0.9064408480375491</v>
      </c>
      <c r="W226" s="30"/>
      <c r="X226" s="30"/>
      <c r="Y226" s="30">
        <f t="shared" si="199"/>
        <v>1</v>
      </c>
      <c r="Z226" s="30">
        <f t="shared" si="200"/>
        <v>1</v>
      </c>
      <c r="AA226" s="30">
        <f t="shared" si="175"/>
        <v>0.9064408480375491</v>
      </c>
      <c r="AB226" s="30">
        <f t="shared" si="176"/>
        <v>0</v>
      </c>
      <c r="AC226" s="31">
        <f t="shared" si="163"/>
        <v>0</v>
      </c>
      <c r="AD226" s="30">
        <f t="shared" si="177"/>
        <v>0</v>
      </c>
      <c r="AE226" s="31">
        <f t="shared" si="164"/>
        <v>0</v>
      </c>
      <c r="AF226" s="30">
        <f t="shared" si="178"/>
        <v>0</v>
      </c>
      <c r="AG226" s="30">
        <f t="shared" si="165"/>
        <v>0</v>
      </c>
      <c r="AH226" s="30">
        <f t="shared" si="179"/>
        <v>0</v>
      </c>
      <c r="AI226" s="31">
        <f t="shared" si="166"/>
        <v>0</v>
      </c>
      <c r="AJ226" s="30">
        <f t="shared" si="180"/>
        <v>0</v>
      </c>
      <c r="AK226" s="30">
        <f t="shared" si="201"/>
        <v>188.31730294147007</v>
      </c>
      <c r="AL226" s="35">
        <f t="shared" si="202"/>
        <v>0.03</v>
      </c>
      <c r="AM226" s="30">
        <f t="shared" si="181"/>
        <v>0.82229460733088977</v>
      </c>
      <c r="AN226" s="30">
        <f t="shared" si="182"/>
        <v>4.6455690802760508</v>
      </c>
      <c r="AO226" s="30">
        <f t="shared" si="183"/>
        <v>0</v>
      </c>
      <c r="AP226" s="30">
        <f t="shared" si="184"/>
        <v>4.6455690802760508</v>
      </c>
      <c r="AQ226" s="30">
        <f t="shared" si="185"/>
        <v>183.67173386119401</v>
      </c>
      <c r="AR226" s="31">
        <f t="shared" si="167"/>
        <v>0</v>
      </c>
      <c r="AS226" s="30">
        <f t="shared" si="186"/>
        <v>0</v>
      </c>
      <c r="AT226" s="30">
        <f t="shared" si="187"/>
        <v>183.67173386119401</v>
      </c>
      <c r="AU226" s="30">
        <f t="shared" si="203"/>
        <v>522.78792538054438</v>
      </c>
      <c r="AV226" s="36">
        <f t="shared" si="204"/>
        <v>1.4999999999999999E-2</v>
      </c>
      <c r="AW226" s="30">
        <f t="shared" si="188"/>
        <v>0.82229460733088977</v>
      </c>
      <c r="AX226" s="30">
        <f t="shared" si="189"/>
        <v>6.448285377271878</v>
      </c>
      <c r="AY226" s="30">
        <f t="shared" si="190"/>
        <v>0</v>
      </c>
      <c r="AZ226" s="30">
        <f t="shared" si="191"/>
        <v>6.448285377271878</v>
      </c>
      <c r="BA226" s="30">
        <f t="shared" si="192"/>
        <v>516.33964000327251</v>
      </c>
      <c r="BB226" s="31">
        <f t="shared" si="168"/>
        <v>0</v>
      </c>
      <c r="BC226" s="30">
        <f t="shared" si="193"/>
        <v>0</v>
      </c>
      <c r="BD226" s="30">
        <f t="shared" si="194"/>
        <v>516.33964000327251</v>
      </c>
      <c r="BE226" s="30">
        <f t="shared" si="205"/>
        <v>1093.2214955242398</v>
      </c>
      <c r="BF226" s="36">
        <f t="shared" si="206"/>
        <v>0.01</v>
      </c>
      <c r="BG226" s="36">
        <f t="shared" si="207"/>
        <v>0.82229460733088977</v>
      </c>
      <c r="BH226" s="30">
        <f t="shared" si="208"/>
        <v>8.9895014038779291</v>
      </c>
      <c r="BI226" s="30">
        <f t="shared" si="195"/>
        <v>0</v>
      </c>
      <c r="BJ226" s="30">
        <f t="shared" si="209"/>
        <v>8.9895014038779291</v>
      </c>
      <c r="BK226" s="30">
        <f t="shared" si="210"/>
        <v>1084.2319941203618</v>
      </c>
    </row>
    <row r="227" spans="1:63" x14ac:dyDescent="0.25">
      <c r="A227" s="29"/>
      <c r="B227" s="25">
        <f t="shared" si="214"/>
        <v>41402</v>
      </c>
      <c r="C227" s="26">
        <f>VLOOKUP(B227,Weather!$A$2:$F$9992,5,0)</f>
        <v>22.2</v>
      </c>
      <c r="D227" s="26">
        <f>VLOOKUP(B227,Weather!$A$2:$F$9992,6,0)</f>
        <v>17.240400000000001</v>
      </c>
      <c r="F227" s="28">
        <f>B227-Output!$C$3</f>
        <v>194</v>
      </c>
      <c r="G227" s="26">
        <f t="shared" si="169"/>
        <v>2540.3999999999992</v>
      </c>
      <c r="H227" s="26">
        <f t="shared" si="212"/>
        <v>194</v>
      </c>
      <c r="I227" s="26"/>
      <c r="J227" s="26"/>
      <c r="K227" s="26"/>
      <c r="L227" s="30">
        <f t="shared" si="161"/>
        <v>0.51991999999999994</v>
      </c>
      <c r="M227" s="30">
        <f t="shared" si="170"/>
        <v>183.67173386119401</v>
      </c>
      <c r="N227" s="31">
        <f t="shared" si="162"/>
        <v>0</v>
      </c>
      <c r="O227" s="30">
        <f t="shared" si="171"/>
        <v>0</v>
      </c>
      <c r="P227" s="30">
        <f t="shared" si="172"/>
        <v>0</v>
      </c>
      <c r="Q227" s="30">
        <f t="shared" si="173"/>
        <v>0</v>
      </c>
      <c r="R227" s="30">
        <f>VLOOKUP(B227,Weather!$A$2:$G$99998,7,0)</f>
        <v>21.086956521739125</v>
      </c>
      <c r="S227" s="76">
        <f t="shared" si="196"/>
        <v>-3</v>
      </c>
      <c r="T227" s="30">
        <f t="shared" si="197"/>
        <v>42</v>
      </c>
      <c r="U227" s="30">
        <f t="shared" si="198"/>
        <v>15</v>
      </c>
      <c r="V227" s="30">
        <f t="shared" si="174"/>
        <v>0.93148625880017066</v>
      </c>
      <c r="W227" s="30"/>
      <c r="X227" s="30"/>
      <c r="Y227" s="30">
        <f t="shared" si="199"/>
        <v>1</v>
      </c>
      <c r="Z227" s="30">
        <f t="shared" si="200"/>
        <v>1</v>
      </c>
      <c r="AA227" s="30">
        <f t="shared" si="175"/>
        <v>0.93148625880017066</v>
      </c>
      <c r="AB227" s="30">
        <f t="shared" si="176"/>
        <v>0</v>
      </c>
      <c r="AC227" s="31">
        <f t="shared" si="163"/>
        <v>0</v>
      </c>
      <c r="AD227" s="30">
        <f t="shared" si="177"/>
        <v>0</v>
      </c>
      <c r="AE227" s="31">
        <f t="shared" si="164"/>
        <v>0</v>
      </c>
      <c r="AF227" s="30">
        <f t="shared" si="178"/>
        <v>0</v>
      </c>
      <c r="AG227" s="30">
        <f t="shared" si="165"/>
        <v>0</v>
      </c>
      <c r="AH227" s="30">
        <f t="shared" si="179"/>
        <v>0</v>
      </c>
      <c r="AI227" s="31">
        <f t="shared" si="166"/>
        <v>0</v>
      </c>
      <c r="AJ227" s="30">
        <f t="shared" si="180"/>
        <v>0</v>
      </c>
      <c r="AK227" s="30">
        <f t="shared" si="201"/>
        <v>183.67173386119401</v>
      </c>
      <c r="AL227" s="35">
        <f t="shared" si="202"/>
        <v>0.03</v>
      </c>
      <c r="AM227" s="30">
        <f t="shared" si="181"/>
        <v>0.76243996697473237</v>
      </c>
      <c r="AN227" s="30">
        <f t="shared" si="182"/>
        <v>4.2011601209796181</v>
      </c>
      <c r="AO227" s="30">
        <f t="shared" si="183"/>
        <v>0</v>
      </c>
      <c r="AP227" s="30">
        <f t="shared" si="184"/>
        <v>4.2011601209796181</v>
      </c>
      <c r="AQ227" s="30">
        <f t="shared" si="185"/>
        <v>179.47057374021441</v>
      </c>
      <c r="AR227" s="31">
        <f t="shared" si="167"/>
        <v>0</v>
      </c>
      <c r="AS227" s="30">
        <f t="shared" si="186"/>
        <v>0</v>
      </c>
      <c r="AT227" s="30">
        <f t="shared" si="187"/>
        <v>179.47057374021441</v>
      </c>
      <c r="AU227" s="30">
        <f t="shared" si="203"/>
        <v>516.33964000327251</v>
      </c>
      <c r="AV227" s="36">
        <f t="shared" si="204"/>
        <v>1.4999999999999999E-2</v>
      </c>
      <c r="AW227" s="30">
        <f t="shared" si="188"/>
        <v>0.76243996697473237</v>
      </c>
      <c r="AX227" s="30">
        <f t="shared" si="189"/>
        <v>5.905169671077604</v>
      </c>
      <c r="AY227" s="30">
        <f t="shared" si="190"/>
        <v>0</v>
      </c>
      <c r="AZ227" s="30">
        <f t="shared" si="191"/>
        <v>5.905169671077604</v>
      </c>
      <c r="BA227" s="30">
        <f t="shared" si="192"/>
        <v>510.43447033219491</v>
      </c>
      <c r="BB227" s="31">
        <f t="shared" si="168"/>
        <v>0</v>
      </c>
      <c r="BC227" s="30">
        <f t="shared" si="193"/>
        <v>0</v>
      </c>
      <c r="BD227" s="30">
        <f t="shared" si="194"/>
        <v>510.43447033219491</v>
      </c>
      <c r="BE227" s="30">
        <f t="shared" si="205"/>
        <v>1084.2319941203618</v>
      </c>
      <c r="BF227" s="36">
        <f t="shared" si="206"/>
        <v>0.01</v>
      </c>
      <c r="BG227" s="36">
        <f t="shared" si="207"/>
        <v>0.76243996697473237</v>
      </c>
      <c r="BH227" s="30">
        <f t="shared" si="208"/>
        <v>8.266618057900768</v>
      </c>
      <c r="BI227" s="30">
        <f t="shared" si="195"/>
        <v>0</v>
      </c>
      <c r="BJ227" s="30">
        <f t="shared" si="209"/>
        <v>8.266618057900768</v>
      </c>
      <c r="BK227" s="30">
        <f t="shared" si="210"/>
        <v>1075.965376062461</v>
      </c>
    </row>
    <row r="228" spans="1:63" x14ac:dyDescent="0.25">
      <c r="A228" s="29"/>
      <c r="B228" s="25">
        <f t="shared" si="214"/>
        <v>41403</v>
      </c>
      <c r="C228" s="26">
        <f>VLOOKUP(B228,Weather!$A$2:$F$9992,5,0)</f>
        <v>21.049999999999997</v>
      </c>
      <c r="D228" s="26">
        <f>VLOOKUP(B228,Weather!$A$2:$F$9992,6,0)</f>
        <v>20.714400000000001</v>
      </c>
      <c r="F228" s="28">
        <f>B228-Output!$C$3</f>
        <v>195</v>
      </c>
      <c r="G228" s="26">
        <f t="shared" si="169"/>
        <v>2561.4499999999994</v>
      </c>
      <c r="H228" s="26">
        <f t="shared" si="212"/>
        <v>195</v>
      </c>
      <c r="I228" s="26"/>
      <c r="J228" s="26"/>
      <c r="K228" s="26"/>
      <c r="L228" s="30">
        <f t="shared" si="161"/>
        <v>0.51295000000000002</v>
      </c>
      <c r="M228" s="30">
        <f t="shared" si="170"/>
        <v>179.47057374021441</v>
      </c>
      <c r="N228" s="31">
        <f t="shared" si="162"/>
        <v>0</v>
      </c>
      <c r="O228" s="30">
        <f t="shared" si="171"/>
        <v>0</v>
      </c>
      <c r="P228" s="30">
        <f t="shared" si="172"/>
        <v>0</v>
      </c>
      <c r="Q228" s="30">
        <f t="shared" si="173"/>
        <v>0</v>
      </c>
      <c r="R228" s="30">
        <f>VLOOKUP(B228,Weather!$A$2:$G$99998,7,0)</f>
        <v>20.204347826086952</v>
      </c>
      <c r="S228" s="76">
        <f t="shared" si="196"/>
        <v>-3</v>
      </c>
      <c r="T228" s="30">
        <f t="shared" si="197"/>
        <v>42</v>
      </c>
      <c r="U228" s="30">
        <f t="shared" si="198"/>
        <v>15</v>
      </c>
      <c r="V228" s="30">
        <f t="shared" si="174"/>
        <v>0.94916807954251581</v>
      </c>
      <c r="W228" s="30"/>
      <c r="X228" s="30"/>
      <c r="Y228" s="30">
        <f t="shared" si="199"/>
        <v>1</v>
      </c>
      <c r="Z228" s="30">
        <f t="shared" si="200"/>
        <v>1</v>
      </c>
      <c r="AA228" s="30">
        <f t="shared" si="175"/>
        <v>0.94916807954251581</v>
      </c>
      <c r="AB228" s="30">
        <f t="shared" si="176"/>
        <v>0</v>
      </c>
      <c r="AC228" s="31">
        <f t="shared" si="163"/>
        <v>0</v>
      </c>
      <c r="AD228" s="30">
        <f t="shared" si="177"/>
        <v>0</v>
      </c>
      <c r="AE228" s="31">
        <f t="shared" si="164"/>
        <v>0</v>
      </c>
      <c r="AF228" s="30">
        <f t="shared" si="178"/>
        <v>0</v>
      </c>
      <c r="AG228" s="30">
        <f t="shared" si="165"/>
        <v>0</v>
      </c>
      <c r="AH228" s="30">
        <f t="shared" si="179"/>
        <v>0</v>
      </c>
      <c r="AI228" s="31">
        <f t="shared" si="166"/>
        <v>0</v>
      </c>
      <c r="AJ228" s="30">
        <f t="shared" si="180"/>
        <v>0</v>
      </c>
      <c r="AK228" s="30">
        <f t="shared" si="201"/>
        <v>179.47057374021441</v>
      </c>
      <c r="AL228" s="35">
        <f t="shared" si="202"/>
        <v>0.03</v>
      </c>
      <c r="AM228" s="30">
        <f t="shared" si="181"/>
        <v>0.71719373092608485</v>
      </c>
      <c r="AN228" s="30">
        <f t="shared" si="182"/>
        <v>3.8614551111656819</v>
      </c>
      <c r="AO228" s="30">
        <f t="shared" si="183"/>
        <v>0</v>
      </c>
      <c r="AP228" s="30">
        <f t="shared" si="184"/>
        <v>3.8614551111656819</v>
      </c>
      <c r="AQ228" s="30">
        <f t="shared" si="185"/>
        <v>175.60911862904874</v>
      </c>
      <c r="AR228" s="31">
        <f t="shared" si="167"/>
        <v>0</v>
      </c>
      <c r="AS228" s="30">
        <f t="shared" si="186"/>
        <v>0</v>
      </c>
      <c r="AT228" s="30">
        <f t="shared" si="187"/>
        <v>175.60911862904874</v>
      </c>
      <c r="AU228" s="30">
        <f t="shared" si="203"/>
        <v>510.43447033219491</v>
      </c>
      <c r="AV228" s="36">
        <f t="shared" si="204"/>
        <v>1.4999999999999999E-2</v>
      </c>
      <c r="AW228" s="30">
        <f t="shared" si="188"/>
        <v>0.71719373092608485</v>
      </c>
      <c r="AX228" s="30">
        <f t="shared" si="189"/>
        <v>5.4912060325624026</v>
      </c>
      <c r="AY228" s="30">
        <f t="shared" si="190"/>
        <v>0</v>
      </c>
      <c r="AZ228" s="30">
        <f t="shared" si="191"/>
        <v>5.4912060325624026</v>
      </c>
      <c r="BA228" s="30">
        <f t="shared" si="192"/>
        <v>504.94326429963252</v>
      </c>
      <c r="BB228" s="31">
        <f t="shared" si="168"/>
        <v>0</v>
      </c>
      <c r="BC228" s="30">
        <f t="shared" si="193"/>
        <v>0</v>
      </c>
      <c r="BD228" s="30">
        <f t="shared" si="194"/>
        <v>504.94326429963252</v>
      </c>
      <c r="BE228" s="30">
        <f t="shared" si="205"/>
        <v>1075.965376062461</v>
      </c>
      <c r="BF228" s="36">
        <f t="shared" si="206"/>
        <v>0.01</v>
      </c>
      <c r="BG228" s="36">
        <f t="shared" si="207"/>
        <v>0.71719373092608485</v>
      </c>
      <c r="BH228" s="30">
        <f t="shared" si="208"/>
        <v>7.7167562240552439</v>
      </c>
      <c r="BI228" s="30">
        <f t="shared" si="195"/>
        <v>0</v>
      </c>
      <c r="BJ228" s="30">
        <f t="shared" si="209"/>
        <v>7.7167562240552439</v>
      </c>
      <c r="BK228" s="30">
        <f t="shared" si="210"/>
        <v>1068.2486198384058</v>
      </c>
    </row>
    <row r="229" spans="1:63" x14ac:dyDescent="0.25">
      <c r="A229" s="29"/>
      <c r="B229" s="25">
        <f t="shared" si="214"/>
        <v>41404</v>
      </c>
      <c r="C229" s="26">
        <f>VLOOKUP(B229,Weather!$A$2:$F$9992,5,0)</f>
        <v>23.05</v>
      </c>
      <c r="D229" s="26">
        <f>VLOOKUP(B229,Weather!$A$2:$F$9992,6,0)</f>
        <v>36.792000000000002</v>
      </c>
      <c r="F229" s="28">
        <f>B229-Output!$C$3</f>
        <v>196</v>
      </c>
      <c r="G229" s="26">
        <f t="shared" si="169"/>
        <v>2584.4999999999995</v>
      </c>
      <c r="H229" s="26">
        <f t="shared" si="212"/>
        <v>196</v>
      </c>
      <c r="I229" s="26"/>
      <c r="J229" s="26"/>
      <c r="K229" s="26"/>
      <c r="L229" s="30">
        <f t="shared" si="161"/>
        <v>0.50592000000000004</v>
      </c>
      <c r="M229" s="30">
        <f t="shared" si="170"/>
        <v>175.60911862904874</v>
      </c>
      <c r="N229" s="31">
        <f t="shared" si="162"/>
        <v>0</v>
      </c>
      <c r="O229" s="30">
        <f t="shared" si="171"/>
        <v>0</v>
      </c>
      <c r="P229" s="30">
        <f t="shared" si="172"/>
        <v>0</v>
      </c>
      <c r="Q229" s="30">
        <f t="shared" si="173"/>
        <v>0</v>
      </c>
      <c r="R229" s="30">
        <f>VLOOKUP(B229,Weather!$A$2:$G$99998,7,0)</f>
        <v>23.018181818181816</v>
      </c>
      <c r="S229" s="76">
        <f t="shared" si="196"/>
        <v>-3</v>
      </c>
      <c r="T229" s="30">
        <f t="shared" si="197"/>
        <v>42</v>
      </c>
      <c r="U229" s="30">
        <f t="shared" si="198"/>
        <v>15</v>
      </c>
      <c r="V229" s="30">
        <f t="shared" si="174"/>
        <v>0.88481650275845536</v>
      </c>
      <c r="W229" s="30"/>
      <c r="X229" s="30"/>
      <c r="Y229" s="30">
        <f t="shared" si="199"/>
        <v>1</v>
      </c>
      <c r="Z229" s="30">
        <f t="shared" si="200"/>
        <v>1</v>
      </c>
      <c r="AA229" s="30">
        <f t="shared" si="175"/>
        <v>0.88481650275845536</v>
      </c>
      <c r="AB229" s="30">
        <f t="shared" si="176"/>
        <v>0</v>
      </c>
      <c r="AC229" s="31">
        <f t="shared" si="163"/>
        <v>0</v>
      </c>
      <c r="AD229" s="30">
        <f t="shared" si="177"/>
        <v>0</v>
      </c>
      <c r="AE229" s="31">
        <f t="shared" si="164"/>
        <v>0</v>
      </c>
      <c r="AF229" s="30">
        <f t="shared" si="178"/>
        <v>0</v>
      </c>
      <c r="AG229" s="30">
        <f t="shared" si="165"/>
        <v>0</v>
      </c>
      <c r="AH229" s="30">
        <f t="shared" si="179"/>
        <v>0</v>
      </c>
      <c r="AI229" s="31">
        <f t="shared" si="166"/>
        <v>0</v>
      </c>
      <c r="AJ229" s="30">
        <f t="shared" si="180"/>
        <v>0</v>
      </c>
      <c r="AK229" s="30">
        <f t="shared" si="201"/>
        <v>175.60911862904874</v>
      </c>
      <c r="AL229" s="35">
        <f t="shared" si="202"/>
        <v>0.03</v>
      </c>
      <c r="AM229" s="30">
        <f t="shared" si="181"/>
        <v>0.8716483815932069</v>
      </c>
      <c r="AN229" s="30">
        <f t="shared" si="182"/>
        <v>4.592082121380594</v>
      </c>
      <c r="AO229" s="30">
        <f t="shared" si="183"/>
        <v>0</v>
      </c>
      <c r="AP229" s="30">
        <f t="shared" si="184"/>
        <v>4.592082121380594</v>
      </c>
      <c r="AQ229" s="30">
        <f t="shared" si="185"/>
        <v>171.01703650766814</v>
      </c>
      <c r="AR229" s="31">
        <f t="shared" si="167"/>
        <v>0</v>
      </c>
      <c r="AS229" s="30">
        <f t="shared" si="186"/>
        <v>0</v>
      </c>
      <c r="AT229" s="30">
        <f t="shared" si="187"/>
        <v>171.01703650766814</v>
      </c>
      <c r="AU229" s="30">
        <f t="shared" si="203"/>
        <v>504.94326429963252</v>
      </c>
      <c r="AV229" s="36">
        <f t="shared" si="204"/>
        <v>1.4999999999999999E-2</v>
      </c>
      <c r="AW229" s="30">
        <f t="shared" si="188"/>
        <v>0.8716483815932069</v>
      </c>
      <c r="AX229" s="30">
        <f t="shared" si="189"/>
        <v>6.6019946868474833</v>
      </c>
      <c r="AY229" s="30">
        <f t="shared" si="190"/>
        <v>0</v>
      </c>
      <c r="AZ229" s="30">
        <f t="shared" si="191"/>
        <v>6.6019946868474833</v>
      </c>
      <c r="BA229" s="30">
        <f t="shared" si="192"/>
        <v>498.34126961278503</v>
      </c>
      <c r="BB229" s="31">
        <f t="shared" si="168"/>
        <v>0</v>
      </c>
      <c r="BC229" s="30">
        <f t="shared" si="193"/>
        <v>0</v>
      </c>
      <c r="BD229" s="30">
        <f t="shared" si="194"/>
        <v>498.34126961278503</v>
      </c>
      <c r="BE229" s="30">
        <f t="shared" si="205"/>
        <v>1068.2486198384058</v>
      </c>
      <c r="BF229" s="36">
        <f t="shared" si="206"/>
        <v>0.01</v>
      </c>
      <c r="BG229" s="36">
        <f t="shared" si="207"/>
        <v>0.8716483815932069</v>
      </c>
      <c r="BH229" s="30">
        <f t="shared" si="208"/>
        <v>9.3113718062132342</v>
      </c>
      <c r="BI229" s="30">
        <f t="shared" si="195"/>
        <v>0</v>
      </c>
      <c r="BJ229" s="30">
        <f t="shared" si="209"/>
        <v>9.3113718062132342</v>
      </c>
      <c r="BK229" s="30">
        <f t="shared" si="210"/>
        <v>1058.9372480321927</v>
      </c>
    </row>
    <row r="230" spans="1:63" x14ac:dyDescent="0.25">
      <c r="A230" s="29"/>
      <c r="B230" s="25">
        <f t="shared" si="214"/>
        <v>41405</v>
      </c>
      <c r="C230" s="26">
        <f>VLOOKUP(B230,Weather!$A$2:$F$9992,5,0)</f>
        <v>23</v>
      </c>
      <c r="D230" s="26">
        <f>VLOOKUP(B230,Weather!$A$2:$F$9992,6,0)</f>
        <v>24.184799999999999</v>
      </c>
      <c r="F230" s="28">
        <f>B230-Output!$C$3</f>
        <v>197</v>
      </c>
      <c r="G230" s="26">
        <f t="shared" si="169"/>
        <v>2607.4999999999995</v>
      </c>
      <c r="H230" s="26">
        <f t="shared" si="212"/>
        <v>197</v>
      </c>
      <c r="I230" s="26"/>
      <c r="J230" s="26"/>
      <c r="K230" s="26"/>
      <c r="L230" s="30">
        <f t="shared" si="161"/>
        <v>0.49882999999999988</v>
      </c>
      <c r="M230" s="30">
        <f t="shared" si="170"/>
        <v>171.01703650766814</v>
      </c>
      <c r="N230" s="31">
        <f t="shared" si="162"/>
        <v>0</v>
      </c>
      <c r="O230" s="30">
        <f t="shared" si="171"/>
        <v>0</v>
      </c>
      <c r="P230" s="30">
        <f t="shared" si="172"/>
        <v>0</v>
      </c>
      <c r="Q230" s="30">
        <f t="shared" si="173"/>
        <v>0</v>
      </c>
      <c r="R230" s="30">
        <f>VLOOKUP(B230,Weather!$A$2:$G$99998,7,0)</f>
        <v>22.647826086956524</v>
      </c>
      <c r="S230" s="76">
        <f t="shared" si="196"/>
        <v>-3</v>
      </c>
      <c r="T230" s="30">
        <f t="shared" si="197"/>
        <v>42</v>
      </c>
      <c r="U230" s="30">
        <f t="shared" si="198"/>
        <v>15</v>
      </c>
      <c r="V230" s="30">
        <f t="shared" si="174"/>
        <v>0.894581767347983</v>
      </c>
      <c r="W230" s="30"/>
      <c r="X230" s="30"/>
      <c r="Y230" s="30">
        <f t="shared" si="199"/>
        <v>1</v>
      </c>
      <c r="Z230" s="30">
        <f t="shared" si="200"/>
        <v>1</v>
      </c>
      <c r="AA230" s="30">
        <f t="shared" si="175"/>
        <v>0.894581767347983</v>
      </c>
      <c r="AB230" s="30">
        <f t="shared" si="176"/>
        <v>0</v>
      </c>
      <c r="AC230" s="31">
        <f t="shared" si="163"/>
        <v>0</v>
      </c>
      <c r="AD230" s="30">
        <f t="shared" si="177"/>
        <v>0</v>
      </c>
      <c r="AE230" s="31">
        <f t="shared" si="164"/>
        <v>0</v>
      </c>
      <c r="AF230" s="30">
        <f t="shared" si="178"/>
        <v>0</v>
      </c>
      <c r="AG230" s="30">
        <f t="shared" si="165"/>
        <v>0</v>
      </c>
      <c r="AH230" s="30">
        <f t="shared" si="179"/>
        <v>0</v>
      </c>
      <c r="AI230" s="31">
        <f t="shared" si="166"/>
        <v>0</v>
      </c>
      <c r="AJ230" s="30">
        <f t="shared" si="180"/>
        <v>0</v>
      </c>
      <c r="AK230" s="30">
        <f t="shared" si="201"/>
        <v>171.01703650766814</v>
      </c>
      <c r="AL230" s="35">
        <f t="shared" si="202"/>
        <v>0.03</v>
      </c>
      <c r="AM230" s="30">
        <f t="shared" si="181"/>
        <v>0.84955697470592961</v>
      </c>
      <c r="AN230" s="30">
        <f t="shared" si="182"/>
        <v>4.3586614847588416</v>
      </c>
      <c r="AO230" s="30">
        <f t="shared" si="183"/>
        <v>0</v>
      </c>
      <c r="AP230" s="30">
        <f t="shared" si="184"/>
        <v>4.3586614847588416</v>
      </c>
      <c r="AQ230" s="30">
        <f t="shared" si="185"/>
        <v>166.6583750229093</v>
      </c>
      <c r="AR230" s="31">
        <f t="shared" si="167"/>
        <v>0</v>
      </c>
      <c r="AS230" s="30">
        <f t="shared" si="186"/>
        <v>0</v>
      </c>
      <c r="AT230" s="30">
        <f t="shared" si="187"/>
        <v>166.6583750229093</v>
      </c>
      <c r="AU230" s="30">
        <f t="shared" si="203"/>
        <v>498.34126961278503</v>
      </c>
      <c r="AV230" s="36">
        <f t="shared" si="204"/>
        <v>1.4999999999999999E-2</v>
      </c>
      <c r="AW230" s="30">
        <f t="shared" si="188"/>
        <v>0.84955697470592961</v>
      </c>
      <c r="AX230" s="30">
        <f t="shared" si="189"/>
        <v>6.3505395207502442</v>
      </c>
      <c r="AY230" s="30">
        <f t="shared" si="190"/>
        <v>0</v>
      </c>
      <c r="AZ230" s="30">
        <f t="shared" si="191"/>
        <v>6.3505395207502442</v>
      </c>
      <c r="BA230" s="30">
        <f t="shared" si="192"/>
        <v>491.99073009203477</v>
      </c>
      <c r="BB230" s="31">
        <f t="shared" si="168"/>
        <v>0</v>
      </c>
      <c r="BC230" s="30">
        <f t="shared" si="193"/>
        <v>0</v>
      </c>
      <c r="BD230" s="30">
        <f t="shared" si="194"/>
        <v>491.99073009203477</v>
      </c>
      <c r="BE230" s="30">
        <f t="shared" si="205"/>
        <v>1058.9372480321927</v>
      </c>
      <c r="BF230" s="36">
        <f t="shared" si="206"/>
        <v>0.01</v>
      </c>
      <c r="BG230" s="36">
        <f t="shared" si="207"/>
        <v>0.84955697470592961</v>
      </c>
      <c r="BH230" s="30">
        <f t="shared" si="208"/>
        <v>8.9962752484165218</v>
      </c>
      <c r="BI230" s="30">
        <f t="shared" si="195"/>
        <v>0</v>
      </c>
      <c r="BJ230" s="30">
        <f t="shared" si="209"/>
        <v>8.9962752484165218</v>
      </c>
      <c r="BK230" s="30">
        <f t="shared" si="210"/>
        <v>1049.940972783776</v>
      </c>
    </row>
    <row r="231" spans="1:63" x14ac:dyDescent="0.25">
      <c r="A231" s="29"/>
      <c r="B231" s="25">
        <f t="shared" si="214"/>
        <v>41406</v>
      </c>
      <c r="C231" s="26">
        <f>VLOOKUP(B231,Weather!$A$2:$F$9992,5,0)</f>
        <v>23.8</v>
      </c>
      <c r="D231" s="26">
        <f>VLOOKUP(B231,Weather!$A$2:$F$9992,6,0)</f>
        <v>35.791200000000003</v>
      </c>
      <c r="F231" s="28">
        <f>B231-Output!$C$3</f>
        <v>198</v>
      </c>
      <c r="G231" s="26">
        <f t="shared" si="169"/>
        <v>2631.2999999999997</v>
      </c>
      <c r="H231" s="26">
        <f t="shared" si="212"/>
        <v>198</v>
      </c>
      <c r="I231" s="26"/>
      <c r="J231" s="26"/>
      <c r="K231" s="26"/>
      <c r="L231" s="30">
        <f t="shared" si="161"/>
        <v>0.49167999999999989</v>
      </c>
      <c r="M231" s="30">
        <f t="shared" si="170"/>
        <v>166.6583750229093</v>
      </c>
      <c r="N231" s="31">
        <f t="shared" si="162"/>
        <v>0</v>
      </c>
      <c r="O231" s="30">
        <f t="shared" si="171"/>
        <v>0</v>
      </c>
      <c r="P231" s="30">
        <f t="shared" si="172"/>
        <v>0</v>
      </c>
      <c r="Q231" s="30">
        <f t="shared" si="173"/>
        <v>0</v>
      </c>
      <c r="R231" s="30">
        <f>VLOOKUP(B231,Weather!$A$2:$G$99998,7,0)</f>
        <v>23.804545454545451</v>
      </c>
      <c r="S231" s="76">
        <f t="shared" si="196"/>
        <v>-3</v>
      </c>
      <c r="T231" s="30">
        <f t="shared" si="197"/>
        <v>42</v>
      </c>
      <c r="U231" s="30">
        <f t="shared" si="198"/>
        <v>15</v>
      </c>
      <c r="V231" s="30">
        <f t="shared" si="174"/>
        <v>0.86285490060187897</v>
      </c>
      <c r="W231" s="30"/>
      <c r="X231" s="30"/>
      <c r="Y231" s="30">
        <f t="shared" si="199"/>
        <v>1</v>
      </c>
      <c r="Z231" s="30">
        <f t="shared" si="200"/>
        <v>1</v>
      </c>
      <c r="AA231" s="30">
        <f t="shared" si="175"/>
        <v>0.86285490060187897</v>
      </c>
      <c r="AB231" s="30">
        <f t="shared" si="176"/>
        <v>0</v>
      </c>
      <c r="AC231" s="31">
        <f t="shared" si="163"/>
        <v>0</v>
      </c>
      <c r="AD231" s="30">
        <f t="shared" si="177"/>
        <v>0</v>
      </c>
      <c r="AE231" s="31">
        <f t="shared" si="164"/>
        <v>0</v>
      </c>
      <c r="AF231" s="30">
        <f t="shared" si="178"/>
        <v>0</v>
      </c>
      <c r="AG231" s="30">
        <f t="shared" si="165"/>
        <v>0</v>
      </c>
      <c r="AH231" s="30">
        <f t="shared" si="179"/>
        <v>0</v>
      </c>
      <c r="AI231" s="31">
        <f t="shared" si="166"/>
        <v>0</v>
      </c>
      <c r="AJ231" s="30">
        <f t="shared" si="180"/>
        <v>0</v>
      </c>
      <c r="AK231" s="30">
        <f t="shared" si="201"/>
        <v>166.6583750229093</v>
      </c>
      <c r="AL231" s="35">
        <f t="shared" si="202"/>
        <v>0.03</v>
      </c>
      <c r="AM231" s="30">
        <f t="shared" si="181"/>
        <v>0.92047761697261021</v>
      </c>
      <c r="AN231" s="30">
        <f t="shared" si="182"/>
        <v>4.6021591166884539</v>
      </c>
      <c r="AO231" s="30">
        <f t="shared" si="183"/>
        <v>0</v>
      </c>
      <c r="AP231" s="30">
        <f t="shared" si="184"/>
        <v>4.6021591166884539</v>
      </c>
      <c r="AQ231" s="30">
        <f t="shared" si="185"/>
        <v>162.05621590622084</v>
      </c>
      <c r="AR231" s="31">
        <f t="shared" si="167"/>
        <v>0</v>
      </c>
      <c r="AS231" s="30">
        <f t="shared" si="186"/>
        <v>0</v>
      </c>
      <c r="AT231" s="30">
        <f t="shared" si="187"/>
        <v>162.05621590622084</v>
      </c>
      <c r="AU231" s="30">
        <f t="shared" si="203"/>
        <v>491.99073009203477</v>
      </c>
      <c r="AV231" s="36">
        <f t="shared" si="204"/>
        <v>1.4999999999999999E-2</v>
      </c>
      <c r="AW231" s="30">
        <f t="shared" si="188"/>
        <v>0.92047761697261021</v>
      </c>
      <c r="AX231" s="30">
        <f t="shared" si="189"/>
        <v>6.7929968221159616</v>
      </c>
      <c r="AY231" s="30">
        <f t="shared" si="190"/>
        <v>0</v>
      </c>
      <c r="AZ231" s="30">
        <f t="shared" si="191"/>
        <v>6.7929968221159616</v>
      </c>
      <c r="BA231" s="30">
        <f t="shared" si="192"/>
        <v>485.19773326991879</v>
      </c>
      <c r="BB231" s="31">
        <f t="shared" si="168"/>
        <v>0</v>
      </c>
      <c r="BC231" s="30">
        <f t="shared" si="193"/>
        <v>0</v>
      </c>
      <c r="BD231" s="30">
        <f t="shared" si="194"/>
        <v>485.19773326991879</v>
      </c>
      <c r="BE231" s="30">
        <f t="shared" si="205"/>
        <v>1049.940972783776</v>
      </c>
      <c r="BF231" s="36">
        <f t="shared" si="206"/>
        <v>0.01</v>
      </c>
      <c r="BG231" s="36">
        <f t="shared" si="207"/>
        <v>0.92047761697261021</v>
      </c>
      <c r="BH231" s="30">
        <f t="shared" si="208"/>
        <v>9.6644716458991429</v>
      </c>
      <c r="BI231" s="30">
        <f t="shared" si="195"/>
        <v>0</v>
      </c>
      <c r="BJ231" s="30">
        <f t="shared" si="209"/>
        <v>9.6644716458991429</v>
      </c>
      <c r="BK231" s="30">
        <f t="shared" si="210"/>
        <v>1040.2765011378769</v>
      </c>
    </row>
    <row r="232" spans="1:63" x14ac:dyDescent="0.25">
      <c r="A232" s="29"/>
      <c r="B232" s="25">
        <f t="shared" si="214"/>
        <v>41407</v>
      </c>
      <c r="C232" s="26">
        <f>VLOOKUP(B232,Weather!$A$2:$F$9992,5,0)</f>
        <v>24.8</v>
      </c>
      <c r="D232" s="26">
        <f>VLOOKUP(B232,Weather!$A$2:$F$9992,6,0)</f>
        <v>23.85</v>
      </c>
      <c r="F232" s="28">
        <f>B232-Output!$C$3</f>
        <v>199</v>
      </c>
      <c r="G232" s="26">
        <f t="shared" si="169"/>
        <v>2656.1</v>
      </c>
      <c r="H232" s="26">
        <f t="shared" si="212"/>
        <v>199</v>
      </c>
      <c r="I232" s="26"/>
      <c r="J232" s="26"/>
      <c r="K232" s="26"/>
      <c r="L232" s="30">
        <f t="shared" si="161"/>
        <v>0.48447000000000007</v>
      </c>
      <c r="M232" s="30">
        <f t="shared" si="170"/>
        <v>162.05621590622084</v>
      </c>
      <c r="N232" s="31">
        <f t="shared" si="162"/>
        <v>0</v>
      </c>
      <c r="O232" s="30">
        <f t="shared" si="171"/>
        <v>0</v>
      </c>
      <c r="P232" s="30">
        <f t="shared" si="172"/>
        <v>0</v>
      </c>
      <c r="Q232" s="30">
        <f t="shared" si="173"/>
        <v>0</v>
      </c>
      <c r="R232" s="30">
        <f>VLOOKUP(B232,Weather!$A$2:$G$99998,7,0)</f>
        <v>25.336363636363636</v>
      </c>
      <c r="S232" s="76">
        <f t="shared" si="196"/>
        <v>-3</v>
      </c>
      <c r="T232" s="30">
        <f t="shared" si="197"/>
        <v>42</v>
      </c>
      <c r="U232" s="30">
        <f t="shared" si="198"/>
        <v>15</v>
      </c>
      <c r="V232" s="30">
        <f t="shared" si="174"/>
        <v>0.81548293447403253</v>
      </c>
      <c r="W232" s="30"/>
      <c r="X232" s="30"/>
      <c r="Y232" s="30">
        <f t="shared" si="199"/>
        <v>1</v>
      </c>
      <c r="Z232" s="30">
        <f t="shared" si="200"/>
        <v>1</v>
      </c>
      <c r="AA232" s="30">
        <f t="shared" si="175"/>
        <v>0.81548293447403253</v>
      </c>
      <c r="AB232" s="30">
        <f t="shared" si="176"/>
        <v>0</v>
      </c>
      <c r="AC232" s="31">
        <f t="shared" si="163"/>
        <v>0</v>
      </c>
      <c r="AD232" s="30">
        <f t="shared" si="177"/>
        <v>0</v>
      </c>
      <c r="AE232" s="31">
        <f t="shared" si="164"/>
        <v>0</v>
      </c>
      <c r="AF232" s="30">
        <f t="shared" si="178"/>
        <v>0</v>
      </c>
      <c r="AG232" s="30">
        <f t="shared" si="165"/>
        <v>0</v>
      </c>
      <c r="AH232" s="30">
        <f t="shared" si="179"/>
        <v>0</v>
      </c>
      <c r="AI232" s="31">
        <f t="shared" si="166"/>
        <v>0</v>
      </c>
      <c r="AJ232" s="30">
        <f t="shared" si="180"/>
        <v>0</v>
      </c>
      <c r="AK232" s="30">
        <f t="shared" si="201"/>
        <v>162.05621590622084</v>
      </c>
      <c r="AL232" s="35">
        <f t="shared" si="202"/>
        <v>0.03</v>
      </c>
      <c r="AM232" s="30">
        <f t="shared" si="181"/>
        <v>1.0235888687333043</v>
      </c>
      <c r="AN232" s="30">
        <f t="shared" si="182"/>
        <v>4.9763681613194608</v>
      </c>
      <c r="AO232" s="30">
        <f t="shared" si="183"/>
        <v>0</v>
      </c>
      <c r="AP232" s="30">
        <f t="shared" si="184"/>
        <v>4.9763681613194608</v>
      </c>
      <c r="AQ232" s="30">
        <f t="shared" si="185"/>
        <v>157.07984774490137</v>
      </c>
      <c r="AR232" s="31">
        <f t="shared" si="167"/>
        <v>0</v>
      </c>
      <c r="AS232" s="30">
        <f t="shared" si="186"/>
        <v>0</v>
      </c>
      <c r="AT232" s="30">
        <f t="shared" si="187"/>
        <v>157.07984774490137</v>
      </c>
      <c r="AU232" s="30">
        <f t="shared" si="203"/>
        <v>485.19773326991879</v>
      </c>
      <c r="AV232" s="36">
        <f t="shared" si="204"/>
        <v>1.4999999999999999E-2</v>
      </c>
      <c r="AW232" s="30">
        <f t="shared" si="188"/>
        <v>1.0235888687333043</v>
      </c>
      <c r="AX232" s="30">
        <f t="shared" si="189"/>
        <v>7.4496449836457952</v>
      </c>
      <c r="AY232" s="30">
        <f t="shared" si="190"/>
        <v>0</v>
      </c>
      <c r="AZ232" s="30">
        <f t="shared" si="191"/>
        <v>7.4496449836457952</v>
      </c>
      <c r="BA232" s="30">
        <f t="shared" si="192"/>
        <v>477.748088286273</v>
      </c>
      <c r="BB232" s="31">
        <f t="shared" si="168"/>
        <v>0</v>
      </c>
      <c r="BC232" s="30">
        <f t="shared" si="193"/>
        <v>0</v>
      </c>
      <c r="BD232" s="30">
        <f t="shared" si="194"/>
        <v>477.748088286273</v>
      </c>
      <c r="BE232" s="30">
        <f t="shared" si="205"/>
        <v>1040.2765011378769</v>
      </c>
      <c r="BF232" s="36">
        <f t="shared" si="206"/>
        <v>0.01</v>
      </c>
      <c r="BG232" s="36">
        <f t="shared" si="207"/>
        <v>1.0235888687333043</v>
      </c>
      <c r="BH232" s="30">
        <f t="shared" si="208"/>
        <v>10.648154469695596</v>
      </c>
      <c r="BI232" s="30">
        <f t="shared" si="195"/>
        <v>0</v>
      </c>
      <c r="BJ232" s="30">
        <f t="shared" si="209"/>
        <v>10.648154469695596</v>
      </c>
      <c r="BK232" s="30">
        <f t="shared" si="210"/>
        <v>1029.6283466681814</v>
      </c>
    </row>
    <row r="233" spans="1:63" x14ac:dyDescent="0.25">
      <c r="A233" s="29"/>
      <c r="B233" s="25">
        <f t="shared" si="214"/>
        <v>41408</v>
      </c>
      <c r="C233" s="26">
        <f>VLOOKUP(B233,Weather!$A$2:$F$9992,5,0)</f>
        <v>25.45</v>
      </c>
      <c r="D233" s="26">
        <f>VLOOKUP(B233,Weather!$A$2:$F$9992,6,0)</f>
        <v>22.474799999999998</v>
      </c>
      <c r="F233" s="28">
        <f>B233-Output!$C$3</f>
        <v>200</v>
      </c>
      <c r="G233" s="26">
        <f t="shared" si="169"/>
        <v>2681.5499999999997</v>
      </c>
      <c r="H233" s="26">
        <f t="shared" si="212"/>
        <v>200</v>
      </c>
      <c r="I233" s="26"/>
      <c r="J233" s="26"/>
      <c r="K233" s="26"/>
      <c r="L233" s="30">
        <f t="shared" si="161"/>
        <v>0.47720000000000007</v>
      </c>
      <c r="M233" s="30">
        <f t="shared" si="170"/>
        <v>157.07984774490137</v>
      </c>
      <c r="N233" s="31">
        <f t="shared" si="162"/>
        <v>0</v>
      </c>
      <c r="O233" s="30">
        <f t="shared" si="171"/>
        <v>0</v>
      </c>
      <c r="P233" s="30">
        <f t="shared" si="172"/>
        <v>0</v>
      </c>
      <c r="Q233" s="30">
        <f t="shared" si="173"/>
        <v>0</v>
      </c>
      <c r="R233" s="30">
        <f>VLOOKUP(B233,Weather!$A$2:$G$99998,7,0)</f>
        <v>24.665217391304349</v>
      </c>
      <c r="S233" s="76">
        <f t="shared" si="196"/>
        <v>-3</v>
      </c>
      <c r="T233" s="30">
        <f t="shared" si="197"/>
        <v>42</v>
      </c>
      <c r="U233" s="30">
        <f t="shared" si="198"/>
        <v>15</v>
      </c>
      <c r="V233" s="30">
        <f t="shared" si="174"/>
        <v>0.83696587477619522</v>
      </c>
      <c r="W233" s="30"/>
      <c r="X233" s="30"/>
      <c r="Y233" s="30">
        <f t="shared" si="199"/>
        <v>1</v>
      </c>
      <c r="Z233" s="30">
        <f t="shared" si="200"/>
        <v>1</v>
      </c>
      <c r="AA233" s="30">
        <f t="shared" si="175"/>
        <v>0.83696587477619522</v>
      </c>
      <c r="AB233" s="30">
        <f t="shared" si="176"/>
        <v>0</v>
      </c>
      <c r="AC233" s="31">
        <f t="shared" si="163"/>
        <v>0</v>
      </c>
      <c r="AD233" s="30">
        <f t="shared" si="177"/>
        <v>0</v>
      </c>
      <c r="AE233" s="31">
        <f t="shared" si="164"/>
        <v>0</v>
      </c>
      <c r="AF233" s="30">
        <f t="shared" si="178"/>
        <v>0</v>
      </c>
      <c r="AG233" s="30">
        <f t="shared" si="165"/>
        <v>0</v>
      </c>
      <c r="AH233" s="30">
        <f t="shared" si="179"/>
        <v>0</v>
      </c>
      <c r="AI233" s="31">
        <f t="shared" si="166"/>
        <v>0</v>
      </c>
      <c r="AJ233" s="30">
        <f t="shared" si="180"/>
        <v>0</v>
      </c>
      <c r="AK233" s="30">
        <f t="shared" si="201"/>
        <v>157.07984774490137</v>
      </c>
      <c r="AL233" s="35">
        <f t="shared" si="202"/>
        <v>0.03</v>
      </c>
      <c r="AM233" s="30">
        <f t="shared" si="181"/>
        <v>0.97706181167222217</v>
      </c>
      <c r="AN233" s="30">
        <f t="shared" si="182"/>
        <v>4.6043016184449046</v>
      </c>
      <c r="AO233" s="30">
        <f t="shared" si="183"/>
        <v>0</v>
      </c>
      <c r="AP233" s="30">
        <f t="shared" si="184"/>
        <v>4.6043016184449046</v>
      </c>
      <c r="AQ233" s="30">
        <f t="shared" si="185"/>
        <v>152.47554612645646</v>
      </c>
      <c r="AR233" s="31">
        <f t="shared" si="167"/>
        <v>0</v>
      </c>
      <c r="AS233" s="30">
        <f t="shared" si="186"/>
        <v>0</v>
      </c>
      <c r="AT233" s="30">
        <f t="shared" si="187"/>
        <v>152.47554612645646</v>
      </c>
      <c r="AU233" s="30">
        <f t="shared" si="203"/>
        <v>477.748088286273</v>
      </c>
      <c r="AV233" s="36">
        <f t="shared" si="204"/>
        <v>1.4999999999999999E-2</v>
      </c>
      <c r="AW233" s="30">
        <f t="shared" si="188"/>
        <v>0.97706181167222217</v>
      </c>
      <c r="AX233" s="30">
        <f t="shared" si="189"/>
        <v>7.001841189958899</v>
      </c>
      <c r="AY233" s="30">
        <f t="shared" si="190"/>
        <v>0</v>
      </c>
      <c r="AZ233" s="30">
        <f t="shared" si="191"/>
        <v>7.001841189958899</v>
      </c>
      <c r="BA233" s="30">
        <f t="shared" si="192"/>
        <v>470.74624709631411</v>
      </c>
      <c r="BB233" s="31">
        <f t="shared" si="168"/>
        <v>0</v>
      </c>
      <c r="BC233" s="30">
        <f t="shared" si="193"/>
        <v>0</v>
      </c>
      <c r="BD233" s="30">
        <f t="shared" si="194"/>
        <v>470.74624709631411</v>
      </c>
      <c r="BE233" s="30">
        <f t="shared" si="205"/>
        <v>1029.6283466681814</v>
      </c>
      <c r="BF233" s="36">
        <f t="shared" si="206"/>
        <v>0.01</v>
      </c>
      <c r="BG233" s="36">
        <f t="shared" si="207"/>
        <v>0.97706181167222217</v>
      </c>
      <c r="BH233" s="30">
        <f t="shared" si="208"/>
        <v>10.060105377446881</v>
      </c>
      <c r="BI233" s="30">
        <f t="shared" si="195"/>
        <v>0</v>
      </c>
      <c r="BJ233" s="30">
        <f t="shared" si="209"/>
        <v>10.060105377446881</v>
      </c>
      <c r="BK233" s="30">
        <f t="shared" si="210"/>
        <v>1019.5682412907345</v>
      </c>
    </row>
    <row r="234" spans="1:63" x14ac:dyDescent="0.25">
      <c r="A234" s="29"/>
      <c r="B234" s="25">
        <f t="shared" si="214"/>
        <v>41409</v>
      </c>
      <c r="C234" s="26">
        <f>VLOOKUP(B234,Weather!$A$2:$F$9992,5,0)</f>
        <v>20.85</v>
      </c>
      <c r="D234" s="26">
        <f>VLOOKUP(B234,Weather!$A$2:$F$9992,6,0)</f>
        <v>11.804399999999999</v>
      </c>
      <c r="F234" s="28">
        <f>B234-Output!$C$3</f>
        <v>201</v>
      </c>
      <c r="G234" s="26">
        <f t="shared" si="169"/>
        <v>2702.3999999999996</v>
      </c>
      <c r="H234" s="26">
        <f t="shared" si="212"/>
        <v>201</v>
      </c>
      <c r="I234" s="26"/>
      <c r="J234" s="26"/>
      <c r="K234" s="26"/>
      <c r="L234" s="30">
        <f t="shared" si="161"/>
        <v>0.46987000000000001</v>
      </c>
      <c r="M234" s="30">
        <f t="shared" si="170"/>
        <v>152.47554612645646</v>
      </c>
      <c r="N234" s="31">
        <f t="shared" si="162"/>
        <v>0</v>
      </c>
      <c r="O234" s="30">
        <f t="shared" si="171"/>
        <v>0</v>
      </c>
      <c r="P234" s="30">
        <f t="shared" si="172"/>
        <v>0</v>
      </c>
      <c r="Q234" s="30">
        <f t="shared" si="173"/>
        <v>0</v>
      </c>
      <c r="R234" s="30">
        <f>VLOOKUP(B234,Weather!$A$2:$G$99998,7,0)</f>
        <v>20.843478260869563</v>
      </c>
      <c r="S234" s="76">
        <f t="shared" si="196"/>
        <v>-3</v>
      </c>
      <c r="T234" s="30">
        <f t="shared" si="197"/>
        <v>42</v>
      </c>
      <c r="U234" s="30">
        <f t="shared" si="198"/>
        <v>15</v>
      </c>
      <c r="V234" s="30">
        <f t="shared" si="174"/>
        <v>0.93660083646058401</v>
      </c>
      <c r="W234" s="30"/>
      <c r="X234" s="30"/>
      <c r="Y234" s="30">
        <f t="shared" si="199"/>
        <v>1</v>
      </c>
      <c r="Z234" s="30">
        <f t="shared" si="200"/>
        <v>1</v>
      </c>
      <c r="AA234" s="30">
        <f t="shared" si="175"/>
        <v>0.93660083646058401</v>
      </c>
      <c r="AB234" s="30">
        <f t="shared" si="176"/>
        <v>0</v>
      </c>
      <c r="AC234" s="31">
        <f t="shared" si="163"/>
        <v>0</v>
      </c>
      <c r="AD234" s="30">
        <f t="shared" si="177"/>
        <v>0</v>
      </c>
      <c r="AE234" s="31">
        <f t="shared" si="164"/>
        <v>0</v>
      </c>
      <c r="AF234" s="30">
        <f t="shared" si="178"/>
        <v>0</v>
      </c>
      <c r="AG234" s="30">
        <f t="shared" si="165"/>
        <v>0</v>
      </c>
      <c r="AH234" s="30">
        <f t="shared" si="179"/>
        <v>0</v>
      </c>
      <c r="AI234" s="31">
        <f t="shared" si="166"/>
        <v>0</v>
      </c>
      <c r="AJ234" s="30">
        <f t="shared" si="180"/>
        <v>0</v>
      </c>
      <c r="AK234" s="30">
        <f t="shared" si="201"/>
        <v>152.47554612645646</v>
      </c>
      <c r="AL234" s="35">
        <f t="shared" si="202"/>
        <v>0.03</v>
      </c>
      <c r="AM234" s="30">
        <f t="shared" si="181"/>
        <v>0.74968052307075839</v>
      </c>
      <c r="AN234" s="30">
        <f t="shared" si="182"/>
        <v>3.4292384152674424</v>
      </c>
      <c r="AO234" s="30">
        <f t="shared" si="183"/>
        <v>0</v>
      </c>
      <c r="AP234" s="30">
        <f t="shared" si="184"/>
        <v>3.4292384152674424</v>
      </c>
      <c r="AQ234" s="30">
        <f t="shared" si="185"/>
        <v>149.04630771118903</v>
      </c>
      <c r="AR234" s="31">
        <f t="shared" si="167"/>
        <v>0</v>
      </c>
      <c r="AS234" s="30">
        <f t="shared" si="186"/>
        <v>0</v>
      </c>
      <c r="AT234" s="30">
        <f t="shared" si="187"/>
        <v>149.04630771118903</v>
      </c>
      <c r="AU234" s="30">
        <f t="shared" si="203"/>
        <v>470.74624709631411</v>
      </c>
      <c r="AV234" s="36">
        <f t="shared" si="204"/>
        <v>1.4999999999999999E-2</v>
      </c>
      <c r="AW234" s="30">
        <f t="shared" si="188"/>
        <v>0.74968052307075839</v>
      </c>
      <c r="AX234" s="30">
        <f t="shared" si="189"/>
        <v>5.2936393913514177</v>
      </c>
      <c r="AY234" s="30">
        <f t="shared" si="190"/>
        <v>0</v>
      </c>
      <c r="AZ234" s="30">
        <f t="shared" si="191"/>
        <v>5.2936393913514177</v>
      </c>
      <c r="BA234" s="30">
        <f t="shared" si="192"/>
        <v>465.4526077049627</v>
      </c>
      <c r="BB234" s="31">
        <f t="shared" si="168"/>
        <v>0</v>
      </c>
      <c r="BC234" s="30">
        <f t="shared" si="193"/>
        <v>0</v>
      </c>
      <c r="BD234" s="30">
        <f t="shared" si="194"/>
        <v>465.4526077049627</v>
      </c>
      <c r="BE234" s="30">
        <f t="shared" si="205"/>
        <v>1019.5682412907345</v>
      </c>
      <c r="BF234" s="36">
        <f t="shared" si="206"/>
        <v>0.01</v>
      </c>
      <c r="BG234" s="36">
        <f t="shared" si="207"/>
        <v>0.74968052307075839</v>
      </c>
      <c r="BH234" s="30">
        <f t="shared" si="208"/>
        <v>7.6435045243717106</v>
      </c>
      <c r="BI234" s="30">
        <f t="shared" si="195"/>
        <v>0</v>
      </c>
      <c r="BJ234" s="30">
        <f t="shared" si="209"/>
        <v>7.6435045243717106</v>
      </c>
      <c r="BK234" s="30">
        <f t="shared" si="210"/>
        <v>1011.9247367663628</v>
      </c>
    </row>
    <row r="235" spans="1:63" x14ac:dyDescent="0.25">
      <c r="A235" s="29"/>
      <c r="B235" s="25">
        <f t="shared" si="214"/>
        <v>41410</v>
      </c>
      <c r="C235" s="26">
        <f>VLOOKUP(B235,Weather!$A$2:$F$9992,5,0)</f>
        <v>19.75</v>
      </c>
      <c r="D235" s="26">
        <f>VLOOKUP(B235,Weather!$A$2:$F$9992,6,0)</f>
        <v>7.8192000000000004</v>
      </c>
      <c r="F235" s="28">
        <f>B235-Output!$C$3</f>
        <v>202</v>
      </c>
      <c r="G235" s="26">
        <f t="shared" si="169"/>
        <v>2722.1499999999996</v>
      </c>
      <c r="H235" s="26">
        <f t="shared" si="212"/>
        <v>202</v>
      </c>
      <c r="I235" s="26"/>
      <c r="J235" s="26"/>
      <c r="K235" s="26"/>
      <c r="L235" s="30">
        <f t="shared" si="161"/>
        <v>0.46247999999999989</v>
      </c>
      <c r="M235" s="30">
        <f t="shared" si="170"/>
        <v>149.04630771118903</v>
      </c>
      <c r="N235" s="31">
        <f t="shared" si="162"/>
        <v>0</v>
      </c>
      <c r="O235" s="30">
        <f t="shared" si="171"/>
        <v>0</v>
      </c>
      <c r="P235" s="30">
        <f t="shared" si="172"/>
        <v>0</v>
      </c>
      <c r="Q235" s="30">
        <f t="shared" si="173"/>
        <v>0</v>
      </c>
      <c r="R235" s="30">
        <f>VLOOKUP(B235,Weather!$A$2:$G$99998,7,0)</f>
        <v>19.354545454545455</v>
      </c>
      <c r="S235" s="76">
        <f t="shared" si="196"/>
        <v>-3</v>
      </c>
      <c r="T235" s="30">
        <f t="shared" si="197"/>
        <v>42</v>
      </c>
      <c r="U235" s="30">
        <f t="shared" si="198"/>
        <v>15</v>
      </c>
      <c r="V235" s="30">
        <f t="shared" si="174"/>
        <v>0.9638949079516147</v>
      </c>
      <c r="W235" s="30"/>
      <c r="X235" s="30"/>
      <c r="Y235" s="30">
        <f t="shared" si="199"/>
        <v>1</v>
      </c>
      <c r="Z235" s="30">
        <f t="shared" si="200"/>
        <v>1</v>
      </c>
      <c r="AA235" s="30">
        <f t="shared" si="175"/>
        <v>0.9638949079516147</v>
      </c>
      <c r="AB235" s="30">
        <f t="shared" si="176"/>
        <v>0</v>
      </c>
      <c r="AC235" s="31">
        <f t="shared" si="163"/>
        <v>0</v>
      </c>
      <c r="AD235" s="30">
        <f t="shared" si="177"/>
        <v>0</v>
      </c>
      <c r="AE235" s="31">
        <f t="shared" si="164"/>
        <v>0</v>
      </c>
      <c r="AF235" s="30">
        <f t="shared" si="178"/>
        <v>0</v>
      </c>
      <c r="AG235" s="30">
        <f t="shared" si="165"/>
        <v>0</v>
      </c>
      <c r="AH235" s="30">
        <f t="shared" si="179"/>
        <v>0</v>
      </c>
      <c r="AI235" s="31">
        <f t="shared" si="166"/>
        <v>0</v>
      </c>
      <c r="AJ235" s="30">
        <f t="shared" si="180"/>
        <v>0</v>
      </c>
      <c r="AK235" s="30">
        <f t="shared" si="201"/>
        <v>149.04630771118903</v>
      </c>
      <c r="AL235" s="35">
        <f t="shared" si="202"/>
        <v>0.03</v>
      </c>
      <c r="AM235" s="30">
        <f t="shared" si="181"/>
        <v>0.6761684212454625</v>
      </c>
      <c r="AN235" s="30">
        <f t="shared" si="182"/>
        <v>3.0234121973262029</v>
      </c>
      <c r="AO235" s="30">
        <f t="shared" si="183"/>
        <v>0</v>
      </c>
      <c r="AP235" s="30">
        <f t="shared" si="184"/>
        <v>3.0234121973262029</v>
      </c>
      <c r="AQ235" s="30">
        <f t="shared" si="185"/>
        <v>146.02289551386284</v>
      </c>
      <c r="AR235" s="31">
        <f t="shared" si="167"/>
        <v>0</v>
      </c>
      <c r="AS235" s="30">
        <f t="shared" si="186"/>
        <v>0</v>
      </c>
      <c r="AT235" s="30">
        <f t="shared" si="187"/>
        <v>146.02289551386284</v>
      </c>
      <c r="AU235" s="30">
        <f t="shared" si="203"/>
        <v>465.4526077049627</v>
      </c>
      <c r="AV235" s="36">
        <f t="shared" si="204"/>
        <v>1.4999999999999999E-2</v>
      </c>
      <c r="AW235" s="30">
        <f t="shared" si="188"/>
        <v>0.6761684212454625</v>
      </c>
      <c r="AX235" s="30">
        <f t="shared" si="189"/>
        <v>4.7208653237467235</v>
      </c>
      <c r="AY235" s="30">
        <f t="shared" si="190"/>
        <v>0</v>
      </c>
      <c r="AZ235" s="30">
        <f t="shared" si="191"/>
        <v>4.7208653237467235</v>
      </c>
      <c r="BA235" s="30">
        <f t="shared" si="192"/>
        <v>460.73174238121595</v>
      </c>
      <c r="BB235" s="31">
        <f t="shared" si="168"/>
        <v>0</v>
      </c>
      <c r="BC235" s="30">
        <f t="shared" si="193"/>
        <v>0</v>
      </c>
      <c r="BD235" s="30">
        <f t="shared" si="194"/>
        <v>460.73174238121595</v>
      </c>
      <c r="BE235" s="30">
        <f t="shared" si="205"/>
        <v>1011.9247367663628</v>
      </c>
      <c r="BF235" s="36">
        <f t="shared" si="206"/>
        <v>0.01</v>
      </c>
      <c r="BG235" s="36">
        <f t="shared" si="207"/>
        <v>0.6761684212454625</v>
      </c>
      <c r="BH235" s="30">
        <f t="shared" si="208"/>
        <v>6.8423155167854182</v>
      </c>
      <c r="BI235" s="30">
        <f t="shared" si="195"/>
        <v>0</v>
      </c>
      <c r="BJ235" s="30">
        <f t="shared" si="209"/>
        <v>6.8423155167854182</v>
      </c>
      <c r="BK235" s="30">
        <f t="shared" si="210"/>
        <v>1005.0824212495774</v>
      </c>
    </row>
    <row r="236" spans="1:63" x14ac:dyDescent="0.25">
      <c r="A236" s="29"/>
      <c r="B236" s="25">
        <f t="shared" si="214"/>
        <v>41411</v>
      </c>
      <c r="C236" s="26">
        <f>VLOOKUP(B236,Weather!$A$2:$F$9992,5,0)</f>
        <v>17.799999999999997</v>
      </c>
      <c r="D236" s="26">
        <f>VLOOKUP(B236,Weather!$A$2:$F$9992,6,0)</f>
        <v>6.0191999999999997</v>
      </c>
      <c r="F236" s="28">
        <f>B236-Output!$C$3</f>
        <v>203</v>
      </c>
      <c r="G236" s="26">
        <f t="shared" si="169"/>
        <v>2739.95</v>
      </c>
      <c r="H236" s="26">
        <f t="shared" si="212"/>
        <v>203</v>
      </c>
      <c r="I236" s="26"/>
      <c r="J236" s="26"/>
      <c r="K236" s="26"/>
      <c r="L236" s="30">
        <f t="shared" si="161"/>
        <v>0.45503000000000005</v>
      </c>
      <c r="M236" s="30">
        <f t="shared" si="170"/>
        <v>146.02289551386284</v>
      </c>
      <c r="N236" s="31">
        <f t="shared" si="162"/>
        <v>0</v>
      </c>
      <c r="O236" s="30">
        <f t="shared" si="171"/>
        <v>0</v>
      </c>
      <c r="P236" s="30">
        <f t="shared" si="172"/>
        <v>0</v>
      </c>
      <c r="Q236" s="30">
        <f t="shared" si="173"/>
        <v>0</v>
      </c>
      <c r="R236" s="30">
        <f>VLOOKUP(B236,Weather!$A$2:$G$99998,7,0)</f>
        <v>17.156521739130433</v>
      </c>
      <c r="S236" s="76">
        <f t="shared" si="196"/>
        <v>-3</v>
      </c>
      <c r="T236" s="30">
        <f t="shared" si="197"/>
        <v>42</v>
      </c>
      <c r="U236" s="30">
        <f t="shared" si="198"/>
        <v>15</v>
      </c>
      <c r="V236" s="30">
        <f t="shared" si="174"/>
        <v>0.99079836565664725</v>
      </c>
      <c r="W236" s="30"/>
      <c r="X236" s="30"/>
      <c r="Y236" s="30">
        <f t="shared" si="199"/>
        <v>1</v>
      </c>
      <c r="Z236" s="30">
        <f t="shared" si="200"/>
        <v>1</v>
      </c>
      <c r="AA236" s="30">
        <f t="shared" si="175"/>
        <v>0.99079836565664725</v>
      </c>
      <c r="AB236" s="30">
        <f t="shared" si="176"/>
        <v>0</v>
      </c>
      <c r="AC236" s="31">
        <f t="shared" si="163"/>
        <v>0</v>
      </c>
      <c r="AD236" s="30">
        <f t="shared" si="177"/>
        <v>0</v>
      </c>
      <c r="AE236" s="31">
        <f t="shared" si="164"/>
        <v>0</v>
      </c>
      <c r="AF236" s="30">
        <f t="shared" si="178"/>
        <v>0</v>
      </c>
      <c r="AG236" s="30">
        <f t="shared" si="165"/>
        <v>0</v>
      </c>
      <c r="AH236" s="30">
        <f t="shared" si="179"/>
        <v>0</v>
      </c>
      <c r="AI236" s="31">
        <f t="shared" si="166"/>
        <v>0</v>
      </c>
      <c r="AJ236" s="30">
        <f t="shared" si="180"/>
        <v>0</v>
      </c>
      <c r="AK236" s="30">
        <f t="shared" si="201"/>
        <v>146.02289551386284</v>
      </c>
      <c r="AL236" s="35">
        <f t="shared" si="202"/>
        <v>0.03</v>
      </c>
      <c r="AM236" s="30">
        <f t="shared" si="181"/>
        <v>0.58061436605707117</v>
      </c>
      <c r="AN236" s="30">
        <f t="shared" si="182"/>
        <v>2.5434897272579819</v>
      </c>
      <c r="AO236" s="30">
        <f t="shared" si="183"/>
        <v>0</v>
      </c>
      <c r="AP236" s="30">
        <f t="shared" si="184"/>
        <v>2.5434897272579819</v>
      </c>
      <c r="AQ236" s="30">
        <f t="shared" si="185"/>
        <v>143.47940578660484</v>
      </c>
      <c r="AR236" s="31">
        <f t="shared" si="167"/>
        <v>0</v>
      </c>
      <c r="AS236" s="30">
        <f t="shared" si="186"/>
        <v>0</v>
      </c>
      <c r="AT236" s="30">
        <f t="shared" si="187"/>
        <v>143.47940578660484</v>
      </c>
      <c r="AU236" s="30">
        <f t="shared" si="203"/>
        <v>460.73174238121595</v>
      </c>
      <c r="AV236" s="36">
        <f t="shared" si="204"/>
        <v>1.4999999999999999E-2</v>
      </c>
      <c r="AW236" s="30">
        <f t="shared" si="188"/>
        <v>0.58061436605707117</v>
      </c>
      <c r="AX236" s="30">
        <f t="shared" si="189"/>
        <v>4.0126120278755932</v>
      </c>
      <c r="AY236" s="30">
        <f t="shared" si="190"/>
        <v>0</v>
      </c>
      <c r="AZ236" s="30">
        <f t="shared" si="191"/>
        <v>4.0126120278755932</v>
      </c>
      <c r="BA236" s="30">
        <f t="shared" si="192"/>
        <v>456.71913035334035</v>
      </c>
      <c r="BB236" s="31">
        <f t="shared" si="168"/>
        <v>0</v>
      </c>
      <c r="BC236" s="30">
        <f t="shared" si="193"/>
        <v>0</v>
      </c>
      <c r="BD236" s="30">
        <f t="shared" si="194"/>
        <v>456.71913035334035</v>
      </c>
      <c r="BE236" s="30">
        <f t="shared" si="205"/>
        <v>1005.0824212495774</v>
      </c>
      <c r="BF236" s="36">
        <f t="shared" si="206"/>
        <v>0.01</v>
      </c>
      <c r="BG236" s="36">
        <f t="shared" si="207"/>
        <v>0.58061436605707117</v>
      </c>
      <c r="BH236" s="30">
        <f t="shared" si="208"/>
        <v>5.8356529284892957</v>
      </c>
      <c r="BI236" s="30">
        <f t="shared" si="195"/>
        <v>0</v>
      </c>
      <c r="BJ236" s="30">
        <f t="shared" si="209"/>
        <v>5.8356529284892957</v>
      </c>
      <c r="BK236" s="30">
        <f t="shared" si="210"/>
        <v>999.2467683210881</v>
      </c>
    </row>
    <row r="237" spans="1:63" x14ac:dyDescent="0.25">
      <c r="A237" s="29"/>
      <c r="B237" s="25">
        <f t="shared" si="214"/>
        <v>41412</v>
      </c>
      <c r="C237" s="26">
        <f>VLOOKUP(B237,Weather!$A$2:$F$9992,5,0)</f>
        <v>22.3</v>
      </c>
      <c r="D237" s="26">
        <f>VLOOKUP(B237,Weather!$A$2:$F$9992,6,0)</f>
        <v>28.198799999999999</v>
      </c>
      <c r="F237" s="28">
        <f>B237-Output!$C$3</f>
        <v>204</v>
      </c>
      <c r="G237" s="26">
        <f t="shared" si="169"/>
        <v>2762.25</v>
      </c>
      <c r="H237" s="26">
        <f t="shared" si="212"/>
        <v>204</v>
      </c>
      <c r="I237" s="26"/>
      <c r="J237" s="26"/>
      <c r="K237" s="26"/>
      <c r="L237" s="30">
        <f t="shared" si="161"/>
        <v>0.44751999999999992</v>
      </c>
      <c r="M237" s="30">
        <f t="shared" si="170"/>
        <v>143.47940578660484</v>
      </c>
      <c r="N237" s="31">
        <f t="shared" si="162"/>
        <v>0</v>
      </c>
      <c r="O237" s="30">
        <f t="shared" si="171"/>
        <v>0</v>
      </c>
      <c r="P237" s="30">
        <f t="shared" si="172"/>
        <v>0</v>
      </c>
      <c r="Q237" s="30">
        <f t="shared" si="173"/>
        <v>0</v>
      </c>
      <c r="R237" s="30">
        <f>VLOOKUP(B237,Weather!$A$2:$G$99998,7,0)</f>
        <v>21.304347826086957</v>
      </c>
      <c r="S237" s="76">
        <f t="shared" si="196"/>
        <v>-3</v>
      </c>
      <c r="T237" s="30">
        <f t="shared" si="197"/>
        <v>42</v>
      </c>
      <c r="U237" s="30">
        <f t="shared" si="198"/>
        <v>15</v>
      </c>
      <c r="V237" s="30">
        <f t="shared" si="174"/>
        <v>0.92676997237982794</v>
      </c>
      <c r="W237" s="30"/>
      <c r="X237" s="30"/>
      <c r="Y237" s="30">
        <f t="shared" si="199"/>
        <v>1</v>
      </c>
      <c r="Z237" s="30">
        <f t="shared" si="200"/>
        <v>1</v>
      </c>
      <c r="AA237" s="30">
        <f t="shared" si="175"/>
        <v>0.92676997237982794</v>
      </c>
      <c r="AB237" s="30">
        <f t="shared" si="176"/>
        <v>0</v>
      </c>
      <c r="AC237" s="31">
        <f t="shared" si="163"/>
        <v>0</v>
      </c>
      <c r="AD237" s="30">
        <f t="shared" si="177"/>
        <v>0</v>
      </c>
      <c r="AE237" s="31">
        <f t="shared" si="164"/>
        <v>0</v>
      </c>
      <c r="AF237" s="30">
        <f t="shared" si="178"/>
        <v>0</v>
      </c>
      <c r="AG237" s="30">
        <f t="shared" si="165"/>
        <v>0</v>
      </c>
      <c r="AH237" s="30">
        <f t="shared" si="179"/>
        <v>0</v>
      </c>
      <c r="AI237" s="31">
        <f t="shared" si="166"/>
        <v>0</v>
      </c>
      <c r="AJ237" s="30">
        <f t="shared" si="180"/>
        <v>0</v>
      </c>
      <c r="AK237" s="30">
        <f t="shared" si="201"/>
        <v>143.47940578660484</v>
      </c>
      <c r="AL237" s="35">
        <f t="shared" si="202"/>
        <v>0.03</v>
      </c>
      <c r="AM237" s="30">
        <f t="shared" si="181"/>
        <v>0.77401572545938946</v>
      </c>
      <c r="AN237" s="30">
        <f t="shared" si="182"/>
        <v>3.331659490752032</v>
      </c>
      <c r="AO237" s="30">
        <f t="shared" si="183"/>
        <v>0</v>
      </c>
      <c r="AP237" s="30">
        <f t="shared" si="184"/>
        <v>3.331659490752032</v>
      </c>
      <c r="AQ237" s="30">
        <f t="shared" si="185"/>
        <v>140.14774629585281</v>
      </c>
      <c r="AR237" s="31">
        <f t="shared" si="167"/>
        <v>0</v>
      </c>
      <c r="AS237" s="30">
        <f t="shared" si="186"/>
        <v>0</v>
      </c>
      <c r="AT237" s="30">
        <f t="shared" si="187"/>
        <v>140.14774629585281</v>
      </c>
      <c r="AU237" s="30">
        <f t="shared" si="203"/>
        <v>456.71913035334035</v>
      </c>
      <c r="AV237" s="36">
        <f t="shared" si="204"/>
        <v>1.4999999999999999E-2</v>
      </c>
      <c r="AW237" s="30">
        <f t="shared" si="188"/>
        <v>0.77401572545938946</v>
      </c>
      <c r="AX237" s="30">
        <f t="shared" si="189"/>
        <v>5.3026168351743328</v>
      </c>
      <c r="AY237" s="30">
        <f t="shared" si="190"/>
        <v>0</v>
      </c>
      <c r="AZ237" s="30">
        <f t="shared" si="191"/>
        <v>5.3026168351743328</v>
      </c>
      <c r="BA237" s="30">
        <f t="shared" si="192"/>
        <v>451.41651351816603</v>
      </c>
      <c r="BB237" s="31">
        <f t="shared" si="168"/>
        <v>0</v>
      </c>
      <c r="BC237" s="30">
        <f t="shared" si="193"/>
        <v>0</v>
      </c>
      <c r="BD237" s="30">
        <f t="shared" si="194"/>
        <v>451.41651351816603</v>
      </c>
      <c r="BE237" s="30">
        <f t="shared" si="205"/>
        <v>999.2467683210881</v>
      </c>
      <c r="BF237" s="36">
        <f t="shared" si="206"/>
        <v>0.01</v>
      </c>
      <c r="BG237" s="36">
        <f t="shared" si="207"/>
        <v>0.77401572545938946</v>
      </c>
      <c r="BH237" s="30">
        <f t="shared" si="208"/>
        <v>7.734327122949975</v>
      </c>
      <c r="BI237" s="30">
        <f t="shared" si="195"/>
        <v>0</v>
      </c>
      <c r="BJ237" s="30">
        <f t="shared" si="209"/>
        <v>7.734327122949975</v>
      </c>
      <c r="BK237" s="30">
        <f t="shared" si="210"/>
        <v>991.51244119813816</v>
      </c>
    </row>
    <row r="238" spans="1:63" x14ac:dyDescent="0.25">
      <c r="A238" s="29"/>
      <c r="B238" s="25">
        <f t="shared" si="214"/>
        <v>41413</v>
      </c>
      <c r="C238" s="26">
        <f>VLOOKUP(B238,Weather!$A$2:$F$9992,5,0)</f>
        <v>25</v>
      </c>
      <c r="D238" s="26">
        <f>VLOOKUP(B238,Weather!$A$2:$F$9992,6,0)</f>
        <v>24.872399999999999</v>
      </c>
      <c r="F238" s="28">
        <f>B238-Output!$C$3</f>
        <v>205</v>
      </c>
      <c r="G238" s="26">
        <f t="shared" si="169"/>
        <v>2787.25</v>
      </c>
      <c r="H238" s="26">
        <f t="shared" si="212"/>
        <v>205</v>
      </c>
      <c r="I238" s="26"/>
      <c r="J238" s="26"/>
      <c r="K238" s="26"/>
      <c r="L238" s="30">
        <f t="shared" si="161"/>
        <v>0.43994999999999995</v>
      </c>
      <c r="M238" s="30">
        <f t="shared" si="170"/>
        <v>140.14774629585281</v>
      </c>
      <c r="N238" s="31">
        <f t="shared" si="162"/>
        <v>0</v>
      </c>
      <c r="O238" s="30">
        <f t="shared" si="171"/>
        <v>0</v>
      </c>
      <c r="P238" s="30">
        <f t="shared" si="172"/>
        <v>0</v>
      </c>
      <c r="Q238" s="30">
        <f t="shared" si="173"/>
        <v>0</v>
      </c>
      <c r="R238" s="30">
        <f>VLOOKUP(B238,Weather!$A$2:$G$99998,7,0)</f>
        <v>24.063636363636363</v>
      </c>
      <c r="S238" s="76">
        <f t="shared" si="196"/>
        <v>-3</v>
      </c>
      <c r="T238" s="30">
        <f t="shared" si="197"/>
        <v>42</v>
      </c>
      <c r="U238" s="30">
        <f t="shared" si="198"/>
        <v>15</v>
      </c>
      <c r="V238" s="30">
        <f t="shared" si="174"/>
        <v>0.85526171328391321</v>
      </c>
      <c r="W238" s="30"/>
      <c r="X238" s="30"/>
      <c r="Y238" s="30">
        <f t="shared" si="199"/>
        <v>1</v>
      </c>
      <c r="Z238" s="30">
        <f t="shared" si="200"/>
        <v>1</v>
      </c>
      <c r="AA238" s="30">
        <f t="shared" si="175"/>
        <v>0.85526171328391321</v>
      </c>
      <c r="AB238" s="30">
        <f t="shared" si="176"/>
        <v>0</v>
      </c>
      <c r="AC238" s="31">
        <f t="shared" si="163"/>
        <v>0</v>
      </c>
      <c r="AD238" s="30">
        <f t="shared" si="177"/>
        <v>0</v>
      </c>
      <c r="AE238" s="31">
        <f t="shared" si="164"/>
        <v>0</v>
      </c>
      <c r="AF238" s="30">
        <f t="shared" si="178"/>
        <v>0</v>
      </c>
      <c r="AG238" s="30">
        <f t="shared" si="165"/>
        <v>0</v>
      </c>
      <c r="AH238" s="30">
        <f t="shared" si="179"/>
        <v>0</v>
      </c>
      <c r="AI238" s="31">
        <f t="shared" si="166"/>
        <v>0</v>
      </c>
      <c r="AJ238" s="30">
        <f t="shared" si="180"/>
        <v>0</v>
      </c>
      <c r="AK238" s="30">
        <f t="shared" si="201"/>
        <v>140.14774629585281</v>
      </c>
      <c r="AL238" s="35">
        <f t="shared" si="202"/>
        <v>0.03</v>
      </c>
      <c r="AM238" s="30">
        <f t="shared" si="181"/>
        <v>0.93715763098553206</v>
      </c>
      <c r="AN238" s="30">
        <f t="shared" si="182"/>
        <v>3.9402158971974837</v>
      </c>
      <c r="AO238" s="30">
        <f t="shared" si="183"/>
        <v>0</v>
      </c>
      <c r="AP238" s="30">
        <f t="shared" si="184"/>
        <v>3.9402158971974837</v>
      </c>
      <c r="AQ238" s="30">
        <f t="shared" si="185"/>
        <v>136.20753039865534</v>
      </c>
      <c r="AR238" s="31">
        <f t="shared" si="167"/>
        <v>0</v>
      </c>
      <c r="AS238" s="30">
        <f t="shared" si="186"/>
        <v>0</v>
      </c>
      <c r="AT238" s="30">
        <f t="shared" si="187"/>
        <v>136.20753039865534</v>
      </c>
      <c r="AU238" s="30">
        <f t="shared" si="203"/>
        <v>451.41651351816603</v>
      </c>
      <c r="AV238" s="36">
        <f t="shared" si="204"/>
        <v>1.4999999999999999E-2</v>
      </c>
      <c r="AW238" s="30">
        <f t="shared" si="188"/>
        <v>0.93715763098553206</v>
      </c>
      <c r="AX238" s="30">
        <f t="shared" si="189"/>
        <v>6.345726455946493</v>
      </c>
      <c r="AY238" s="30">
        <f t="shared" si="190"/>
        <v>0</v>
      </c>
      <c r="AZ238" s="30">
        <f t="shared" si="191"/>
        <v>6.345726455946493</v>
      </c>
      <c r="BA238" s="30">
        <f t="shared" si="192"/>
        <v>445.07078706221955</v>
      </c>
      <c r="BB238" s="31">
        <f t="shared" si="168"/>
        <v>0</v>
      </c>
      <c r="BC238" s="30">
        <f t="shared" si="193"/>
        <v>0</v>
      </c>
      <c r="BD238" s="30">
        <f t="shared" si="194"/>
        <v>445.07078706221955</v>
      </c>
      <c r="BE238" s="30">
        <f t="shared" si="205"/>
        <v>991.51244119813816</v>
      </c>
      <c r="BF238" s="36">
        <f t="shared" si="206"/>
        <v>0.01</v>
      </c>
      <c r="BG238" s="36">
        <f t="shared" si="207"/>
        <v>0.93715763098553206</v>
      </c>
      <c r="BH238" s="30">
        <f t="shared" si="208"/>
        <v>9.2920345048592878</v>
      </c>
      <c r="BI238" s="30">
        <f t="shared" si="195"/>
        <v>0</v>
      </c>
      <c r="BJ238" s="30">
        <f t="shared" si="209"/>
        <v>9.2920345048592878</v>
      </c>
      <c r="BK238" s="30">
        <f t="shared" si="210"/>
        <v>982.22040669327885</v>
      </c>
    </row>
    <row r="239" spans="1:63" x14ac:dyDescent="0.25">
      <c r="A239" s="29"/>
      <c r="B239" s="25">
        <f t="shared" si="214"/>
        <v>41414</v>
      </c>
      <c r="C239" s="26">
        <f>VLOOKUP(B239,Weather!$A$2:$F$9992,5,0)</f>
        <v>25.349999999999991</v>
      </c>
      <c r="D239" s="26">
        <f>VLOOKUP(B239,Weather!$A$2:$F$9992,6,0)</f>
        <v>35.398800000000001</v>
      </c>
      <c r="F239" s="28">
        <f>B239-Output!$C$3</f>
        <v>206</v>
      </c>
      <c r="G239" s="26">
        <f t="shared" si="169"/>
        <v>2812.6</v>
      </c>
      <c r="H239" s="26">
        <f t="shared" si="212"/>
        <v>206</v>
      </c>
      <c r="I239" s="26"/>
      <c r="J239" s="26"/>
      <c r="K239" s="26"/>
      <c r="L239" s="30">
        <f t="shared" si="161"/>
        <v>0.43232000000000004</v>
      </c>
      <c r="M239" s="30">
        <f t="shared" si="170"/>
        <v>136.20753039865534</v>
      </c>
      <c r="N239" s="31">
        <f t="shared" si="162"/>
        <v>0</v>
      </c>
      <c r="O239" s="30">
        <f t="shared" si="171"/>
        <v>0</v>
      </c>
      <c r="P239" s="30">
        <f t="shared" si="172"/>
        <v>0</v>
      </c>
      <c r="Q239" s="30">
        <f t="shared" si="173"/>
        <v>0</v>
      </c>
      <c r="R239" s="30">
        <f>VLOOKUP(B239,Weather!$A$2:$G$99998,7,0)</f>
        <v>25.704545454545453</v>
      </c>
      <c r="S239" s="76">
        <f t="shared" si="196"/>
        <v>-3</v>
      </c>
      <c r="T239" s="30">
        <f t="shared" si="197"/>
        <v>42</v>
      </c>
      <c r="U239" s="30">
        <f t="shared" si="198"/>
        <v>15</v>
      </c>
      <c r="V239" s="30">
        <f t="shared" si="174"/>
        <v>0.80322987514768329</v>
      </c>
      <c r="W239" s="30"/>
      <c r="X239" s="30"/>
      <c r="Y239" s="30">
        <f t="shared" si="199"/>
        <v>1</v>
      </c>
      <c r="Z239" s="30">
        <f t="shared" si="200"/>
        <v>1</v>
      </c>
      <c r="AA239" s="30">
        <f t="shared" si="175"/>
        <v>0.80322987514768329</v>
      </c>
      <c r="AB239" s="30">
        <f t="shared" si="176"/>
        <v>0</v>
      </c>
      <c r="AC239" s="31">
        <f t="shared" si="163"/>
        <v>0</v>
      </c>
      <c r="AD239" s="30">
        <f t="shared" si="177"/>
        <v>0</v>
      </c>
      <c r="AE239" s="31">
        <f t="shared" si="164"/>
        <v>0</v>
      </c>
      <c r="AF239" s="30">
        <f t="shared" si="178"/>
        <v>0</v>
      </c>
      <c r="AG239" s="30">
        <f t="shared" si="165"/>
        <v>0</v>
      </c>
      <c r="AH239" s="30">
        <f t="shared" si="179"/>
        <v>0</v>
      </c>
      <c r="AI239" s="31">
        <f t="shared" si="166"/>
        <v>0</v>
      </c>
      <c r="AJ239" s="30">
        <f t="shared" si="180"/>
        <v>0</v>
      </c>
      <c r="AK239" s="30">
        <f t="shared" si="201"/>
        <v>136.20753039865534</v>
      </c>
      <c r="AL239" s="35">
        <f t="shared" si="202"/>
        <v>0.03</v>
      </c>
      <c r="AM239" s="30">
        <f t="shared" si="181"/>
        <v>1.0500474667113866</v>
      </c>
      <c r="AN239" s="30">
        <f t="shared" si="182"/>
        <v>4.2907311672636661</v>
      </c>
      <c r="AO239" s="30">
        <f t="shared" si="183"/>
        <v>0</v>
      </c>
      <c r="AP239" s="30">
        <f t="shared" si="184"/>
        <v>4.2907311672636661</v>
      </c>
      <c r="AQ239" s="30">
        <f t="shared" si="185"/>
        <v>131.91679923139168</v>
      </c>
      <c r="AR239" s="31">
        <f t="shared" si="167"/>
        <v>0</v>
      </c>
      <c r="AS239" s="30">
        <f t="shared" si="186"/>
        <v>0</v>
      </c>
      <c r="AT239" s="30">
        <f t="shared" si="187"/>
        <v>131.91679923139168</v>
      </c>
      <c r="AU239" s="30">
        <f t="shared" si="203"/>
        <v>445.07078706221955</v>
      </c>
      <c r="AV239" s="36">
        <f t="shared" si="204"/>
        <v>1.4999999999999999E-2</v>
      </c>
      <c r="AW239" s="30">
        <f t="shared" si="188"/>
        <v>1.0500474667113866</v>
      </c>
      <c r="AX239" s="30">
        <f t="shared" si="189"/>
        <v>7.0101817869288992</v>
      </c>
      <c r="AY239" s="30">
        <f t="shared" si="190"/>
        <v>0</v>
      </c>
      <c r="AZ239" s="30">
        <f t="shared" si="191"/>
        <v>7.0101817869288992</v>
      </c>
      <c r="BA239" s="30">
        <f t="shared" si="192"/>
        <v>438.06060527529064</v>
      </c>
      <c r="BB239" s="31">
        <f t="shared" si="168"/>
        <v>0</v>
      </c>
      <c r="BC239" s="30">
        <f t="shared" si="193"/>
        <v>0</v>
      </c>
      <c r="BD239" s="30">
        <f t="shared" si="194"/>
        <v>438.06060527529064</v>
      </c>
      <c r="BE239" s="30">
        <f t="shared" si="205"/>
        <v>982.22040669327885</v>
      </c>
      <c r="BF239" s="36">
        <f t="shared" si="206"/>
        <v>0.01</v>
      </c>
      <c r="BG239" s="36">
        <f t="shared" si="207"/>
        <v>1.0500474667113866</v>
      </c>
      <c r="BH239" s="30">
        <f t="shared" si="208"/>
        <v>10.313780498005054</v>
      </c>
      <c r="BI239" s="30">
        <f t="shared" si="195"/>
        <v>0</v>
      </c>
      <c r="BJ239" s="30">
        <f t="shared" si="209"/>
        <v>10.313780498005054</v>
      </c>
      <c r="BK239" s="30">
        <f t="shared" si="210"/>
        <v>971.90662619527382</v>
      </c>
    </row>
    <row r="240" spans="1:63" x14ac:dyDescent="0.25">
      <c r="A240" s="29"/>
      <c r="B240" s="25">
        <f t="shared" si="214"/>
        <v>41415</v>
      </c>
      <c r="C240" s="26">
        <f>VLOOKUP(B240,Weather!$A$2:$F$9992,5,0)</f>
        <v>24.537499999999991</v>
      </c>
      <c r="D240" s="26">
        <f>VLOOKUP(B240,Weather!$A$2:$F$9992,6,0)</f>
        <v>34.034399999999998</v>
      </c>
      <c r="F240" s="28">
        <f>B240-Output!$C$3</f>
        <v>207</v>
      </c>
      <c r="G240" s="26">
        <f t="shared" si="169"/>
        <v>2837.1374999999998</v>
      </c>
      <c r="H240" s="26">
        <f t="shared" si="212"/>
        <v>207</v>
      </c>
      <c r="I240" s="26"/>
      <c r="J240" s="26"/>
      <c r="K240" s="26"/>
      <c r="L240" s="30">
        <f t="shared" si="161"/>
        <v>0.42462999999999984</v>
      </c>
      <c r="M240" s="30">
        <f t="shared" si="170"/>
        <v>131.91679923139168</v>
      </c>
      <c r="N240" s="31">
        <f t="shared" si="162"/>
        <v>0</v>
      </c>
      <c r="O240" s="30">
        <f t="shared" si="171"/>
        <v>0</v>
      </c>
      <c r="P240" s="30">
        <f t="shared" si="172"/>
        <v>0</v>
      </c>
      <c r="Q240" s="30">
        <f t="shared" si="173"/>
        <v>0</v>
      </c>
      <c r="R240" s="30">
        <f>VLOOKUP(B240,Weather!$A$2:$G$99998,7,0)</f>
        <v>26.365217391304352</v>
      </c>
      <c r="S240" s="76">
        <f t="shared" si="196"/>
        <v>-3</v>
      </c>
      <c r="T240" s="30">
        <f t="shared" si="197"/>
        <v>42</v>
      </c>
      <c r="U240" s="30">
        <f t="shared" si="198"/>
        <v>15</v>
      </c>
      <c r="V240" s="30">
        <f t="shared" si="174"/>
        <v>0.78043340087749558</v>
      </c>
      <c r="W240" s="30"/>
      <c r="X240" s="30"/>
      <c r="Y240" s="30">
        <f t="shared" si="199"/>
        <v>1</v>
      </c>
      <c r="Z240" s="30">
        <f t="shared" si="200"/>
        <v>1</v>
      </c>
      <c r="AA240" s="30">
        <f t="shared" si="175"/>
        <v>0.78043340087749558</v>
      </c>
      <c r="AB240" s="30">
        <f t="shared" si="176"/>
        <v>0</v>
      </c>
      <c r="AC240" s="31">
        <f t="shared" si="163"/>
        <v>0</v>
      </c>
      <c r="AD240" s="30">
        <f t="shared" si="177"/>
        <v>0</v>
      </c>
      <c r="AE240" s="31">
        <f t="shared" si="164"/>
        <v>0</v>
      </c>
      <c r="AF240" s="30">
        <f t="shared" si="178"/>
        <v>0</v>
      </c>
      <c r="AG240" s="30">
        <f t="shared" si="165"/>
        <v>0</v>
      </c>
      <c r="AH240" s="30">
        <f t="shared" si="179"/>
        <v>0</v>
      </c>
      <c r="AI240" s="31">
        <f t="shared" si="166"/>
        <v>0</v>
      </c>
      <c r="AJ240" s="30">
        <f t="shared" si="180"/>
        <v>0</v>
      </c>
      <c r="AK240" s="30">
        <f t="shared" si="201"/>
        <v>131.91679923139168</v>
      </c>
      <c r="AL240" s="35">
        <f t="shared" si="202"/>
        <v>0.03</v>
      </c>
      <c r="AM240" s="30">
        <f t="shared" si="181"/>
        <v>1.0992516812872533</v>
      </c>
      <c r="AN240" s="30">
        <f t="shared" si="182"/>
        <v>4.3502929003542103</v>
      </c>
      <c r="AO240" s="30">
        <f t="shared" si="183"/>
        <v>0</v>
      </c>
      <c r="AP240" s="30">
        <f t="shared" si="184"/>
        <v>4.3502929003542103</v>
      </c>
      <c r="AQ240" s="30">
        <f t="shared" si="185"/>
        <v>127.56650633103747</v>
      </c>
      <c r="AR240" s="31">
        <f t="shared" si="167"/>
        <v>0</v>
      </c>
      <c r="AS240" s="30">
        <f t="shared" si="186"/>
        <v>0</v>
      </c>
      <c r="AT240" s="30">
        <f t="shared" si="187"/>
        <v>127.56650633103747</v>
      </c>
      <c r="AU240" s="30">
        <f t="shared" si="203"/>
        <v>438.06060527529064</v>
      </c>
      <c r="AV240" s="36">
        <f t="shared" si="204"/>
        <v>1.4999999999999999E-2</v>
      </c>
      <c r="AW240" s="30">
        <f t="shared" si="188"/>
        <v>1.0992516812872533</v>
      </c>
      <c r="AX240" s="30">
        <f t="shared" si="189"/>
        <v>7.2230828528186253</v>
      </c>
      <c r="AY240" s="30">
        <f t="shared" si="190"/>
        <v>0</v>
      </c>
      <c r="AZ240" s="30">
        <f t="shared" si="191"/>
        <v>7.2230828528186253</v>
      </c>
      <c r="BA240" s="30">
        <f t="shared" si="192"/>
        <v>430.83752242247203</v>
      </c>
      <c r="BB240" s="31">
        <f t="shared" si="168"/>
        <v>0</v>
      </c>
      <c r="BC240" s="30">
        <f t="shared" si="193"/>
        <v>0</v>
      </c>
      <c r="BD240" s="30">
        <f t="shared" si="194"/>
        <v>430.83752242247203</v>
      </c>
      <c r="BE240" s="30">
        <f t="shared" si="205"/>
        <v>971.90662619527382</v>
      </c>
      <c r="BF240" s="36">
        <f t="shared" si="206"/>
        <v>0.01</v>
      </c>
      <c r="BG240" s="36">
        <f t="shared" si="207"/>
        <v>1.0992516812872533</v>
      </c>
      <c r="BH240" s="30">
        <f t="shared" si="208"/>
        <v>10.683699928993768</v>
      </c>
      <c r="BI240" s="30">
        <f t="shared" si="195"/>
        <v>0</v>
      </c>
      <c r="BJ240" s="30">
        <f t="shared" si="209"/>
        <v>10.683699928993768</v>
      </c>
      <c r="BK240" s="30">
        <f t="shared" si="210"/>
        <v>961.22292626628007</v>
      </c>
    </row>
    <row r="241" spans="1:63" x14ac:dyDescent="0.25">
      <c r="A241" s="29"/>
      <c r="B241" s="25">
        <f t="shared" si="214"/>
        <v>41416</v>
      </c>
      <c r="C241" s="26">
        <f>VLOOKUP(B241,Weather!$A$2:$F$9992,5,0)</f>
        <v>18.037499999999991</v>
      </c>
      <c r="D241" s="26">
        <f>VLOOKUP(B241,Weather!$A$2:$F$9992,6,0)</f>
        <v>29.980799999999999</v>
      </c>
      <c r="F241" s="28">
        <f>B241-Output!$C$3</f>
        <v>208</v>
      </c>
      <c r="G241" s="26">
        <f t="shared" si="169"/>
        <v>2855.1749999999997</v>
      </c>
      <c r="H241" s="26">
        <f t="shared" si="212"/>
        <v>208</v>
      </c>
      <c r="I241" s="26"/>
      <c r="J241" s="26"/>
      <c r="K241" s="26"/>
      <c r="L241" s="30">
        <f t="shared" si="161"/>
        <v>0.41688000000000003</v>
      </c>
      <c r="M241" s="30">
        <f t="shared" si="170"/>
        <v>127.56650633103747</v>
      </c>
      <c r="N241" s="31">
        <f t="shared" si="162"/>
        <v>0</v>
      </c>
      <c r="O241" s="30">
        <f t="shared" si="171"/>
        <v>0</v>
      </c>
      <c r="P241" s="30">
        <f t="shared" si="172"/>
        <v>0</v>
      </c>
      <c r="Q241" s="30">
        <f t="shared" si="173"/>
        <v>0</v>
      </c>
      <c r="R241" s="30">
        <f>VLOOKUP(B241,Weather!$A$2:$G$99998,7,0)</f>
        <v>28.172727272727276</v>
      </c>
      <c r="S241" s="76">
        <f t="shared" si="196"/>
        <v>-3</v>
      </c>
      <c r="T241" s="30">
        <f t="shared" si="197"/>
        <v>42</v>
      </c>
      <c r="U241" s="30">
        <f t="shared" si="198"/>
        <v>15</v>
      </c>
      <c r="V241" s="30">
        <f t="shared" si="174"/>
        <v>0.71297752186911734</v>
      </c>
      <c r="W241" s="30"/>
      <c r="X241" s="30"/>
      <c r="Y241" s="30">
        <f t="shared" si="199"/>
        <v>1</v>
      </c>
      <c r="Z241" s="30">
        <f t="shared" si="200"/>
        <v>1</v>
      </c>
      <c r="AA241" s="30">
        <f t="shared" si="175"/>
        <v>0.71297752186911734</v>
      </c>
      <c r="AB241" s="30">
        <f>IF(G241&gt;146,IF(R241&gt;S241,D241*P241*Q241*AA241,0),0)</f>
        <v>0</v>
      </c>
      <c r="AC241" s="31">
        <f t="shared" si="163"/>
        <v>0</v>
      </c>
      <c r="AD241" s="30">
        <f t="shared" si="177"/>
        <v>0</v>
      </c>
      <c r="AE241" s="31">
        <f t="shared" si="164"/>
        <v>0</v>
      </c>
      <c r="AF241" s="30">
        <f t="shared" si="178"/>
        <v>0</v>
      </c>
      <c r="AG241" s="30">
        <f t="shared" si="165"/>
        <v>0</v>
      </c>
      <c r="AH241" s="30">
        <f t="shared" si="179"/>
        <v>0</v>
      </c>
      <c r="AI241" s="31">
        <f t="shared" si="166"/>
        <v>0</v>
      </c>
      <c r="AJ241" s="30">
        <f t="shared" si="180"/>
        <v>0</v>
      </c>
      <c r="AK241" s="30">
        <f t="shared" si="201"/>
        <v>127.56650633103747</v>
      </c>
      <c r="AL241" s="35">
        <f t="shared" si="202"/>
        <v>0.03</v>
      </c>
      <c r="AM241" s="30">
        <f t="shared" si="181"/>
        <v>1.2459729322054545</v>
      </c>
      <c r="AN241" s="30">
        <f t="shared" si="182"/>
        <v>4.7683324183346523</v>
      </c>
      <c r="AO241" s="30">
        <f t="shared" si="183"/>
        <v>0</v>
      </c>
      <c r="AP241" s="30">
        <f t="shared" si="184"/>
        <v>4.7683324183346523</v>
      </c>
      <c r="AQ241" s="30">
        <f t="shared" si="185"/>
        <v>122.79817391270282</v>
      </c>
      <c r="AR241" s="31">
        <f t="shared" si="167"/>
        <v>0</v>
      </c>
      <c r="AS241" s="30">
        <f t="shared" si="186"/>
        <v>0</v>
      </c>
      <c r="AT241" s="30">
        <f t="shared" si="187"/>
        <v>122.79817391270282</v>
      </c>
      <c r="AU241" s="30">
        <f t="shared" si="203"/>
        <v>430.83752242247203</v>
      </c>
      <c r="AV241" s="36">
        <f t="shared" si="204"/>
        <v>1.4999999999999999E-2</v>
      </c>
      <c r="AW241" s="30">
        <f t="shared" si="188"/>
        <v>1.2459729322054545</v>
      </c>
      <c r="AX241" s="30">
        <f t="shared" si="189"/>
        <v>8.0521783667529103</v>
      </c>
      <c r="AY241" s="30">
        <f t="shared" si="190"/>
        <v>0</v>
      </c>
      <c r="AZ241" s="30">
        <f t="shared" si="191"/>
        <v>8.0521783667529103</v>
      </c>
      <c r="BA241" s="30">
        <f t="shared" si="192"/>
        <v>422.78534405571912</v>
      </c>
      <c r="BB241" s="31">
        <f t="shared" si="168"/>
        <v>0</v>
      </c>
      <c r="BC241" s="30">
        <f t="shared" si="193"/>
        <v>0</v>
      </c>
      <c r="BD241" s="30">
        <f t="shared" si="194"/>
        <v>422.78534405571912</v>
      </c>
      <c r="BE241" s="30">
        <f t="shared" si="205"/>
        <v>961.22292626628007</v>
      </c>
      <c r="BF241" s="36">
        <f t="shared" si="206"/>
        <v>0.01</v>
      </c>
      <c r="BG241" s="36">
        <f t="shared" si="207"/>
        <v>1.2459729322054545</v>
      </c>
      <c r="BH241" s="30">
        <f t="shared" si="208"/>
        <v>11.976577479431043</v>
      </c>
      <c r="BI241" s="30">
        <f t="shared" si="195"/>
        <v>0</v>
      </c>
      <c r="BJ241" s="30">
        <f t="shared" si="209"/>
        <v>11.976577479431043</v>
      </c>
      <c r="BK241" s="30">
        <f t="shared" si="210"/>
        <v>949.24634878684901</v>
      </c>
    </row>
    <row r="242" spans="1:63" x14ac:dyDescent="0.25">
      <c r="A242" s="29"/>
      <c r="B242" s="25">
        <f t="shared" si="214"/>
        <v>41417</v>
      </c>
      <c r="C242" s="26">
        <f>VLOOKUP(B242,Weather!$A$2:$F$9992,5,0)</f>
        <v>16.900000000000009</v>
      </c>
      <c r="D242" s="26">
        <f>VLOOKUP(B242,Weather!$A$2:$F$9992,6,0)</f>
        <v>24.786000000000001</v>
      </c>
      <c r="F242" s="28">
        <f>B242-Output!$C$3</f>
        <v>209</v>
      </c>
      <c r="G242" s="26">
        <f t="shared" si="169"/>
        <v>2872.0749999999998</v>
      </c>
      <c r="H242" s="26">
        <f t="shared" si="212"/>
        <v>209</v>
      </c>
      <c r="I242" s="26"/>
      <c r="J242" s="26"/>
      <c r="K242" s="26"/>
      <c r="L242" s="30">
        <f t="shared" si="161"/>
        <v>0.40907000000000004</v>
      </c>
      <c r="M242" s="30">
        <f t="shared" si="170"/>
        <v>122.79817391270282</v>
      </c>
      <c r="N242" s="31">
        <f t="shared" si="162"/>
        <v>0</v>
      </c>
      <c r="O242" s="30">
        <f t="shared" si="171"/>
        <v>0</v>
      </c>
      <c r="P242" s="30">
        <f t="shared" si="172"/>
        <v>0</v>
      </c>
      <c r="Q242" s="30">
        <f t="shared" si="173"/>
        <v>0</v>
      </c>
      <c r="R242" s="30">
        <f>VLOOKUP(B242,Weather!$A$2:$G$99998,7,0)</f>
        <v>27.89090909090908</v>
      </c>
      <c r="S242" s="76">
        <f t="shared" si="196"/>
        <v>-3</v>
      </c>
      <c r="T242" s="30">
        <f t="shared" si="197"/>
        <v>42</v>
      </c>
      <c r="U242" s="30">
        <f t="shared" si="198"/>
        <v>15</v>
      </c>
      <c r="V242" s="30">
        <f t="shared" si="174"/>
        <v>0.72396923845687133</v>
      </c>
      <c r="W242" s="30"/>
      <c r="X242" s="30"/>
      <c r="Y242" s="30">
        <f t="shared" si="199"/>
        <v>1</v>
      </c>
      <c r="Z242" s="30">
        <f t="shared" si="200"/>
        <v>1</v>
      </c>
      <c r="AA242" s="30">
        <f t="shared" si="175"/>
        <v>0.72396923845687133</v>
      </c>
      <c r="AB242" s="30">
        <f t="shared" si="176"/>
        <v>0</v>
      </c>
      <c r="AC242" s="31">
        <f t="shared" si="163"/>
        <v>0</v>
      </c>
      <c r="AD242" s="30">
        <f t="shared" si="177"/>
        <v>0</v>
      </c>
      <c r="AE242" s="31">
        <f t="shared" si="164"/>
        <v>0</v>
      </c>
      <c r="AF242" s="30">
        <f t="shared" si="178"/>
        <v>0</v>
      </c>
      <c r="AG242" s="30">
        <f t="shared" si="165"/>
        <v>0</v>
      </c>
      <c r="AH242" s="30">
        <f t="shared" si="179"/>
        <v>0</v>
      </c>
      <c r="AI242" s="31">
        <f t="shared" si="166"/>
        <v>0</v>
      </c>
      <c r="AJ242" s="30">
        <f t="shared" si="180"/>
        <v>0</v>
      </c>
      <c r="AK242" s="30">
        <f t="shared" si="201"/>
        <v>122.79817391270282</v>
      </c>
      <c r="AL242" s="35">
        <f t="shared" si="202"/>
        <v>0.03</v>
      </c>
      <c r="AM242" s="30">
        <f t="shared" si="181"/>
        <v>1.2218700934122884</v>
      </c>
      <c r="AN242" s="30">
        <f t="shared" si="182"/>
        <v>4.5013024868871785</v>
      </c>
      <c r="AO242" s="30">
        <f t="shared" si="183"/>
        <v>0</v>
      </c>
      <c r="AP242" s="30">
        <f t="shared" si="184"/>
        <v>4.5013024868871785</v>
      </c>
      <c r="AQ242" s="30">
        <f t="shared" si="185"/>
        <v>118.29687142581564</v>
      </c>
      <c r="AR242" s="31">
        <f t="shared" si="167"/>
        <v>0</v>
      </c>
      <c r="AS242" s="30">
        <f t="shared" si="186"/>
        <v>0</v>
      </c>
      <c r="AT242" s="30">
        <f t="shared" si="187"/>
        <v>118.29687142581564</v>
      </c>
      <c r="AU242" s="30">
        <f t="shared" si="203"/>
        <v>422.78534405571912</v>
      </c>
      <c r="AV242" s="36">
        <f t="shared" si="204"/>
        <v>1.4999999999999999E-2</v>
      </c>
      <c r="AW242" s="30">
        <f t="shared" si="188"/>
        <v>1.2218700934122884</v>
      </c>
      <c r="AX242" s="30">
        <f t="shared" si="189"/>
        <v>7.7488315175206193</v>
      </c>
      <c r="AY242" s="30">
        <f t="shared" si="190"/>
        <v>0</v>
      </c>
      <c r="AZ242" s="30">
        <f t="shared" si="191"/>
        <v>7.7488315175206193</v>
      </c>
      <c r="BA242" s="30">
        <f t="shared" si="192"/>
        <v>415.03651253819851</v>
      </c>
      <c r="BB242" s="31">
        <f t="shared" si="168"/>
        <v>0</v>
      </c>
      <c r="BC242" s="30">
        <f t="shared" si="193"/>
        <v>0</v>
      </c>
      <c r="BD242" s="30">
        <f t="shared" si="194"/>
        <v>415.03651253819851</v>
      </c>
      <c r="BE242" s="30">
        <f t="shared" si="205"/>
        <v>949.24634878684901</v>
      </c>
      <c r="BF242" s="36">
        <f t="shared" si="206"/>
        <v>0.01</v>
      </c>
      <c r="BG242" s="36">
        <f t="shared" si="207"/>
        <v>1.2218700934122884</v>
      </c>
      <c r="BH242" s="30">
        <f t="shared" si="208"/>
        <v>11.598557248634608</v>
      </c>
      <c r="BI242" s="30">
        <f t="shared" si="195"/>
        <v>0</v>
      </c>
      <c r="BJ242" s="30">
        <f t="shared" si="209"/>
        <v>11.598557248634608</v>
      </c>
      <c r="BK242" s="30">
        <f t="shared" si="210"/>
        <v>937.64779153821439</v>
      </c>
    </row>
    <row r="243" spans="1:63" x14ac:dyDescent="0.25">
      <c r="A243" s="29"/>
      <c r="B243" s="25">
        <f t="shared" si="214"/>
        <v>41418</v>
      </c>
      <c r="C243" s="26">
        <f>VLOOKUP(B243,Weather!$A$2:$F$9992,5,0)</f>
        <v>22.8</v>
      </c>
      <c r="D243" s="26">
        <f>VLOOKUP(B243,Weather!$A$2:$F$9992,6,0)</f>
        <v>6.1776</v>
      </c>
      <c r="F243" s="28">
        <f>B243-Output!$C$3</f>
        <v>210</v>
      </c>
      <c r="G243" s="26">
        <f t="shared" si="169"/>
        <v>2894.875</v>
      </c>
      <c r="H243" s="26">
        <f t="shared" si="212"/>
        <v>210</v>
      </c>
      <c r="I243" s="26"/>
      <c r="J243" s="26"/>
      <c r="K243" s="26"/>
      <c r="L243" s="30">
        <f t="shared" si="161"/>
        <v>0.4012</v>
      </c>
      <c r="M243" s="30">
        <f t="shared" si="170"/>
        <v>118.29687142581564</v>
      </c>
      <c r="N243" s="31">
        <f t="shared" si="162"/>
        <v>0</v>
      </c>
      <c r="O243" s="30">
        <f t="shared" si="171"/>
        <v>0</v>
      </c>
      <c r="P243" s="30">
        <f t="shared" si="172"/>
        <v>0</v>
      </c>
      <c r="Q243" s="30">
        <f t="shared" si="173"/>
        <v>0</v>
      </c>
      <c r="R243" s="30">
        <f>VLOOKUP(B243,Weather!$A$2:$G$99998,7,0)</f>
        <v>22.643478260869568</v>
      </c>
      <c r="S243" s="76">
        <f t="shared" si="196"/>
        <v>-3</v>
      </c>
      <c r="T243" s="30">
        <f t="shared" si="197"/>
        <v>42</v>
      </c>
      <c r="U243" s="30">
        <f t="shared" si="198"/>
        <v>15</v>
      </c>
      <c r="V243" s="30">
        <f t="shared" si="174"/>
        <v>0.89469416793930578</v>
      </c>
      <c r="W243" s="30"/>
      <c r="X243" s="30"/>
      <c r="Y243" s="30">
        <f t="shared" si="199"/>
        <v>1</v>
      </c>
      <c r="Z243" s="30">
        <f t="shared" si="200"/>
        <v>1</v>
      </c>
      <c r="AA243" s="30">
        <f t="shared" si="175"/>
        <v>0.89469416793930578</v>
      </c>
      <c r="AB243" s="30">
        <f t="shared" si="176"/>
        <v>0</v>
      </c>
      <c r="AC243" s="31">
        <f t="shared" si="163"/>
        <v>0</v>
      </c>
      <c r="AD243" s="30">
        <f t="shared" si="177"/>
        <v>0</v>
      </c>
      <c r="AE243" s="31">
        <f t="shared" si="164"/>
        <v>0</v>
      </c>
      <c r="AF243" s="30">
        <f t="shared" si="178"/>
        <v>0</v>
      </c>
      <c r="AG243" s="30">
        <f t="shared" si="165"/>
        <v>0</v>
      </c>
      <c r="AH243" s="30">
        <f t="shared" si="179"/>
        <v>0</v>
      </c>
      <c r="AI243" s="31">
        <f t="shared" si="166"/>
        <v>0</v>
      </c>
      <c r="AJ243" s="30">
        <f t="shared" si="180"/>
        <v>0</v>
      </c>
      <c r="AK243" s="30">
        <f t="shared" si="201"/>
        <v>118.29687142581564</v>
      </c>
      <c r="AL243" s="35">
        <f t="shared" si="202"/>
        <v>0.03</v>
      </c>
      <c r="AM243" s="30">
        <f t="shared" si="181"/>
        <v>0.8493009837069877</v>
      </c>
      <c r="AN243" s="30">
        <f t="shared" si="182"/>
        <v>3.0140894781421279</v>
      </c>
      <c r="AO243" s="30">
        <f t="shared" si="183"/>
        <v>0</v>
      </c>
      <c r="AP243" s="30">
        <f t="shared" si="184"/>
        <v>3.0140894781421279</v>
      </c>
      <c r="AQ243" s="30">
        <f t="shared" si="185"/>
        <v>115.28278194767351</v>
      </c>
      <c r="AR243" s="31">
        <f t="shared" si="167"/>
        <v>0</v>
      </c>
      <c r="AS243" s="30">
        <f t="shared" si="186"/>
        <v>0</v>
      </c>
      <c r="AT243" s="30">
        <f t="shared" si="187"/>
        <v>115.28278194767351</v>
      </c>
      <c r="AU243" s="30">
        <f t="shared" si="203"/>
        <v>415.03651253819851</v>
      </c>
      <c r="AV243" s="36">
        <f t="shared" si="204"/>
        <v>1.4999999999999999E-2</v>
      </c>
      <c r="AW243" s="30">
        <f t="shared" si="188"/>
        <v>0.8493009837069877</v>
      </c>
      <c r="AX243" s="30">
        <f t="shared" si="189"/>
        <v>5.2873637755951419</v>
      </c>
      <c r="AY243" s="30">
        <f t="shared" si="190"/>
        <v>0</v>
      </c>
      <c r="AZ243" s="30">
        <f t="shared" si="191"/>
        <v>5.2873637755951419</v>
      </c>
      <c r="BA243" s="30">
        <f t="shared" si="192"/>
        <v>409.74914876260334</v>
      </c>
      <c r="BB243" s="31">
        <f t="shared" si="168"/>
        <v>0</v>
      </c>
      <c r="BC243" s="30">
        <f t="shared" si="193"/>
        <v>0</v>
      </c>
      <c r="BD243" s="30">
        <f t="shared" si="194"/>
        <v>409.74914876260334</v>
      </c>
      <c r="BE243" s="30">
        <f t="shared" si="205"/>
        <v>937.64779153821439</v>
      </c>
      <c r="BF243" s="36">
        <f t="shared" si="206"/>
        <v>0.01</v>
      </c>
      <c r="BG243" s="36">
        <f t="shared" si="207"/>
        <v>0.8493009837069877</v>
      </c>
      <c r="BH243" s="30">
        <f t="shared" si="208"/>
        <v>7.9634519172409011</v>
      </c>
      <c r="BI243" s="30">
        <f t="shared" si="195"/>
        <v>0</v>
      </c>
      <c r="BJ243" s="30">
        <f t="shared" si="209"/>
        <v>7.9634519172409011</v>
      </c>
      <c r="BK243" s="30">
        <f t="shared" si="210"/>
        <v>929.68433962097345</v>
      </c>
    </row>
    <row r="244" spans="1:63" x14ac:dyDescent="0.25">
      <c r="A244" s="29"/>
      <c r="B244" s="25">
        <f t="shared" si="214"/>
        <v>41419</v>
      </c>
      <c r="C244" s="26">
        <f>VLOOKUP(B244,Weather!$A$2:$F$9992,5,0)</f>
        <v>21.35</v>
      </c>
      <c r="D244" s="26">
        <f>VLOOKUP(B244,Weather!$A$2:$F$9992,6,0)</f>
        <v>10.659599999999999</v>
      </c>
      <c r="F244" s="28">
        <f>B244-Output!$C$3</f>
        <v>211</v>
      </c>
      <c r="G244" s="26">
        <f t="shared" si="169"/>
        <v>2916.2249999999999</v>
      </c>
      <c r="H244" s="26">
        <f t="shared" si="212"/>
        <v>211</v>
      </c>
      <c r="I244" s="26"/>
      <c r="J244" s="26"/>
      <c r="K244" s="26"/>
      <c r="L244" s="30">
        <f t="shared" si="161"/>
        <v>0.3932699999999999</v>
      </c>
      <c r="M244" s="30">
        <f t="shared" si="170"/>
        <v>115.28278194767351</v>
      </c>
      <c r="N244" s="31">
        <f t="shared" si="162"/>
        <v>0</v>
      </c>
      <c r="O244" s="30">
        <f t="shared" si="171"/>
        <v>0</v>
      </c>
      <c r="P244" s="30">
        <f t="shared" si="172"/>
        <v>0</v>
      </c>
      <c r="Q244" s="30">
        <f t="shared" si="173"/>
        <v>0</v>
      </c>
      <c r="R244" s="30">
        <f>VLOOKUP(B244,Weather!$A$2:$G$99998,7,0)</f>
        <v>20.831818181818178</v>
      </c>
      <c r="S244" s="76">
        <f t="shared" si="196"/>
        <v>-3</v>
      </c>
      <c r="T244" s="30">
        <f t="shared" si="197"/>
        <v>42</v>
      </c>
      <c r="U244" s="30">
        <f t="shared" si="198"/>
        <v>15</v>
      </c>
      <c r="V244" s="30">
        <f t="shared" si="174"/>
        <v>0.93684129143750827</v>
      </c>
      <c r="W244" s="30"/>
      <c r="X244" s="30"/>
      <c r="Y244" s="30">
        <f t="shared" si="199"/>
        <v>1</v>
      </c>
      <c r="Z244" s="30">
        <f t="shared" si="200"/>
        <v>1</v>
      </c>
      <c r="AA244" s="30">
        <f t="shared" si="175"/>
        <v>0.93684129143750827</v>
      </c>
      <c r="AB244" s="30">
        <f t="shared" si="176"/>
        <v>0</v>
      </c>
      <c r="AC244" s="31">
        <f t="shared" si="163"/>
        <v>0</v>
      </c>
      <c r="AD244" s="30">
        <f t="shared" si="177"/>
        <v>0</v>
      </c>
      <c r="AE244" s="31">
        <f t="shared" si="164"/>
        <v>0</v>
      </c>
      <c r="AF244" s="30">
        <f t="shared" si="178"/>
        <v>0</v>
      </c>
      <c r="AG244" s="30">
        <f t="shared" si="165"/>
        <v>0</v>
      </c>
      <c r="AH244" s="30">
        <f t="shared" si="179"/>
        <v>0</v>
      </c>
      <c r="AI244" s="31">
        <f t="shared" si="166"/>
        <v>0</v>
      </c>
      <c r="AJ244" s="30">
        <f t="shared" si="180"/>
        <v>0</v>
      </c>
      <c r="AK244" s="30">
        <f t="shared" si="201"/>
        <v>115.28278194767351</v>
      </c>
      <c r="AL244" s="35">
        <f t="shared" si="202"/>
        <v>0.03</v>
      </c>
      <c r="AM244" s="30">
        <f t="shared" si="181"/>
        <v>0.74907486474193574</v>
      </c>
      <c r="AN244" s="30">
        <f t="shared" si="182"/>
        <v>2.5906630288358281</v>
      </c>
      <c r="AO244" s="30">
        <f t="shared" si="183"/>
        <v>0</v>
      </c>
      <c r="AP244" s="30">
        <f t="shared" si="184"/>
        <v>2.5906630288358281</v>
      </c>
      <c r="AQ244" s="30">
        <f t="shared" si="185"/>
        <v>112.69211891883768</v>
      </c>
      <c r="AR244" s="31">
        <f t="shared" si="167"/>
        <v>0</v>
      </c>
      <c r="AS244" s="30">
        <f t="shared" si="186"/>
        <v>0</v>
      </c>
      <c r="AT244" s="30">
        <f t="shared" si="187"/>
        <v>112.69211891883768</v>
      </c>
      <c r="AU244" s="30">
        <f t="shared" si="203"/>
        <v>409.74914876260334</v>
      </c>
      <c r="AV244" s="36">
        <f t="shared" si="204"/>
        <v>1.4999999999999999E-2</v>
      </c>
      <c r="AW244" s="30">
        <f t="shared" si="188"/>
        <v>0.74907486474193574</v>
      </c>
      <c r="AX244" s="30">
        <f t="shared" si="189"/>
        <v>4.6039918228120564</v>
      </c>
      <c r="AY244" s="30">
        <f t="shared" si="190"/>
        <v>0</v>
      </c>
      <c r="AZ244" s="30">
        <f t="shared" si="191"/>
        <v>4.6039918228120564</v>
      </c>
      <c r="BA244" s="30">
        <f t="shared" si="192"/>
        <v>405.14515693979126</v>
      </c>
      <c r="BB244" s="31">
        <f t="shared" si="168"/>
        <v>0</v>
      </c>
      <c r="BC244" s="30">
        <f t="shared" si="193"/>
        <v>0</v>
      </c>
      <c r="BD244" s="30">
        <f t="shared" si="194"/>
        <v>405.14515693979126</v>
      </c>
      <c r="BE244" s="30">
        <f t="shared" si="205"/>
        <v>929.68433962097345</v>
      </c>
      <c r="BF244" s="36">
        <f t="shared" si="206"/>
        <v>0.01</v>
      </c>
      <c r="BG244" s="36">
        <f t="shared" si="207"/>
        <v>0.74907486474193574</v>
      </c>
      <c r="BH244" s="30">
        <f t="shared" si="208"/>
        <v>6.9640317095427653</v>
      </c>
      <c r="BI244" s="30">
        <f t="shared" si="195"/>
        <v>0</v>
      </c>
      <c r="BJ244" s="30">
        <f t="shared" si="209"/>
        <v>6.9640317095427653</v>
      </c>
      <c r="BK244" s="30">
        <f t="shared" si="210"/>
        <v>922.72030791143072</v>
      </c>
    </row>
    <row r="245" spans="1:63" x14ac:dyDescent="0.25">
      <c r="A245" s="29"/>
      <c r="B245" s="25">
        <f t="shared" si="214"/>
        <v>41420</v>
      </c>
      <c r="C245" s="26">
        <f>VLOOKUP(B245,Weather!$A$2:$F$9992,5,0)</f>
        <v>25.450000000000003</v>
      </c>
      <c r="D245" s="26">
        <f>VLOOKUP(B245,Weather!$A$2:$F$9992,6,0)</f>
        <v>34.858800000000002</v>
      </c>
      <c r="F245" s="28">
        <f>B245-Output!$C$3</f>
        <v>212</v>
      </c>
      <c r="G245" s="26">
        <f t="shared" si="169"/>
        <v>2941.6749999999997</v>
      </c>
      <c r="H245" s="26">
        <f t="shared" si="212"/>
        <v>212</v>
      </c>
      <c r="I245" s="26"/>
      <c r="J245" s="26"/>
      <c r="K245" s="26"/>
      <c r="L245" s="30">
        <f t="shared" si="161"/>
        <v>0.38528000000000007</v>
      </c>
      <c r="M245" s="30">
        <f t="shared" si="170"/>
        <v>112.69211891883768</v>
      </c>
      <c r="N245" s="31">
        <f t="shared" si="162"/>
        <v>0</v>
      </c>
      <c r="O245" s="30">
        <f t="shared" si="171"/>
        <v>0</v>
      </c>
      <c r="P245" s="30">
        <f t="shared" si="172"/>
        <v>0</v>
      </c>
      <c r="Q245" s="30">
        <f t="shared" si="173"/>
        <v>0</v>
      </c>
      <c r="R245" s="30">
        <f>VLOOKUP(B245,Weather!$A$2:$G$99998,7,0)</f>
        <v>24.530434782608694</v>
      </c>
      <c r="S245" s="76">
        <f t="shared" si="196"/>
        <v>-3</v>
      </c>
      <c r="T245" s="30">
        <f t="shared" si="197"/>
        <v>42</v>
      </c>
      <c r="U245" s="30">
        <f t="shared" si="198"/>
        <v>15</v>
      </c>
      <c r="V245" s="30">
        <f t="shared" si="174"/>
        <v>0.84114492621377979</v>
      </c>
      <c r="W245" s="30"/>
      <c r="X245" s="30"/>
      <c r="Y245" s="30">
        <f t="shared" si="199"/>
        <v>1</v>
      </c>
      <c r="Z245" s="30">
        <f t="shared" si="200"/>
        <v>1</v>
      </c>
      <c r="AA245" s="30">
        <f t="shared" si="175"/>
        <v>0.84114492621377979</v>
      </c>
      <c r="AB245" s="30">
        <f t="shared" si="176"/>
        <v>0</v>
      </c>
      <c r="AC245" s="31">
        <f t="shared" si="163"/>
        <v>0</v>
      </c>
      <c r="AD245" s="30">
        <f t="shared" si="177"/>
        <v>0</v>
      </c>
      <c r="AE245" s="31">
        <f t="shared" si="164"/>
        <v>0</v>
      </c>
      <c r="AF245" s="30">
        <f t="shared" si="178"/>
        <v>0</v>
      </c>
      <c r="AG245" s="30">
        <f t="shared" si="165"/>
        <v>0</v>
      </c>
      <c r="AH245" s="30">
        <f t="shared" si="179"/>
        <v>0</v>
      </c>
      <c r="AI245" s="31">
        <f t="shared" si="166"/>
        <v>0</v>
      </c>
      <c r="AJ245" s="30">
        <f t="shared" si="180"/>
        <v>0</v>
      </c>
      <c r="AK245" s="30">
        <f t="shared" si="201"/>
        <v>112.69211891883768</v>
      </c>
      <c r="AL245" s="35">
        <f t="shared" si="202"/>
        <v>0.03</v>
      </c>
      <c r="AM245" s="30">
        <f t="shared" si="181"/>
        <v>0.96797619819211012</v>
      </c>
      <c r="AN245" s="30">
        <f t="shared" si="182"/>
        <v>3.2724986651180901</v>
      </c>
      <c r="AO245" s="30">
        <f t="shared" si="183"/>
        <v>0</v>
      </c>
      <c r="AP245" s="30">
        <f t="shared" si="184"/>
        <v>3.2724986651180901</v>
      </c>
      <c r="AQ245" s="30">
        <f t="shared" si="185"/>
        <v>109.41962025371959</v>
      </c>
      <c r="AR245" s="31">
        <f t="shared" si="167"/>
        <v>0</v>
      </c>
      <c r="AS245" s="30">
        <f t="shared" si="186"/>
        <v>0</v>
      </c>
      <c r="AT245" s="30">
        <f t="shared" si="187"/>
        <v>109.41962025371959</v>
      </c>
      <c r="AU245" s="30">
        <f t="shared" si="203"/>
        <v>405.14515693979126</v>
      </c>
      <c r="AV245" s="36">
        <f t="shared" si="204"/>
        <v>1.4999999999999999E-2</v>
      </c>
      <c r="AW245" s="30">
        <f t="shared" si="188"/>
        <v>0.96797619819211012</v>
      </c>
      <c r="AX245" s="30">
        <f t="shared" si="189"/>
        <v>5.8825630309578738</v>
      </c>
      <c r="AY245" s="30">
        <f t="shared" si="190"/>
        <v>0</v>
      </c>
      <c r="AZ245" s="30">
        <f t="shared" si="191"/>
        <v>5.8825630309578738</v>
      </c>
      <c r="BA245" s="30">
        <f t="shared" si="192"/>
        <v>399.26259390883337</v>
      </c>
      <c r="BB245" s="31">
        <f t="shared" si="168"/>
        <v>0</v>
      </c>
      <c r="BC245" s="30">
        <f t="shared" si="193"/>
        <v>0</v>
      </c>
      <c r="BD245" s="30">
        <f t="shared" si="194"/>
        <v>399.26259390883337</v>
      </c>
      <c r="BE245" s="30">
        <f t="shared" si="205"/>
        <v>922.72030791143072</v>
      </c>
      <c r="BF245" s="36">
        <f t="shared" si="206"/>
        <v>0.01</v>
      </c>
      <c r="BG245" s="36">
        <f t="shared" si="207"/>
        <v>0.96797619819211012</v>
      </c>
      <c r="BH245" s="30">
        <f t="shared" si="208"/>
        <v>8.9317129564675994</v>
      </c>
      <c r="BI245" s="30">
        <f t="shared" si="195"/>
        <v>0</v>
      </c>
      <c r="BJ245" s="30">
        <f t="shared" si="209"/>
        <v>8.9317129564675994</v>
      </c>
      <c r="BK245" s="30">
        <f t="shared" si="210"/>
        <v>913.78859495496317</v>
      </c>
    </row>
    <row r="246" spans="1:63" x14ac:dyDescent="0.25">
      <c r="A246" s="29"/>
      <c r="B246" s="25">
        <f t="shared" si="214"/>
        <v>41421</v>
      </c>
      <c r="C246" s="26">
        <f>VLOOKUP(B246,Weather!$A$2:$F$9992,5,0)</f>
        <v>21.612499999999997</v>
      </c>
      <c r="D246" s="26">
        <f>VLOOKUP(B246,Weather!$A$2:$F$9992,6,0)</f>
        <v>25.160399999999999</v>
      </c>
      <c r="F246" s="28">
        <f>B246-Output!$C$3</f>
        <v>213</v>
      </c>
      <c r="G246" s="26">
        <f t="shared" si="169"/>
        <v>2963.2874999999999</v>
      </c>
      <c r="H246" s="26">
        <f t="shared" si="212"/>
        <v>213</v>
      </c>
      <c r="I246" s="26"/>
      <c r="J246" s="26"/>
      <c r="K246" s="26"/>
      <c r="L246" s="30">
        <f t="shared" si="161"/>
        <v>0.37723000000000007</v>
      </c>
      <c r="M246" s="30">
        <f t="shared" si="170"/>
        <v>109.41962025371959</v>
      </c>
      <c r="N246" s="31">
        <f t="shared" si="162"/>
        <v>0</v>
      </c>
      <c r="O246" s="30">
        <f t="shared" si="171"/>
        <v>0</v>
      </c>
      <c r="P246" s="30">
        <f t="shared" si="172"/>
        <v>0</v>
      </c>
      <c r="Q246" s="30">
        <f t="shared" si="173"/>
        <v>0</v>
      </c>
      <c r="R246" s="30">
        <f>VLOOKUP(B246,Weather!$A$2:$G$99998,7,0)</f>
        <v>26.681818181818183</v>
      </c>
      <c r="S246" s="76">
        <f t="shared" si="196"/>
        <v>-3</v>
      </c>
      <c r="T246" s="30">
        <f t="shared" si="197"/>
        <v>42</v>
      </c>
      <c r="U246" s="30">
        <f t="shared" si="198"/>
        <v>15</v>
      </c>
      <c r="V246" s="30">
        <f t="shared" si="174"/>
        <v>0.76914822970186292</v>
      </c>
      <c r="W246" s="30"/>
      <c r="X246" s="30"/>
      <c r="Y246" s="30">
        <f t="shared" si="199"/>
        <v>1</v>
      </c>
      <c r="Z246" s="30">
        <f t="shared" si="200"/>
        <v>1</v>
      </c>
      <c r="AA246" s="30">
        <f t="shared" si="175"/>
        <v>0.76914822970186292</v>
      </c>
      <c r="AB246" s="30">
        <f t="shared" si="176"/>
        <v>0</v>
      </c>
      <c r="AC246" s="31">
        <f t="shared" si="163"/>
        <v>0</v>
      </c>
      <c r="AD246" s="30">
        <f t="shared" si="177"/>
        <v>0</v>
      </c>
      <c r="AE246" s="31">
        <f t="shared" si="164"/>
        <v>0</v>
      </c>
      <c r="AF246" s="30">
        <f t="shared" si="178"/>
        <v>0</v>
      </c>
      <c r="AG246" s="30">
        <f t="shared" si="165"/>
        <v>0</v>
      </c>
      <c r="AH246" s="30">
        <f t="shared" si="179"/>
        <v>0</v>
      </c>
      <c r="AI246" s="31">
        <f t="shared" si="166"/>
        <v>0</v>
      </c>
      <c r="AJ246" s="30">
        <f t="shared" si="180"/>
        <v>0</v>
      </c>
      <c r="AK246" s="30">
        <f t="shared" si="201"/>
        <v>109.41962025371959</v>
      </c>
      <c r="AL246" s="35">
        <f t="shared" si="202"/>
        <v>0.03</v>
      </c>
      <c r="AM246" s="30">
        <f t="shared" si="181"/>
        <v>1.1236415030069045</v>
      </c>
      <c r="AN246" s="30">
        <f t="shared" si="182"/>
        <v>3.6884527968100258</v>
      </c>
      <c r="AO246" s="30">
        <f t="shared" si="183"/>
        <v>0</v>
      </c>
      <c r="AP246" s="30">
        <f t="shared" si="184"/>
        <v>3.6884527968100258</v>
      </c>
      <c r="AQ246" s="30">
        <f t="shared" si="185"/>
        <v>105.73116745690956</v>
      </c>
      <c r="AR246" s="31">
        <f t="shared" si="167"/>
        <v>0</v>
      </c>
      <c r="AS246" s="30">
        <f t="shared" si="186"/>
        <v>0</v>
      </c>
      <c r="AT246" s="30">
        <f t="shared" si="187"/>
        <v>105.73116745690956</v>
      </c>
      <c r="AU246" s="30">
        <f t="shared" si="203"/>
        <v>399.26259390883337</v>
      </c>
      <c r="AV246" s="36">
        <f t="shared" si="204"/>
        <v>1.4999999999999999E-2</v>
      </c>
      <c r="AW246" s="30">
        <f t="shared" si="188"/>
        <v>1.1236415030069045</v>
      </c>
      <c r="AX246" s="30">
        <f t="shared" si="189"/>
        <v>6.7294203167123525</v>
      </c>
      <c r="AY246" s="30">
        <f t="shared" si="190"/>
        <v>0</v>
      </c>
      <c r="AZ246" s="30">
        <f t="shared" si="191"/>
        <v>6.7294203167123525</v>
      </c>
      <c r="BA246" s="30">
        <f t="shared" si="192"/>
        <v>392.53317359212099</v>
      </c>
      <c r="BB246" s="31">
        <f t="shared" si="168"/>
        <v>0</v>
      </c>
      <c r="BC246" s="30">
        <f t="shared" si="193"/>
        <v>0</v>
      </c>
      <c r="BD246" s="30">
        <f t="shared" si="194"/>
        <v>392.53317359212099</v>
      </c>
      <c r="BE246" s="30">
        <f t="shared" si="205"/>
        <v>913.78859495496317</v>
      </c>
      <c r="BF246" s="36">
        <f t="shared" si="206"/>
        <v>0.01</v>
      </c>
      <c r="BG246" s="36">
        <f t="shared" si="207"/>
        <v>1.1236415030069045</v>
      </c>
      <c r="BH246" s="30">
        <f t="shared" si="208"/>
        <v>10.267707902657623</v>
      </c>
      <c r="BI246" s="30">
        <f t="shared" si="195"/>
        <v>0</v>
      </c>
      <c r="BJ246" s="30">
        <f t="shared" si="209"/>
        <v>10.267707902657623</v>
      </c>
      <c r="BK246" s="30">
        <f t="shared" si="210"/>
        <v>903.52088705230551</v>
      </c>
    </row>
    <row r="247" spans="1:63" x14ac:dyDescent="0.25">
      <c r="A247" s="29"/>
      <c r="B247" s="25">
        <f t="shared" si="214"/>
        <v>41422</v>
      </c>
      <c r="C247" s="26">
        <f>VLOOKUP(B247,Weather!$A$2:$F$9992,5,0)</f>
        <v>24.700000000000003</v>
      </c>
      <c r="D247" s="26">
        <f>VLOOKUP(B247,Weather!$A$2:$F$9992,6,0)</f>
        <v>10.0008</v>
      </c>
      <c r="F247" s="28">
        <f>B247-Output!$C$3</f>
        <v>214</v>
      </c>
      <c r="G247" s="26">
        <f t="shared" si="169"/>
        <v>2987.9874999999997</v>
      </c>
      <c r="H247" s="26">
        <f t="shared" si="212"/>
        <v>214</v>
      </c>
      <c r="I247" s="26"/>
      <c r="J247" s="26"/>
      <c r="K247" s="26"/>
      <c r="L247" s="30">
        <f t="shared" si="161"/>
        <v>0.36912</v>
      </c>
      <c r="M247" s="30">
        <f t="shared" si="170"/>
        <v>105.73116745690956</v>
      </c>
      <c r="N247" s="31">
        <f t="shared" si="162"/>
        <v>0</v>
      </c>
      <c r="O247" s="30">
        <f t="shared" si="171"/>
        <v>0</v>
      </c>
      <c r="P247" s="30">
        <f t="shared" si="172"/>
        <v>0</v>
      </c>
      <c r="Q247" s="30">
        <f t="shared" si="173"/>
        <v>0</v>
      </c>
      <c r="R247" s="30">
        <f>VLOOKUP(B247,Weather!$A$2:$G$99998,7,0)</f>
        <v>25.373913043478261</v>
      </c>
      <c r="S247" s="76">
        <f t="shared" si="196"/>
        <v>-3</v>
      </c>
      <c r="T247" s="30">
        <f t="shared" si="197"/>
        <v>42</v>
      </c>
      <c r="U247" s="30">
        <f t="shared" si="198"/>
        <v>15</v>
      </c>
      <c r="V247" s="30">
        <f t="shared" si="174"/>
        <v>0.81424830382773405</v>
      </c>
      <c r="W247" s="30"/>
      <c r="X247" s="30"/>
      <c r="Y247" s="30">
        <f t="shared" si="199"/>
        <v>1</v>
      </c>
      <c r="Z247" s="30">
        <f t="shared" si="200"/>
        <v>1</v>
      </c>
      <c r="AA247" s="30">
        <f t="shared" si="175"/>
        <v>0.81424830382773405</v>
      </c>
      <c r="AB247" s="30">
        <f t="shared" si="176"/>
        <v>0</v>
      </c>
      <c r="AC247" s="31">
        <f t="shared" si="163"/>
        <v>0</v>
      </c>
      <c r="AD247" s="30">
        <f t="shared" si="177"/>
        <v>0</v>
      </c>
      <c r="AE247" s="31">
        <f t="shared" si="164"/>
        <v>0</v>
      </c>
      <c r="AF247" s="30">
        <f t="shared" si="178"/>
        <v>0</v>
      </c>
      <c r="AG247" s="30">
        <f t="shared" si="165"/>
        <v>0</v>
      </c>
      <c r="AH247" s="30">
        <f t="shared" si="179"/>
        <v>0</v>
      </c>
      <c r="AI247" s="31">
        <f t="shared" si="166"/>
        <v>0</v>
      </c>
      <c r="AJ247" s="30">
        <f t="shared" si="180"/>
        <v>0</v>
      </c>
      <c r="AK247" s="30">
        <f t="shared" si="201"/>
        <v>105.73116745690956</v>
      </c>
      <c r="AL247" s="35">
        <f t="shared" si="202"/>
        <v>0.03</v>
      </c>
      <c r="AM247" s="30">
        <f t="shared" si="181"/>
        <v>1.0262564606762832</v>
      </c>
      <c r="AN247" s="30">
        <f t="shared" si="182"/>
        <v>3.2552188109249824</v>
      </c>
      <c r="AO247" s="30">
        <f t="shared" si="183"/>
        <v>0</v>
      </c>
      <c r="AP247" s="30">
        <f t="shared" si="184"/>
        <v>3.2552188109249824</v>
      </c>
      <c r="AQ247" s="30">
        <f t="shared" si="185"/>
        <v>102.47594864598457</v>
      </c>
      <c r="AR247" s="31">
        <f t="shared" si="167"/>
        <v>0</v>
      </c>
      <c r="AS247" s="30">
        <f t="shared" si="186"/>
        <v>0</v>
      </c>
      <c r="AT247" s="30">
        <f t="shared" si="187"/>
        <v>102.47594864598457</v>
      </c>
      <c r="AU247" s="30">
        <f t="shared" si="203"/>
        <v>392.53317359212099</v>
      </c>
      <c r="AV247" s="36">
        <f t="shared" si="204"/>
        <v>1.4999999999999999E-2</v>
      </c>
      <c r="AW247" s="30">
        <f t="shared" si="188"/>
        <v>1.0262564606762832</v>
      </c>
      <c r="AX247" s="30">
        <f t="shared" si="189"/>
        <v>6.042595581430187</v>
      </c>
      <c r="AY247" s="30">
        <f t="shared" si="190"/>
        <v>0</v>
      </c>
      <c r="AZ247" s="30">
        <f t="shared" si="191"/>
        <v>6.042595581430187</v>
      </c>
      <c r="BA247" s="30">
        <f t="shared" si="192"/>
        <v>386.4905780106908</v>
      </c>
      <c r="BB247" s="31">
        <f t="shared" si="168"/>
        <v>0</v>
      </c>
      <c r="BC247" s="30">
        <f t="shared" si="193"/>
        <v>0</v>
      </c>
      <c r="BD247" s="30">
        <f t="shared" si="194"/>
        <v>386.4905780106908</v>
      </c>
      <c r="BE247" s="30">
        <f t="shared" si="205"/>
        <v>903.52088705230551</v>
      </c>
      <c r="BF247" s="36">
        <f t="shared" si="206"/>
        <v>0.01</v>
      </c>
      <c r="BG247" s="36">
        <f t="shared" si="207"/>
        <v>1.0262564606762832</v>
      </c>
      <c r="BH247" s="30">
        <f t="shared" si="208"/>
        <v>9.2724414769339489</v>
      </c>
      <c r="BI247" s="30">
        <f t="shared" si="195"/>
        <v>0</v>
      </c>
      <c r="BJ247" s="30">
        <f t="shared" si="209"/>
        <v>9.2724414769339489</v>
      </c>
      <c r="BK247" s="30">
        <f t="shared" si="210"/>
        <v>894.24844557537153</v>
      </c>
    </row>
    <row r="248" spans="1:63" x14ac:dyDescent="0.25">
      <c r="A248" s="29"/>
      <c r="B248" s="25">
        <f t="shared" si="214"/>
        <v>41423</v>
      </c>
      <c r="C248" s="26">
        <f>VLOOKUP(B248,Weather!$A$2:$F$9992,5,0)</f>
        <v>22.299999999999997</v>
      </c>
      <c r="D248" s="26">
        <f>VLOOKUP(B248,Weather!$A$2:$F$9992,6,0)</f>
        <v>23.756399999999999</v>
      </c>
      <c r="F248" s="28">
        <f>B248-Output!$C$3</f>
        <v>215</v>
      </c>
      <c r="G248" s="26">
        <f t="shared" si="169"/>
        <v>3010.2874999999999</v>
      </c>
      <c r="H248" s="26">
        <f t="shared" si="212"/>
        <v>215</v>
      </c>
      <c r="I248" s="26"/>
      <c r="J248" s="26"/>
      <c r="K248" s="26"/>
      <c r="L248" s="30">
        <f t="shared" si="161"/>
        <v>0.36094999999999999</v>
      </c>
      <c r="M248" s="30">
        <f t="shared" si="170"/>
        <v>102.47594864598457</v>
      </c>
      <c r="N248" s="31">
        <f t="shared" si="162"/>
        <v>0</v>
      </c>
      <c r="O248" s="30">
        <f t="shared" si="171"/>
        <v>0</v>
      </c>
      <c r="P248" s="30">
        <f t="shared" si="172"/>
        <v>0</v>
      </c>
      <c r="Q248" s="30">
        <f t="shared" si="173"/>
        <v>0</v>
      </c>
      <c r="R248" s="30">
        <f>VLOOKUP(B248,Weather!$A$2:$G$99998,7,0)</f>
        <v>21.963636363636365</v>
      </c>
      <c r="S248" s="76">
        <f t="shared" si="196"/>
        <v>-3</v>
      </c>
      <c r="T248" s="30">
        <f t="shared" si="197"/>
        <v>42</v>
      </c>
      <c r="U248" s="30">
        <f t="shared" si="198"/>
        <v>15</v>
      </c>
      <c r="V248" s="30">
        <f t="shared" si="174"/>
        <v>0.91161902351881474</v>
      </c>
      <c r="W248" s="30"/>
      <c r="X248" s="30"/>
      <c r="Y248" s="30">
        <f t="shared" si="199"/>
        <v>1</v>
      </c>
      <c r="Z248" s="30">
        <f t="shared" si="200"/>
        <v>1</v>
      </c>
      <c r="AA248" s="30">
        <f t="shared" si="175"/>
        <v>0.91161902351881474</v>
      </c>
      <c r="AB248" s="30">
        <f t="shared" si="176"/>
        <v>0</v>
      </c>
      <c r="AC248" s="31">
        <f t="shared" si="163"/>
        <v>0</v>
      </c>
      <c r="AD248" s="30">
        <f t="shared" si="177"/>
        <v>0</v>
      </c>
      <c r="AE248" s="31">
        <f t="shared" si="164"/>
        <v>0</v>
      </c>
      <c r="AF248" s="30">
        <f t="shared" si="178"/>
        <v>0</v>
      </c>
      <c r="AG248" s="30">
        <f t="shared" si="165"/>
        <v>0</v>
      </c>
      <c r="AH248" s="30">
        <f t="shared" si="179"/>
        <v>0</v>
      </c>
      <c r="AI248" s="31">
        <f t="shared" si="166"/>
        <v>0</v>
      </c>
      <c r="AJ248" s="30">
        <f t="shared" si="180"/>
        <v>0</v>
      </c>
      <c r="AK248" s="30">
        <f t="shared" si="201"/>
        <v>102.47594864598457</v>
      </c>
      <c r="AL248" s="35">
        <f t="shared" si="202"/>
        <v>0.03</v>
      </c>
      <c r="AM248" s="30">
        <f t="shared" si="181"/>
        <v>0.81020766359127006</v>
      </c>
      <c r="AN248" s="30">
        <f t="shared" si="182"/>
        <v>2.4908039678028642</v>
      </c>
      <c r="AO248" s="30">
        <f t="shared" si="183"/>
        <v>0</v>
      </c>
      <c r="AP248" s="30">
        <f t="shared" si="184"/>
        <v>2.4908039678028642</v>
      </c>
      <c r="AQ248" s="30">
        <f t="shared" si="185"/>
        <v>99.985144678181712</v>
      </c>
      <c r="AR248" s="31">
        <f t="shared" si="167"/>
        <v>0</v>
      </c>
      <c r="AS248" s="30">
        <f t="shared" si="186"/>
        <v>0</v>
      </c>
      <c r="AT248" s="30">
        <f t="shared" si="187"/>
        <v>99.985144678181712</v>
      </c>
      <c r="AU248" s="30">
        <f t="shared" si="203"/>
        <v>386.4905780106908</v>
      </c>
      <c r="AV248" s="36">
        <f t="shared" si="204"/>
        <v>1.4999999999999999E-2</v>
      </c>
      <c r="AW248" s="30">
        <f t="shared" si="188"/>
        <v>0.81020766359127006</v>
      </c>
      <c r="AX248" s="30">
        <f t="shared" si="189"/>
        <v>4.6970644231512191</v>
      </c>
      <c r="AY248" s="30">
        <f t="shared" si="190"/>
        <v>0</v>
      </c>
      <c r="AZ248" s="30">
        <f t="shared" si="191"/>
        <v>4.6970644231512191</v>
      </c>
      <c r="BA248" s="30">
        <f t="shared" si="192"/>
        <v>381.79351358753956</v>
      </c>
      <c r="BB248" s="31">
        <f t="shared" si="168"/>
        <v>0</v>
      </c>
      <c r="BC248" s="30">
        <f t="shared" si="193"/>
        <v>0</v>
      </c>
      <c r="BD248" s="30">
        <f t="shared" si="194"/>
        <v>381.79351358753956</v>
      </c>
      <c r="BE248" s="30">
        <f t="shared" si="205"/>
        <v>894.24844557537153</v>
      </c>
      <c r="BF248" s="36">
        <f t="shared" si="206"/>
        <v>0.01</v>
      </c>
      <c r="BG248" s="36">
        <f t="shared" si="207"/>
        <v>0.81020766359127006</v>
      </c>
      <c r="BH248" s="30">
        <f t="shared" si="208"/>
        <v>7.245269437597468</v>
      </c>
      <c r="BI248" s="30">
        <f t="shared" si="195"/>
        <v>0</v>
      </c>
      <c r="BJ248" s="30">
        <f t="shared" si="209"/>
        <v>7.245269437597468</v>
      </c>
      <c r="BK248" s="30">
        <f t="shared" si="210"/>
        <v>887.00317613777406</v>
      </c>
    </row>
    <row r="249" spans="1:63" x14ac:dyDescent="0.25">
      <c r="A249" s="29"/>
      <c r="B249" s="25">
        <f t="shared" si="214"/>
        <v>41424</v>
      </c>
      <c r="C249" s="26">
        <f>VLOOKUP(B249,Weather!$A$2:$F$9992,5,0)</f>
        <v>21.4</v>
      </c>
      <c r="D249" s="26">
        <f>VLOOKUP(B249,Weather!$A$2:$F$9992,6,0)</f>
        <v>32.165999999999997</v>
      </c>
      <c r="F249" s="28">
        <f>B249-Output!$C$3</f>
        <v>216</v>
      </c>
      <c r="G249" s="26">
        <f t="shared" si="169"/>
        <v>3031.6875</v>
      </c>
      <c r="H249" s="26">
        <f t="shared" si="212"/>
        <v>216</v>
      </c>
      <c r="I249" s="26"/>
      <c r="J249" s="26"/>
      <c r="K249" s="26"/>
      <c r="L249" s="30">
        <f t="shared" si="161"/>
        <v>0.35272000000000003</v>
      </c>
      <c r="M249" s="30">
        <f t="shared" si="170"/>
        <v>99.985144678181712</v>
      </c>
      <c r="N249" s="31">
        <f t="shared" si="162"/>
        <v>0</v>
      </c>
      <c r="O249" s="30">
        <f t="shared" si="171"/>
        <v>0</v>
      </c>
      <c r="P249" s="30">
        <f t="shared" si="172"/>
        <v>0</v>
      </c>
      <c r="Q249" s="30">
        <f t="shared" si="173"/>
        <v>0</v>
      </c>
      <c r="R249" s="30">
        <f>VLOOKUP(B249,Weather!$A$2:$G$99998,7,0)</f>
        <v>21.234782608695653</v>
      </c>
      <c r="S249" s="76">
        <f t="shared" si="196"/>
        <v>-3</v>
      </c>
      <c r="T249" s="30">
        <f t="shared" si="197"/>
        <v>42</v>
      </c>
      <c r="U249" s="30">
        <f t="shared" si="198"/>
        <v>15</v>
      </c>
      <c r="V249" s="30">
        <f t="shared" si="174"/>
        <v>0.92829444957036422</v>
      </c>
      <c r="W249" s="30"/>
      <c r="X249" s="30"/>
      <c r="Y249" s="30">
        <f t="shared" si="199"/>
        <v>1</v>
      </c>
      <c r="Z249" s="30">
        <f t="shared" si="200"/>
        <v>1</v>
      </c>
      <c r="AA249" s="30">
        <f t="shared" si="175"/>
        <v>0.92829444957036422</v>
      </c>
      <c r="AB249" s="30">
        <f t="shared" si="176"/>
        <v>0</v>
      </c>
      <c r="AC249" s="31">
        <f t="shared" si="163"/>
        <v>0</v>
      </c>
      <c r="AD249" s="30">
        <f t="shared" si="177"/>
        <v>0</v>
      </c>
      <c r="AE249" s="31">
        <f t="shared" si="164"/>
        <v>0</v>
      </c>
      <c r="AF249" s="30">
        <f t="shared" si="178"/>
        <v>0</v>
      </c>
      <c r="AG249" s="30">
        <f t="shared" si="165"/>
        <v>0</v>
      </c>
      <c r="AH249" s="30">
        <f t="shared" si="179"/>
        <v>0</v>
      </c>
      <c r="AI249" s="31">
        <f t="shared" si="166"/>
        <v>0</v>
      </c>
      <c r="AJ249" s="30">
        <f t="shared" si="180"/>
        <v>0</v>
      </c>
      <c r="AK249" s="30">
        <f t="shared" si="201"/>
        <v>99.985144678181712</v>
      </c>
      <c r="AL249" s="35">
        <f t="shared" si="202"/>
        <v>0.03</v>
      </c>
      <c r="AM249" s="30">
        <f t="shared" si="181"/>
        <v>0.77029248785952809</v>
      </c>
      <c r="AN249" s="30">
        <f t="shared" si="182"/>
        <v>2.3105341752945434</v>
      </c>
      <c r="AO249" s="30">
        <f t="shared" si="183"/>
        <v>0</v>
      </c>
      <c r="AP249" s="30">
        <f t="shared" si="184"/>
        <v>2.3105341752945434</v>
      </c>
      <c r="AQ249" s="30">
        <f t="shared" si="185"/>
        <v>97.674610502887163</v>
      </c>
      <c r="AR249" s="31">
        <f t="shared" si="167"/>
        <v>0</v>
      </c>
      <c r="AS249" s="30">
        <f t="shared" si="186"/>
        <v>0</v>
      </c>
      <c r="AT249" s="30">
        <f t="shared" si="187"/>
        <v>97.674610502887163</v>
      </c>
      <c r="AU249" s="30">
        <f t="shared" si="203"/>
        <v>381.79351358753956</v>
      </c>
      <c r="AV249" s="36">
        <f t="shared" si="204"/>
        <v>1.4999999999999999E-2</v>
      </c>
      <c r="AW249" s="30">
        <f t="shared" si="188"/>
        <v>0.77029248785952809</v>
      </c>
      <c r="AX249" s="30">
        <f t="shared" si="189"/>
        <v>4.4113901314496458</v>
      </c>
      <c r="AY249" s="30">
        <f t="shared" si="190"/>
        <v>0</v>
      </c>
      <c r="AZ249" s="30">
        <f t="shared" si="191"/>
        <v>4.4113901314496458</v>
      </c>
      <c r="BA249" s="30">
        <f t="shared" si="192"/>
        <v>377.38212345608991</v>
      </c>
      <c r="BB249" s="31">
        <f t="shared" si="168"/>
        <v>0</v>
      </c>
      <c r="BC249" s="30">
        <f t="shared" si="193"/>
        <v>0</v>
      </c>
      <c r="BD249" s="30">
        <f t="shared" si="194"/>
        <v>377.38212345608991</v>
      </c>
      <c r="BE249" s="30">
        <f t="shared" si="205"/>
        <v>887.00317613777406</v>
      </c>
      <c r="BF249" s="36">
        <f t="shared" si="206"/>
        <v>0.01</v>
      </c>
      <c r="BG249" s="36">
        <f t="shared" si="207"/>
        <v>0.77029248785952809</v>
      </c>
      <c r="BH249" s="30">
        <f t="shared" si="208"/>
        <v>6.8325188328646913</v>
      </c>
      <c r="BI249" s="30">
        <f t="shared" si="195"/>
        <v>0</v>
      </c>
      <c r="BJ249" s="30">
        <f t="shared" si="209"/>
        <v>6.8325188328646913</v>
      </c>
      <c r="BK249" s="30">
        <f t="shared" si="210"/>
        <v>880.17065730490935</v>
      </c>
    </row>
    <row r="250" spans="1:63" x14ac:dyDescent="0.25">
      <c r="A250" s="29"/>
      <c r="B250" s="25">
        <f t="shared" si="214"/>
        <v>41425</v>
      </c>
      <c r="C250" s="26">
        <f>VLOOKUP(B250,Weather!$A$2:$F$9992,5,0)</f>
        <v>23.75</v>
      </c>
      <c r="D250" s="26">
        <f>VLOOKUP(B250,Weather!$A$2:$F$9992,6,0)</f>
        <v>23.065200000000001</v>
      </c>
      <c r="F250" s="28">
        <f>B250-Output!$C$3</f>
        <v>217</v>
      </c>
      <c r="G250" s="26">
        <f t="shared" si="169"/>
        <v>3055.4375</v>
      </c>
      <c r="H250" s="26">
        <f t="shared" si="212"/>
        <v>217</v>
      </c>
      <c r="I250" s="26"/>
      <c r="J250" s="26"/>
      <c r="K250" s="26"/>
      <c r="L250" s="30">
        <f t="shared" si="161"/>
        <v>0.3444299999999999</v>
      </c>
      <c r="M250" s="30">
        <f t="shared" si="170"/>
        <v>97.674610502887163</v>
      </c>
      <c r="N250" s="31">
        <f t="shared" si="162"/>
        <v>0</v>
      </c>
      <c r="O250" s="30">
        <f t="shared" si="171"/>
        <v>0</v>
      </c>
      <c r="P250" s="30">
        <f t="shared" si="172"/>
        <v>0</v>
      </c>
      <c r="Q250" s="30">
        <f t="shared" si="173"/>
        <v>0</v>
      </c>
      <c r="R250" s="30">
        <f>VLOOKUP(B250,Weather!$A$2:$G$99998,7,0)</f>
        <v>23.054545454545455</v>
      </c>
      <c r="S250" s="76">
        <f t="shared" si="196"/>
        <v>-3</v>
      </c>
      <c r="T250" s="30">
        <f t="shared" si="197"/>
        <v>42</v>
      </c>
      <c r="U250" s="30">
        <f t="shared" si="198"/>
        <v>15</v>
      </c>
      <c r="V250" s="30">
        <f t="shared" si="174"/>
        <v>0.88383749596758687</v>
      </c>
      <c r="W250" s="30"/>
      <c r="X250" s="30"/>
      <c r="Y250" s="30">
        <f t="shared" si="199"/>
        <v>1</v>
      </c>
      <c r="Z250" s="30">
        <f t="shared" si="200"/>
        <v>1</v>
      </c>
      <c r="AA250" s="30">
        <f t="shared" si="175"/>
        <v>0.88383749596758687</v>
      </c>
      <c r="AB250" s="30">
        <f t="shared" si="176"/>
        <v>0</v>
      </c>
      <c r="AC250" s="31">
        <f t="shared" si="163"/>
        <v>0</v>
      </c>
      <c r="AD250" s="30">
        <f t="shared" si="177"/>
        <v>0</v>
      </c>
      <c r="AE250" s="31">
        <f t="shared" si="164"/>
        <v>0</v>
      </c>
      <c r="AF250" s="30">
        <f t="shared" si="178"/>
        <v>0</v>
      </c>
      <c r="AG250" s="30">
        <f t="shared" si="165"/>
        <v>0</v>
      </c>
      <c r="AH250" s="30">
        <f t="shared" si="179"/>
        <v>0</v>
      </c>
      <c r="AI250" s="31">
        <f t="shared" si="166"/>
        <v>0</v>
      </c>
      <c r="AJ250" s="30">
        <f t="shared" si="180"/>
        <v>0</v>
      </c>
      <c r="AK250" s="30">
        <f t="shared" si="201"/>
        <v>97.674610502887163</v>
      </c>
      <c r="AL250" s="35">
        <f t="shared" si="202"/>
        <v>0.03</v>
      </c>
      <c r="AM250" s="30">
        <f t="shared" si="181"/>
        <v>0.87384817318425767</v>
      </c>
      <c r="AN250" s="30">
        <f t="shared" si="182"/>
        <v>2.5605833986329554</v>
      </c>
      <c r="AO250" s="30">
        <f t="shared" si="183"/>
        <v>0</v>
      </c>
      <c r="AP250" s="30">
        <f t="shared" si="184"/>
        <v>2.5605833986329554</v>
      </c>
      <c r="AQ250" s="30">
        <f t="shared" si="185"/>
        <v>95.114027104254205</v>
      </c>
      <c r="AR250" s="31">
        <f t="shared" si="167"/>
        <v>0</v>
      </c>
      <c r="AS250" s="30">
        <f t="shared" si="186"/>
        <v>0</v>
      </c>
      <c r="AT250" s="30">
        <f t="shared" si="187"/>
        <v>95.114027104254205</v>
      </c>
      <c r="AU250" s="30">
        <f t="shared" si="203"/>
        <v>377.38212345608991</v>
      </c>
      <c r="AV250" s="36">
        <f t="shared" si="204"/>
        <v>1.4999999999999999E-2</v>
      </c>
      <c r="AW250" s="30">
        <f t="shared" si="188"/>
        <v>0.87384817318425767</v>
      </c>
      <c r="AX250" s="30">
        <f t="shared" si="189"/>
        <v>4.9466201876175022</v>
      </c>
      <c r="AY250" s="30">
        <f t="shared" si="190"/>
        <v>0</v>
      </c>
      <c r="AZ250" s="30">
        <f t="shared" si="191"/>
        <v>4.9466201876175022</v>
      </c>
      <c r="BA250" s="30">
        <f t="shared" si="192"/>
        <v>372.43550326847242</v>
      </c>
      <c r="BB250" s="31">
        <f t="shared" si="168"/>
        <v>0</v>
      </c>
      <c r="BC250" s="30">
        <f t="shared" si="193"/>
        <v>0</v>
      </c>
      <c r="BD250" s="30">
        <f t="shared" si="194"/>
        <v>372.43550326847242</v>
      </c>
      <c r="BE250" s="30">
        <f t="shared" si="205"/>
        <v>880.17065730490935</v>
      </c>
      <c r="BF250" s="36">
        <f t="shared" si="206"/>
        <v>0.01</v>
      </c>
      <c r="BG250" s="36">
        <f t="shared" si="207"/>
        <v>0.87384817318425767</v>
      </c>
      <c r="BH250" s="30">
        <f t="shared" si="208"/>
        <v>7.6913552097628237</v>
      </c>
      <c r="BI250" s="30">
        <f t="shared" si="195"/>
        <v>0</v>
      </c>
      <c r="BJ250" s="30">
        <f t="shared" si="209"/>
        <v>7.6913552097628237</v>
      </c>
      <c r="BK250" s="30">
        <f t="shared" si="210"/>
        <v>872.47930209514652</v>
      </c>
    </row>
  </sheetData>
  <mergeCells count="80">
    <mergeCell ref="BD3:BD7"/>
    <mergeCell ref="AU3:BC3"/>
    <mergeCell ref="BB4:BC5"/>
    <mergeCell ref="BB6:BB7"/>
    <mergeCell ref="BC6:BC7"/>
    <mergeCell ref="F2:AB2"/>
    <mergeCell ref="AC2:AJ2"/>
    <mergeCell ref="AK2:AT2"/>
    <mergeCell ref="AU2:BD2"/>
    <mergeCell ref="BE2:BK2"/>
    <mergeCell ref="F3:AB3"/>
    <mergeCell ref="AC3:AD3"/>
    <mergeCell ref="AE3:AF3"/>
    <mergeCell ref="AG3:AH3"/>
    <mergeCell ref="AI3:AJ3"/>
    <mergeCell ref="AK3:AT3"/>
    <mergeCell ref="BE3:BK3"/>
    <mergeCell ref="L4:P4"/>
    <mergeCell ref="AC4:AD4"/>
    <mergeCell ref="AE4:AF4"/>
    <mergeCell ref="AG4:AH4"/>
    <mergeCell ref="AI4:AJ4"/>
    <mergeCell ref="AL4:AP4"/>
    <mergeCell ref="AV4:AZ4"/>
    <mergeCell ref="BF4:BJ4"/>
    <mergeCell ref="BE4:BE7"/>
    <mergeCell ref="BF6:BF7"/>
    <mergeCell ref="BG6:BG7"/>
    <mergeCell ref="BH6:BH7"/>
    <mergeCell ref="AK4:AK7"/>
    <mergeCell ref="AL6:AL7"/>
    <mergeCell ref="AT4:AT7"/>
    <mergeCell ref="AU4:AU7"/>
    <mergeCell ref="AV6:AV7"/>
    <mergeCell ref="AW6:AW7"/>
    <mergeCell ref="AJ5:AJ7"/>
    <mergeCell ref="AR6:AR7"/>
    <mergeCell ref="AS6:AS7"/>
    <mergeCell ref="AM6:AM7"/>
    <mergeCell ref="AN6:AN7"/>
    <mergeCell ref="AO5:AO7"/>
    <mergeCell ref="AP5:AP7"/>
    <mergeCell ref="AQ4:AQ7"/>
    <mergeCell ref="AH5:AH7"/>
    <mergeCell ref="AI5:AI7"/>
    <mergeCell ref="Z6:Z7"/>
    <mergeCell ref="AB4:AB7"/>
    <mergeCell ref="AC5:AC7"/>
    <mergeCell ref="AD5:AD7"/>
    <mergeCell ref="Q4:AA4"/>
    <mergeCell ref="Q5:Q7"/>
    <mergeCell ref="R5:V6"/>
    <mergeCell ref="AA5:AA7"/>
    <mergeCell ref="A2:A7"/>
    <mergeCell ref="B2:B7"/>
    <mergeCell ref="C4:C7"/>
    <mergeCell ref="D4:D7"/>
    <mergeCell ref="E5:E7"/>
    <mergeCell ref="F4:F7"/>
    <mergeCell ref="G4:G7"/>
    <mergeCell ref="L6:L7"/>
    <mergeCell ref="P6:P7"/>
    <mergeCell ref="M6:O6"/>
    <mergeCell ref="L5:P5"/>
    <mergeCell ref="BI5:BI7"/>
    <mergeCell ref="BJ5:BJ7"/>
    <mergeCell ref="BK4:BK7"/>
    <mergeCell ref="H4:K7"/>
    <mergeCell ref="AR4:AS5"/>
    <mergeCell ref="AX6:AX7"/>
    <mergeCell ref="AY5:AY7"/>
    <mergeCell ref="AZ5:AZ7"/>
    <mergeCell ref="BA4:BA7"/>
    <mergeCell ref="BF5:BH5"/>
    <mergeCell ref="W6:Y6"/>
    <mergeCell ref="AL5:AN5"/>
    <mergeCell ref="AV5:AX5"/>
    <mergeCell ref="AE5:AE7"/>
    <mergeCell ref="AF5:AF7"/>
    <mergeCell ref="AG5:AG7"/>
  </mergeCells>
  <phoneticPr fontId="1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3"/>
  <sheetViews>
    <sheetView zoomScale="85" zoomScaleNormal="85" workbookViewId="0">
      <pane ySplit="1" topLeftCell="A1086" activePane="bottomLeft" state="frozenSplit"/>
      <selection pane="bottomLeft" activeCell="G1273" sqref="G1273"/>
    </sheetView>
  </sheetViews>
  <sheetFormatPr defaultRowHeight="14" x14ac:dyDescent="0.25"/>
  <cols>
    <col min="1" max="1" width="11.6328125" style="20" customWidth="1"/>
    <col min="2" max="2" width="9.08984375" style="20" bestFit="1" customWidth="1"/>
    <col min="3" max="6" width="8.7265625" style="20"/>
    <col min="7" max="7" width="8.26953125" style="20" customWidth="1"/>
    <col min="8" max="16384" width="8.7265625" style="20"/>
  </cols>
  <sheetData>
    <row r="1" spans="1:12" x14ac:dyDescent="0.25">
      <c r="A1" s="75" t="s">
        <v>159</v>
      </c>
      <c r="B1" s="75" t="s">
        <v>160</v>
      </c>
      <c r="C1" s="75" t="s">
        <v>161</v>
      </c>
      <c r="D1" s="61" t="s">
        <v>166</v>
      </c>
      <c r="E1" s="61" t="s">
        <v>163</v>
      </c>
      <c r="F1" s="75" t="s">
        <v>162</v>
      </c>
      <c r="G1" s="20" t="s">
        <v>164</v>
      </c>
    </row>
    <row r="2" spans="1:12" x14ac:dyDescent="0.3">
      <c r="A2" s="62">
        <v>40452</v>
      </c>
      <c r="B2" s="50">
        <v>19.8</v>
      </c>
      <c r="C2" s="51">
        <v>17.3</v>
      </c>
      <c r="D2" s="61">
        <f>(B2+C2)/2</f>
        <v>18.55</v>
      </c>
      <c r="E2" s="61">
        <f>IF(D2&lt;=0,0,IF(AND(D2&gt;0,D2&lt;=26),D2,IF(AND(D2&gt;26,D2&lt;=34),26/8*(34-D2),0)))</f>
        <v>18.55</v>
      </c>
      <c r="F2" s="18">
        <v>3.6808000000000005</v>
      </c>
      <c r="G2" s="63">
        <v>18.044680851063799</v>
      </c>
      <c r="I2" s="18"/>
      <c r="K2" s="50"/>
      <c r="L2" s="51"/>
    </row>
    <row r="3" spans="1:12" x14ac:dyDescent="0.3">
      <c r="A3" s="62">
        <v>40453</v>
      </c>
      <c r="B3" s="50">
        <v>27.5</v>
      </c>
      <c r="C3" s="51">
        <v>16.8</v>
      </c>
      <c r="D3" s="61">
        <f t="shared" ref="D3:D66" si="0">(B3+C3)/2</f>
        <v>22.15</v>
      </c>
      <c r="E3" s="61">
        <f>IF(D3&lt;=0,0,IF(AND(D3&gt;0,D3&lt;=26),D3,IF(AND(D3&gt;26,D3&lt;=34),26/8*(34-D3),0)))</f>
        <v>22.15</v>
      </c>
      <c r="F3" s="18">
        <v>27.064599999999999</v>
      </c>
      <c r="G3" s="63">
        <v>20.841304347826082</v>
      </c>
      <c r="I3" s="18"/>
      <c r="K3" s="50"/>
      <c r="L3" s="50"/>
    </row>
    <row r="4" spans="1:12" x14ac:dyDescent="0.3">
      <c r="A4" s="62">
        <v>40454</v>
      </c>
      <c r="B4" s="50">
        <v>25.1</v>
      </c>
      <c r="C4" s="51">
        <v>16.399999999999999</v>
      </c>
      <c r="D4" s="61">
        <f t="shared" si="0"/>
        <v>20.75</v>
      </c>
      <c r="E4" s="61">
        <f>IF(D4&lt;=0,0,IF(AND(D4&gt;0,D4&lt;=26),D4,IF(AND(D4&gt;26,D4&lt;=34),26/8*(34-D4),0)))</f>
        <v>20.75</v>
      </c>
      <c r="F4" s="18">
        <v>8.938600000000001</v>
      </c>
      <c r="G4" s="63">
        <v>19.540425531914892</v>
      </c>
      <c r="I4" s="18"/>
      <c r="K4" s="50"/>
      <c r="L4" s="50"/>
    </row>
    <row r="5" spans="1:12" x14ac:dyDescent="0.3">
      <c r="A5" s="62">
        <v>40455</v>
      </c>
      <c r="B5" s="50">
        <v>26.6</v>
      </c>
      <c r="C5" s="51">
        <v>15.4</v>
      </c>
      <c r="D5" s="61">
        <f t="shared" si="0"/>
        <v>21</v>
      </c>
      <c r="E5" s="61">
        <f t="shared" ref="E5:E66" si="1">IF(D5&lt;=0,0,IF(AND(D5&gt;0,D5&lt;=26),D5,IF(AND(D5&gt;26,D5&lt;=34),26/8*(34-D5),0)))</f>
        <v>21</v>
      </c>
      <c r="F5" s="18">
        <v>17.382400000000001</v>
      </c>
      <c r="G5" s="63">
        <v>19.882978723404257</v>
      </c>
      <c r="I5" s="18"/>
      <c r="K5" s="50"/>
      <c r="L5" s="50"/>
    </row>
    <row r="6" spans="1:12" x14ac:dyDescent="0.3">
      <c r="A6" s="62">
        <v>40456</v>
      </c>
      <c r="B6" s="50">
        <v>20.9</v>
      </c>
      <c r="C6" s="51">
        <v>17.3</v>
      </c>
      <c r="D6" s="61">
        <f t="shared" si="0"/>
        <v>19.100000000000001</v>
      </c>
      <c r="E6" s="61">
        <f t="shared" si="1"/>
        <v>19.100000000000001</v>
      </c>
      <c r="F6" s="18">
        <v>1.5621999999999998</v>
      </c>
      <c r="G6" s="63">
        <v>18.780434782608694</v>
      </c>
      <c r="I6" s="18"/>
      <c r="K6" s="50"/>
      <c r="L6" s="50"/>
    </row>
    <row r="7" spans="1:12" x14ac:dyDescent="0.3">
      <c r="A7" s="62">
        <v>40457</v>
      </c>
      <c r="B7" s="50">
        <v>21.7</v>
      </c>
      <c r="C7" s="51">
        <v>15.2</v>
      </c>
      <c r="D7" s="61">
        <f t="shared" si="0"/>
        <v>18.45</v>
      </c>
      <c r="E7" s="61">
        <f t="shared" si="1"/>
        <v>18.45</v>
      </c>
      <c r="F7" s="18">
        <v>9.9826000000000015</v>
      </c>
      <c r="G7" s="63">
        <v>17.902127659574472</v>
      </c>
      <c r="I7" s="18"/>
      <c r="K7" s="50"/>
      <c r="L7" s="50"/>
    </row>
    <row r="8" spans="1:12" x14ac:dyDescent="0.3">
      <c r="A8" s="62">
        <v>40458</v>
      </c>
      <c r="B8" s="50">
        <v>26.2</v>
      </c>
      <c r="C8" s="51">
        <v>13.9</v>
      </c>
      <c r="D8" s="61">
        <f t="shared" si="0"/>
        <v>20.05</v>
      </c>
      <c r="E8" s="61">
        <f t="shared" si="1"/>
        <v>20.05</v>
      </c>
      <c r="F8" s="18">
        <v>20.852799999999998</v>
      </c>
      <c r="G8" s="63">
        <v>19.002127659574469</v>
      </c>
      <c r="I8" s="18"/>
      <c r="K8" s="50"/>
      <c r="L8" s="50"/>
    </row>
    <row r="9" spans="1:12" x14ac:dyDescent="0.3">
      <c r="A9" s="62">
        <v>40459</v>
      </c>
      <c r="B9" s="50">
        <v>24.3</v>
      </c>
      <c r="C9" s="51">
        <v>15.9</v>
      </c>
      <c r="D9" s="61">
        <f t="shared" si="0"/>
        <v>20.100000000000001</v>
      </c>
      <c r="E9" s="61">
        <f t="shared" si="1"/>
        <v>20.100000000000001</v>
      </c>
      <c r="F9" s="18">
        <v>10.798000000000002</v>
      </c>
      <c r="G9" s="63">
        <v>19.830434782608702</v>
      </c>
      <c r="I9" s="18"/>
      <c r="K9" s="50"/>
      <c r="L9" s="50"/>
    </row>
    <row r="10" spans="1:12" x14ac:dyDescent="0.3">
      <c r="A10" s="62">
        <v>40460</v>
      </c>
      <c r="B10" s="50">
        <v>21.5</v>
      </c>
      <c r="C10" s="51">
        <v>17.600000000000001</v>
      </c>
      <c r="D10" s="61">
        <f t="shared" si="0"/>
        <v>19.55</v>
      </c>
      <c r="E10" s="61">
        <f t="shared" si="1"/>
        <v>19.55</v>
      </c>
      <c r="F10" s="18">
        <v>1.9977999999999998</v>
      </c>
      <c r="G10" s="63">
        <v>18.827659574468093</v>
      </c>
      <c r="I10" s="18"/>
      <c r="K10" s="50"/>
      <c r="L10" s="50"/>
    </row>
    <row r="11" spans="1:12" x14ac:dyDescent="0.3">
      <c r="A11" s="62">
        <v>40461</v>
      </c>
      <c r="B11" s="50">
        <v>23.3</v>
      </c>
      <c r="C11" s="51">
        <v>17.3</v>
      </c>
      <c r="D11" s="61">
        <f t="shared" si="0"/>
        <v>20.3</v>
      </c>
      <c r="E11" s="61">
        <f t="shared" si="1"/>
        <v>20.3</v>
      </c>
      <c r="F11" s="18">
        <v>9.4444000000000017</v>
      </c>
      <c r="G11" s="63">
        <v>19.085106382978722</v>
      </c>
      <c r="I11" s="18"/>
      <c r="K11" s="50"/>
      <c r="L11" s="50"/>
    </row>
    <row r="12" spans="1:12" x14ac:dyDescent="0.3">
      <c r="A12" s="62">
        <v>40462</v>
      </c>
      <c r="B12" s="50">
        <v>26.1</v>
      </c>
      <c r="C12" s="51">
        <v>15.3</v>
      </c>
      <c r="D12" s="61">
        <f t="shared" si="0"/>
        <v>20.700000000000003</v>
      </c>
      <c r="E12" s="61">
        <f t="shared" si="1"/>
        <v>20.700000000000003</v>
      </c>
      <c r="F12" s="18">
        <v>23.561799999999998</v>
      </c>
      <c r="G12" s="63">
        <v>19.626086956521739</v>
      </c>
      <c r="I12" s="18"/>
      <c r="K12" s="50"/>
      <c r="L12" s="50"/>
    </row>
    <row r="13" spans="1:12" x14ac:dyDescent="0.3">
      <c r="A13" s="62">
        <v>40463</v>
      </c>
      <c r="B13" s="50">
        <v>23.7</v>
      </c>
      <c r="C13" s="51">
        <v>16.399999999999999</v>
      </c>
      <c r="D13" s="61">
        <f t="shared" si="0"/>
        <v>20.049999999999997</v>
      </c>
      <c r="E13" s="61">
        <f t="shared" si="1"/>
        <v>20.049999999999997</v>
      </c>
      <c r="F13" s="18">
        <v>16.207000000000001</v>
      </c>
      <c r="G13" s="63">
        <v>19.170212765957448</v>
      </c>
      <c r="I13" s="18"/>
      <c r="K13" s="50"/>
      <c r="L13" s="50"/>
    </row>
    <row r="14" spans="1:12" x14ac:dyDescent="0.3">
      <c r="A14" s="62">
        <v>40464</v>
      </c>
      <c r="B14" s="50">
        <v>20.100000000000001</v>
      </c>
      <c r="C14" s="51">
        <v>16.899999999999999</v>
      </c>
      <c r="D14" s="61">
        <f t="shared" si="0"/>
        <v>18.5</v>
      </c>
      <c r="E14" s="61">
        <f t="shared" si="1"/>
        <v>18.5</v>
      </c>
      <c r="F14" s="18">
        <v>3.5278</v>
      </c>
      <c r="G14" s="63">
        <v>18.072340425531909</v>
      </c>
      <c r="I14" s="18"/>
      <c r="K14" s="52"/>
      <c r="L14" s="52"/>
    </row>
    <row r="15" spans="1:12" x14ac:dyDescent="0.3">
      <c r="A15" s="62">
        <v>40465</v>
      </c>
      <c r="B15" s="50">
        <v>23.4</v>
      </c>
      <c r="C15" s="51">
        <v>15.7</v>
      </c>
      <c r="D15" s="61">
        <f t="shared" si="0"/>
        <v>19.549999999999997</v>
      </c>
      <c r="E15" s="61">
        <f t="shared" si="1"/>
        <v>19.549999999999997</v>
      </c>
      <c r="F15" s="18">
        <v>7.9126000000000003</v>
      </c>
      <c r="G15" s="63">
        <v>18.471739130434784</v>
      </c>
      <c r="I15" s="18"/>
      <c r="K15" s="50"/>
      <c r="L15" s="50"/>
    </row>
    <row r="16" spans="1:12" x14ac:dyDescent="0.3">
      <c r="A16" s="62">
        <v>40466</v>
      </c>
      <c r="B16" s="50">
        <v>25.7</v>
      </c>
      <c r="C16" s="51">
        <v>15.4</v>
      </c>
      <c r="D16" s="61">
        <f t="shared" si="0"/>
        <v>20.55</v>
      </c>
      <c r="E16" s="61">
        <f t="shared" si="1"/>
        <v>20.55</v>
      </c>
      <c r="F16" s="18">
        <v>16.3384</v>
      </c>
      <c r="G16" s="63">
        <v>19.163829787234047</v>
      </c>
      <c r="I16" s="18"/>
      <c r="K16" s="50"/>
      <c r="L16" s="50"/>
    </row>
    <row r="17" spans="1:12" x14ac:dyDescent="0.3">
      <c r="A17" s="62">
        <v>40467</v>
      </c>
      <c r="B17" s="50">
        <v>24.3</v>
      </c>
      <c r="C17" s="51">
        <v>12.6</v>
      </c>
      <c r="D17" s="61">
        <f t="shared" si="0"/>
        <v>18.45</v>
      </c>
      <c r="E17" s="61">
        <f t="shared" si="1"/>
        <v>18.45</v>
      </c>
      <c r="F17" s="18">
        <v>14.673400000000001</v>
      </c>
      <c r="G17" s="63">
        <v>18.155319148936165</v>
      </c>
      <c r="I17" s="18"/>
      <c r="K17" s="50"/>
      <c r="L17" s="50"/>
    </row>
    <row r="18" spans="1:12" x14ac:dyDescent="0.3">
      <c r="A18" s="62">
        <v>40468</v>
      </c>
      <c r="B18" s="50">
        <v>24.9</v>
      </c>
      <c r="C18" s="51">
        <v>16.8</v>
      </c>
      <c r="D18" s="61">
        <f t="shared" si="0"/>
        <v>20.85</v>
      </c>
      <c r="E18" s="61">
        <f t="shared" si="1"/>
        <v>20.85</v>
      </c>
      <c r="F18" s="18">
        <v>9.899799999999999</v>
      </c>
      <c r="G18" s="63">
        <v>19.923913043478255</v>
      </c>
      <c r="I18" s="18"/>
      <c r="K18" s="50"/>
      <c r="L18" s="50"/>
    </row>
    <row r="19" spans="1:12" x14ac:dyDescent="0.3">
      <c r="A19" s="62">
        <v>40469</v>
      </c>
      <c r="B19" s="50">
        <v>22.4</v>
      </c>
      <c r="C19" s="51">
        <v>15.8</v>
      </c>
      <c r="D19" s="61">
        <f t="shared" si="0"/>
        <v>19.100000000000001</v>
      </c>
      <c r="E19" s="61">
        <f t="shared" si="1"/>
        <v>19.100000000000001</v>
      </c>
      <c r="F19" s="18">
        <v>5.5618000000000007</v>
      </c>
      <c r="G19" s="63">
        <v>18.725531914893619</v>
      </c>
      <c r="I19" s="18"/>
      <c r="K19" s="50"/>
      <c r="L19" s="50"/>
    </row>
    <row r="20" spans="1:12" x14ac:dyDescent="0.3">
      <c r="A20" s="62">
        <v>40470</v>
      </c>
      <c r="B20" s="50">
        <v>25.5</v>
      </c>
      <c r="C20" s="51">
        <v>16.100000000000001</v>
      </c>
      <c r="D20" s="61">
        <f t="shared" si="0"/>
        <v>20.8</v>
      </c>
      <c r="E20" s="61">
        <f t="shared" si="1"/>
        <v>20.8</v>
      </c>
      <c r="F20" s="18">
        <v>11.694400000000002</v>
      </c>
      <c r="G20" s="63">
        <v>19.808510638297872</v>
      </c>
      <c r="I20" s="18"/>
      <c r="K20" s="50"/>
      <c r="L20" s="50"/>
    </row>
    <row r="21" spans="1:12" x14ac:dyDescent="0.3">
      <c r="A21" s="62">
        <v>40471</v>
      </c>
      <c r="B21" s="50">
        <v>25.9</v>
      </c>
      <c r="C21" s="51">
        <v>15</v>
      </c>
      <c r="D21" s="61">
        <f t="shared" si="0"/>
        <v>20.45</v>
      </c>
      <c r="E21" s="61">
        <f t="shared" si="1"/>
        <v>20.45</v>
      </c>
      <c r="F21" s="18">
        <v>13.539400000000001</v>
      </c>
      <c r="G21" s="63">
        <v>19.973913043478259</v>
      </c>
      <c r="I21" s="18"/>
      <c r="K21" s="50"/>
      <c r="L21" s="50"/>
    </row>
    <row r="22" spans="1:12" x14ac:dyDescent="0.3">
      <c r="A22" s="62">
        <v>40472</v>
      </c>
      <c r="B22" s="50">
        <v>26.2</v>
      </c>
      <c r="C22" s="51">
        <v>17</v>
      </c>
      <c r="D22" s="61">
        <f t="shared" si="0"/>
        <v>21.6</v>
      </c>
      <c r="E22" s="61">
        <f t="shared" si="1"/>
        <v>21.6</v>
      </c>
      <c r="F22" s="18">
        <v>10.378599999999999</v>
      </c>
      <c r="G22" s="63">
        <v>20.62765957446809</v>
      </c>
      <c r="I22" s="18"/>
      <c r="K22" s="50"/>
      <c r="L22" s="50"/>
    </row>
    <row r="23" spans="1:12" x14ac:dyDescent="0.3">
      <c r="A23" s="62">
        <v>40473</v>
      </c>
      <c r="B23" s="50">
        <v>23.8</v>
      </c>
      <c r="C23" s="51">
        <v>18.7</v>
      </c>
      <c r="D23" s="61">
        <f t="shared" si="0"/>
        <v>21.25</v>
      </c>
      <c r="E23" s="61">
        <f t="shared" si="1"/>
        <v>21.25</v>
      </c>
      <c r="F23" s="18">
        <v>10.097799999999999</v>
      </c>
      <c r="G23" s="63">
        <v>20.378723404255322</v>
      </c>
      <c r="I23" s="18"/>
      <c r="K23" s="50"/>
      <c r="L23" s="50"/>
    </row>
    <row r="24" spans="1:12" x14ac:dyDescent="0.3">
      <c r="A24" s="62">
        <v>40474</v>
      </c>
      <c r="B24" s="50">
        <v>20.3</v>
      </c>
      <c r="C24" s="51">
        <v>17.7</v>
      </c>
      <c r="D24" s="61">
        <f t="shared" si="0"/>
        <v>19</v>
      </c>
      <c r="E24" s="61">
        <f t="shared" si="1"/>
        <v>19</v>
      </c>
      <c r="F24" s="18">
        <v>0.48939999999999984</v>
      </c>
      <c r="G24" s="63">
        <v>18.854347826086954</v>
      </c>
      <c r="I24" s="18"/>
      <c r="K24" s="50"/>
      <c r="L24" s="50"/>
    </row>
    <row r="25" spans="1:12" x14ac:dyDescent="0.3">
      <c r="A25" s="62">
        <v>40475</v>
      </c>
      <c r="B25" s="50">
        <v>18.3</v>
      </c>
      <c r="C25" s="51">
        <v>16.399999999999999</v>
      </c>
      <c r="D25" s="61">
        <f t="shared" si="0"/>
        <v>17.350000000000001</v>
      </c>
      <c r="E25" s="61">
        <f t="shared" si="1"/>
        <v>17.350000000000001</v>
      </c>
      <c r="F25" s="18">
        <v>0.5</v>
      </c>
      <c r="G25" s="63">
        <v>17.514893617021279</v>
      </c>
      <c r="I25" s="18"/>
      <c r="K25" s="50"/>
      <c r="L25" s="50"/>
    </row>
    <row r="26" spans="1:12" x14ac:dyDescent="0.3">
      <c r="A26" s="62">
        <v>40476</v>
      </c>
      <c r="B26" s="50">
        <v>17</v>
      </c>
      <c r="C26" s="51">
        <v>12.4</v>
      </c>
      <c r="D26" s="61">
        <f t="shared" si="0"/>
        <v>14.7</v>
      </c>
      <c r="E26" s="61">
        <f t="shared" si="1"/>
        <v>14.7</v>
      </c>
      <c r="F26" s="18">
        <v>0.4</v>
      </c>
      <c r="G26" s="63">
        <v>14.180851063829783</v>
      </c>
      <c r="I26" s="18"/>
      <c r="K26" s="50"/>
      <c r="L26" s="50"/>
    </row>
    <row r="27" spans="1:12" x14ac:dyDescent="0.3">
      <c r="A27" s="62">
        <v>40477</v>
      </c>
      <c r="B27" s="50">
        <v>12.6</v>
      </c>
      <c r="C27" s="51">
        <v>9.6999999999999993</v>
      </c>
      <c r="D27" s="61">
        <f t="shared" si="0"/>
        <v>11.149999999999999</v>
      </c>
      <c r="E27" s="61">
        <f t="shared" si="1"/>
        <v>11.149999999999999</v>
      </c>
      <c r="F27" s="18">
        <v>2.7267999999999999</v>
      </c>
      <c r="G27" s="63">
        <v>10.969565217391306</v>
      </c>
      <c r="I27" s="18"/>
      <c r="K27" s="50"/>
      <c r="L27" s="50"/>
    </row>
    <row r="28" spans="1:12" x14ac:dyDescent="0.3">
      <c r="A28" s="62">
        <v>40478</v>
      </c>
      <c r="B28" s="50">
        <v>11.7</v>
      </c>
      <c r="C28" s="51">
        <v>9</v>
      </c>
      <c r="D28" s="61">
        <f t="shared" si="0"/>
        <v>10.35</v>
      </c>
      <c r="E28" s="61">
        <f t="shared" si="1"/>
        <v>10.35</v>
      </c>
      <c r="F28" s="18">
        <v>2.0140000000000002</v>
      </c>
      <c r="G28" s="63">
        <v>10.369565217391306</v>
      </c>
      <c r="I28" s="18"/>
      <c r="K28" s="50"/>
      <c r="L28" s="50"/>
    </row>
    <row r="29" spans="1:12" x14ac:dyDescent="0.3">
      <c r="A29" s="62">
        <v>40479</v>
      </c>
      <c r="B29" s="50">
        <v>11</v>
      </c>
      <c r="C29" s="51">
        <v>9.6999999999999993</v>
      </c>
      <c r="D29" s="61">
        <f t="shared" si="0"/>
        <v>10.35</v>
      </c>
      <c r="E29" s="61">
        <f t="shared" si="1"/>
        <v>10.35</v>
      </c>
      <c r="F29" s="18">
        <v>0.6</v>
      </c>
      <c r="G29" s="63">
        <v>10.182608695652172</v>
      </c>
      <c r="I29" s="18"/>
      <c r="K29" s="50"/>
      <c r="L29" s="50"/>
    </row>
    <row r="30" spans="1:12" x14ac:dyDescent="0.3">
      <c r="A30" s="62">
        <v>40480</v>
      </c>
      <c r="B30" s="50">
        <v>18.399999999999999</v>
      </c>
      <c r="C30" s="51">
        <v>8.8000000000000007</v>
      </c>
      <c r="D30" s="61">
        <f t="shared" si="0"/>
        <v>13.6</v>
      </c>
      <c r="E30" s="61">
        <f t="shared" si="1"/>
        <v>13.6</v>
      </c>
      <c r="F30" s="18">
        <v>15.467199999999998</v>
      </c>
      <c r="G30" s="63">
        <v>12.261702127659577</v>
      </c>
      <c r="I30" s="18"/>
      <c r="K30" s="50"/>
      <c r="L30" s="50"/>
    </row>
    <row r="31" spans="1:12" x14ac:dyDescent="0.3">
      <c r="A31" s="62">
        <v>40481</v>
      </c>
      <c r="B31" s="50">
        <v>19.2</v>
      </c>
      <c r="C31" s="51">
        <v>5.9</v>
      </c>
      <c r="D31" s="61">
        <f t="shared" si="0"/>
        <v>12.55</v>
      </c>
      <c r="E31" s="61">
        <f t="shared" si="1"/>
        <v>12.55</v>
      </c>
      <c r="F31" s="18">
        <v>14.605</v>
      </c>
      <c r="G31" s="63">
        <v>12.280434782608696</v>
      </c>
      <c r="I31" s="18"/>
      <c r="K31" s="50"/>
      <c r="L31" s="50"/>
    </row>
    <row r="32" spans="1:12" x14ac:dyDescent="0.3">
      <c r="A32" s="62">
        <v>40482</v>
      </c>
      <c r="B32" s="50">
        <v>14.2</v>
      </c>
      <c r="C32" s="51">
        <v>12</v>
      </c>
      <c r="D32" s="61">
        <f t="shared" si="0"/>
        <v>13.1</v>
      </c>
      <c r="E32" s="61">
        <f t="shared" si="1"/>
        <v>13.1</v>
      </c>
      <c r="F32" s="18">
        <v>1.1230000000000002</v>
      </c>
      <c r="G32" s="63">
        <v>12.902173913043478</v>
      </c>
      <c r="I32" s="18"/>
      <c r="K32" s="50"/>
      <c r="L32" s="50"/>
    </row>
    <row r="33" spans="1:12" x14ac:dyDescent="0.3">
      <c r="A33" s="62">
        <v>40483</v>
      </c>
      <c r="B33" s="50">
        <v>14.5</v>
      </c>
      <c r="C33" s="51">
        <v>11.6</v>
      </c>
      <c r="D33" s="61">
        <f t="shared" si="0"/>
        <v>13.05</v>
      </c>
      <c r="E33" s="61">
        <f t="shared" si="1"/>
        <v>13.05</v>
      </c>
      <c r="F33" s="18">
        <v>1</v>
      </c>
      <c r="G33" s="63">
        <v>12.727659574468086</v>
      </c>
      <c r="I33" s="18"/>
      <c r="K33" s="50"/>
      <c r="L33" s="50"/>
    </row>
    <row r="34" spans="1:12" x14ac:dyDescent="0.3">
      <c r="A34" s="62">
        <v>40484</v>
      </c>
      <c r="B34" s="50">
        <v>16.8</v>
      </c>
      <c r="C34" s="51">
        <v>11.7</v>
      </c>
      <c r="D34" s="61">
        <f t="shared" si="0"/>
        <v>14.25</v>
      </c>
      <c r="E34" s="61">
        <f t="shared" si="1"/>
        <v>14.25</v>
      </c>
      <c r="F34" s="18">
        <v>2.4460000000000006</v>
      </c>
      <c r="G34" s="63">
        <v>13.706521739130432</v>
      </c>
      <c r="I34" s="18"/>
      <c r="K34" s="50"/>
      <c r="L34" s="50"/>
    </row>
    <row r="35" spans="1:12" x14ac:dyDescent="0.3">
      <c r="A35" s="62">
        <v>40485</v>
      </c>
      <c r="B35" s="50">
        <v>22.2</v>
      </c>
      <c r="C35" s="51">
        <v>8.8000000000000007</v>
      </c>
      <c r="D35" s="61">
        <f t="shared" si="0"/>
        <v>15.5</v>
      </c>
      <c r="E35" s="61">
        <f t="shared" si="1"/>
        <v>15.5</v>
      </c>
      <c r="F35" s="18">
        <v>16.809999999999999</v>
      </c>
      <c r="G35" s="63">
        <v>14.836170212765964</v>
      </c>
      <c r="I35" s="18"/>
      <c r="K35" s="50"/>
      <c r="L35" s="50"/>
    </row>
    <row r="36" spans="1:12" x14ac:dyDescent="0.3">
      <c r="A36" s="62">
        <v>40486</v>
      </c>
      <c r="B36" s="50">
        <v>20.100000000000001</v>
      </c>
      <c r="C36" s="51">
        <v>8.6</v>
      </c>
      <c r="D36" s="61">
        <f t="shared" si="0"/>
        <v>14.350000000000001</v>
      </c>
      <c r="E36" s="61">
        <f t="shared" si="1"/>
        <v>14.350000000000001</v>
      </c>
      <c r="F36" s="18">
        <v>10.700800000000001</v>
      </c>
      <c r="G36" s="63">
        <v>14.160869565217398</v>
      </c>
      <c r="I36" s="18"/>
      <c r="K36" s="50"/>
      <c r="L36" s="50"/>
    </row>
    <row r="37" spans="1:12" x14ac:dyDescent="0.3">
      <c r="A37" s="62">
        <v>40487</v>
      </c>
      <c r="B37" s="50">
        <v>21</v>
      </c>
      <c r="C37" s="51">
        <v>9.5</v>
      </c>
      <c r="D37" s="61">
        <f t="shared" si="0"/>
        <v>15.25</v>
      </c>
      <c r="E37" s="61">
        <f t="shared" si="1"/>
        <v>15.25</v>
      </c>
      <c r="F37" s="18">
        <v>9.3940000000000019</v>
      </c>
      <c r="G37" s="63">
        <v>15.042553191489361</v>
      </c>
      <c r="I37" s="18"/>
      <c r="K37" s="50"/>
      <c r="L37" s="50"/>
    </row>
    <row r="38" spans="1:12" x14ac:dyDescent="0.3">
      <c r="A38" s="62">
        <v>40488</v>
      </c>
      <c r="B38" s="50">
        <v>18.8</v>
      </c>
      <c r="C38" s="51">
        <v>12.8</v>
      </c>
      <c r="D38" s="61">
        <f t="shared" si="0"/>
        <v>15.8</v>
      </c>
      <c r="E38" s="61">
        <f t="shared" si="1"/>
        <v>15.8</v>
      </c>
      <c r="F38" s="18">
        <v>5.5024000000000006</v>
      </c>
      <c r="G38" s="63">
        <v>15.006521739130434</v>
      </c>
      <c r="I38" s="18"/>
      <c r="K38" s="50"/>
      <c r="L38" s="50"/>
    </row>
    <row r="39" spans="1:12" x14ac:dyDescent="0.3">
      <c r="A39" s="62">
        <v>40489</v>
      </c>
      <c r="B39" s="50">
        <v>20.399999999999999</v>
      </c>
      <c r="C39" s="51">
        <v>8.6</v>
      </c>
      <c r="D39" s="61">
        <f t="shared" si="0"/>
        <v>14.5</v>
      </c>
      <c r="E39" s="61">
        <f t="shared" si="1"/>
        <v>14.5</v>
      </c>
      <c r="F39" s="18">
        <v>6.9279999999999999</v>
      </c>
      <c r="G39" s="63">
        <v>14.52340425531915</v>
      </c>
      <c r="I39" s="18"/>
      <c r="K39" s="50"/>
      <c r="L39" s="50"/>
    </row>
    <row r="40" spans="1:12" x14ac:dyDescent="0.3">
      <c r="A40" s="62">
        <v>40490</v>
      </c>
      <c r="B40" s="50">
        <v>23.2</v>
      </c>
      <c r="C40" s="51">
        <v>8.1999999999999993</v>
      </c>
      <c r="D40" s="61">
        <f t="shared" si="0"/>
        <v>15.7</v>
      </c>
      <c r="E40" s="61">
        <f t="shared" si="1"/>
        <v>15.7</v>
      </c>
      <c r="F40" s="18">
        <v>11.9194</v>
      </c>
      <c r="G40" s="63">
        <v>15.406521739130431</v>
      </c>
      <c r="I40" s="18"/>
      <c r="K40" s="50"/>
      <c r="L40" s="50"/>
    </row>
    <row r="41" spans="1:12" x14ac:dyDescent="0.3">
      <c r="A41" s="62">
        <v>40491</v>
      </c>
      <c r="B41" s="50">
        <v>23.3</v>
      </c>
      <c r="C41" s="51">
        <v>8.1999999999999993</v>
      </c>
      <c r="D41" s="61">
        <f t="shared" si="0"/>
        <v>15.75</v>
      </c>
      <c r="E41" s="61">
        <f t="shared" si="1"/>
        <v>15.75</v>
      </c>
      <c r="F41" s="18">
        <v>11.6782</v>
      </c>
      <c r="G41" s="63">
        <v>14.800000000000002</v>
      </c>
      <c r="I41" s="18"/>
      <c r="K41" s="50"/>
      <c r="L41" s="50"/>
    </row>
    <row r="42" spans="1:12" x14ac:dyDescent="0.3">
      <c r="A42" s="62">
        <v>40492</v>
      </c>
      <c r="B42" s="50">
        <v>21.6</v>
      </c>
      <c r="C42" s="51">
        <v>11.2</v>
      </c>
      <c r="D42" s="61">
        <f t="shared" si="0"/>
        <v>16.399999999999999</v>
      </c>
      <c r="E42" s="61">
        <f t="shared" si="1"/>
        <v>16.399999999999999</v>
      </c>
      <c r="F42" s="18">
        <v>4.9156000000000004</v>
      </c>
      <c r="G42" s="63">
        <v>15.365217391304352</v>
      </c>
      <c r="I42" s="18"/>
      <c r="K42" s="50"/>
      <c r="L42" s="50"/>
    </row>
    <row r="43" spans="1:12" x14ac:dyDescent="0.3">
      <c r="A43" s="62">
        <v>40493</v>
      </c>
      <c r="B43" s="50">
        <v>24.9</v>
      </c>
      <c r="C43" s="51">
        <v>9.3000000000000007</v>
      </c>
      <c r="D43" s="61">
        <f t="shared" si="0"/>
        <v>17.100000000000001</v>
      </c>
      <c r="E43" s="61">
        <f t="shared" si="1"/>
        <v>17.100000000000001</v>
      </c>
      <c r="F43" s="18">
        <v>14.803000000000001</v>
      </c>
      <c r="G43" s="63">
        <v>16.140425531914893</v>
      </c>
      <c r="I43" s="18"/>
      <c r="K43" s="50"/>
      <c r="L43" s="50"/>
    </row>
    <row r="44" spans="1:12" x14ac:dyDescent="0.3">
      <c r="A44" s="62">
        <v>40494</v>
      </c>
      <c r="B44" s="50">
        <v>20</v>
      </c>
      <c r="C44" s="51">
        <v>10.4</v>
      </c>
      <c r="D44" s="61">
        <f t="shared" si="0"/>
        <v>15.2</v>
      </c>
      <c r="E44" s="61">
        <f t="shared" si="1"/>
        <v>15.2</v>
      </c>
      <c r="F44" s="18">
        <v>8.7118000000000002</v>
      </c>
      <c r="G44" s="63">
        <v>14.952173913043483</v>
      </c>
      <c r="I44" s="18"/>
      <c r="K44" s="50"/>
      <c r="L44" s="50"/>
    </row>
    <row r="45" spans="1:12" x14ac:dyDescent="0.3">
      <c r="A45" s="62">
        <v>40495</v>
      </c>
      <c r="B45" s="50">
        <v>22</v>
      </c>
      <c r="C45" s="51">
        <v>10</v>
      </c>
      <c r="D45" s="61">
        <f t="shared" si="0"/>
        <v>16</v>
      </c>
      <c r="E45" s="61">
        <f t="shared" si="1"/>
        <v>16</v>
      </c>
      <c r="F45" s="18">
        <v>7.1206000000000005</v>
      </c>
      <c r="G45" s="63">
        <v>15.631914893617017</v>
      </c>
      <c r="I45" s="18"/>
      <c r="K45" s="50"/>
      <c r="L45" s="50"/>
    </row>
    <row r="46" spans="1:12" x14ac:dyDescent="0.3">
      <c r="A46" s="62">
        <v>40496</v>
      </c>
      <c r="B46" s="50">
        <v>16.100000000000001</v>
      </c>
      <c r="C46" s="51">
        <v>11.6</v>
      </c>
      <c r="D46" s="61">
        <f t="shared" si="0"/>
        <v>13.850000000000001</v>
      </c>
      <c r="E46" s="61">
        <f t="shared" si="1"/>
        <v>13.850000000000001</v>
      </c>
      <c r="F46" s="18">
        <v>0.51820000000000022</v>
      </c>
      <c r="G46" s="63">
        <v>13.202173913043479</v>
      </c>
      <c r="I46" s="18"/>
      <c r="K46" s="50"/>
      <c r="L46" s="50"/>
    </row>
    <row r="47" spans="1:12" x14ac:dyDescent="0.3">
      <c r="A47" s="62">
        <v>40497</v>
      </c>
      <c r="B47" s="50">
        <v>19.7</v>
      </c>
      <c r="C47" s="51">
        <v>7.7</v>
      </c>
      <c r="D47" s="61">
        <f t="shared" si="0"/>
        <v>13.7</v>
      </c>
      <c r="E47" s="61">
        <f t="shared" si="1"/>
        <v>13.7</v>
      </c>
      <c r="F47" s="18">
        <v>17.655999999999999</v>
      </c>
      <c r="G47" s="63">
        <v>13.236170212765957</v>
      </c>
      <c r="I47" s="18"/>
      <c r="K47" s="50"/>
      <c r="L47" s="50"/>
    </row>
    <row r="48" spans="1:12" x14ac:dyDescent="0.3">
      <c r="A48" s="62">
        <v>40498</v>
      </c>
      <c r="B48" s="50">
        <v>16.600000000000001</v>
      </c>
      <c r="C48" s="51">
        <v>6.8</v>
      </c>
      <c r="D48" s="61">
        <f t="shared" si="0"/>
        <v>11.700000000000001</v>
      </c>
      <c r="E48" s="61">
        <f t="shared" si="1"/>
        <v>11.700000000000001</v>
      </c>
      <c r="F48" s="18">
        <v>8.8845999999999989</v>
      </c>
      <c r="G48" s="63">
        <v>10.893478260869564</v>
      </c>
      <c r="I48" s="18"/>
      <c r="K48" s="50"/>
      <c r="L48" s="50"/>
    </row>
    <row r="49" spans="1:12" x14ac:dyDescent="0.3">
      <c r="A49" s="62">
        <v>40499</v>
      </c>
      <c r="B49" s="50">
        <v>14.7</v>
      </c>
      <c r="C49" s="51">
        <v>6.5</v>
      </c>
      <c r="D49" s="61">
        <f t="shared" si="0"/>
        <v>10.6</v>
      </c>
      <c r="E49" s="61">
        <f t="shared" si="1"/>
        <v>10.6</v>
      </c>
      <c r="F49" s="18">
        <v>2.8618000000000006</v>
      </c>
      <c r="G49" s="63">
        <v>10.941304347826089</v>
      </c>
      <c r="I49" s="18"/>
      <c r="K49" s="50"/>
      <c r="L49" s="50"/>
    </row>
    <row r="50" spans="1:12" x14ac:dyDescent="0.3">
      <c r="A50" s="62">
        <v>40500</v>
      </c>
      <c r="B50" s="50">
        <v>16.2</v>
      </c>
      <c r="C50" s="51">
        <v>6.1</v>
      </c>
      <c r="D50" s="61">
        <f t="shared" si="0"/>
        <v>11.149999999999999</v>
      </c>
      <c r="E50" s="61">
        <f t="shared" si="1"/>
        <v>11.149999999999999</v>
      </c>
      <c r="F50" s="18">
        <v>2.6638000000000002</v>
      </c>
      <c r="G50" s="63">
        <v>9.9217391304347835</v>
      </c>
      <c r="I50" s="18"/>
      <c r="K50" s="50"/>
      <c r="L50" s="50"/>
    </row>
    <row r="51" spans="1:12" x14ac:dyDescent="0.3">
      <c r="A51" s="62">
        <v>40501</v>
      </c>
      <c r="B51" s="50">
        <v>17.100000000000001</v>
      </c>
      <c r="C51" s="51">
        <v>4.0999999999999996</v>
      </c>
      <c r="D51" s="61">
        <f t="shared" si="0"/>
        <v>10.600000000000001</v>
      </c>
      <c r="E51" s="61">
        <f t="shared" si="1"/>
        <v>10.600000000000001</v>
      </c>
      <c r="F51" s="18">
        <v>5.3997999999999999</v>
      </c>
      <c r="G51" s="63">
        <v>9.0978260869565233</v>
      </c>
      <c r="I51" s="18"/>
      <c r="K51" s="50"/>
      <c r="L51" s="50"/>
    </row>
    <row r="52" spans="1:12" x14ac:dyDescent="0.3">
      <c r="A52" s="62">
        <v>40502</v>
      </c>
      <c r="B52" s="50">
        <v>16.7</v>
      </c>
      <c r="C52" s="51">
        <v>6.4</v>
      </c>
      <c r="D52" s="61">
        <f t="shared" si="0"/>
        <v>11.55</v>
      </c>
      <c r="E52" s="61">
        <f t="shared" si="1"/>
        <v>11.55</v>
      </c>
      <c r="F52" s="18">
        <v>7.4356</v>
      </c>
      <c r="G52" s="63">
        <v>10.84468085106383</v>
      </c>
      <c r="I52" s="18"/>
      <c r="K52" s="50"/>
      <c r="L52" s="50"/>
    </row>
    <row r="53" spans="1:12" x14ac:dyDescent="0.3">
      <c r="A53" s="62">
        <v>40503</v>
      </c>
      <c r="B53" s="50">
        <v>19.899999999999999</v>
      </c>
      <c r="C53" s="51">
        <v>6.4</v>
      </c>
      <c r="D53" s="61">
        <f t="shared" si="0"/>
        <v>13.149999999999999</v>
      </c>
      <c r="E53" s="61">
        <f t="shared" si="1"/>
        <v>13.149999999999999</v>
      </c>
      <c r="F53" s="18">
        <v>8.3643999999999998</v>
      </c>
      <c r="G53" s="63">
        <v>11.886956521739126</v>
      </c>
      <c r="I53" s="18"/>
      <c r="K53" s="50"/>
      <c r="L53" s="50"/>
    </row>
    <row r="54" spans="1:12" x14ac:dyDescent="0.3">
      <c r="A54" s="62">
        <v>40504</v>
      </c>
      <c r="B54" s="50">
        <v>19.899999999999999</v>
      </c>
      <c r="C54" s="51">
        <v>5.6</v>
      </c>
      <c r="D54" s="61">
        <f t="shared" si="0"/>
        <v>12.75</v>
      </c>
      <c r="E54" s="61">
        <f t="shared" si="1"/>
        <v>12.75</v>
      </c>
      <c r="F54" s="18">
        <v>14.3476</v>
      </c>
      <c r="G54" s="63">
        <v>12.367391304347825</v>
      </c>
      <c r="I54" s="18"/>
      <c r="K54" s="50"/>
      <c r="L54" s="50"/>
    </row>
    <row r="55" spans="1:12" x14ac:dyDescent="0.3">
      <c r="A55" s="62">
        <v>40505</v>
      </c>
      <c r="B55" s="50">
        <v>13.3</v>
      </c>
      <c r="C55" s="51">
        <v>10.5</v>
      </c>
      <c r="D55" s="61">
        <f t="shared" si="0"/>
        <v>11.9</v>
      </c>
      <c r="E55" s="61">
        <f t="shared" si="1"/>
        <v>11.9</v>
      </c>
      <c r="F55" s="18">
        <v>0.3490000000000002</v>
      </c>
      <c r="G55" s="63">
        <v>11.857446808510639</v>
      </c>
      <c r="I55" s="18"/>
      <c r="K55" s="50"/>
      <c r="L55" s="50"/>
    </row>
    <row r="56" spans="1:12" x14ac:dyDescent="0.3">
      <c r="A56" s="62">
        <v>40506</v>
      </c>
      <c r="B56" s="50">
        <v>21.2</v>
      </c>
      <c r="C56" s="51">
        <v>7.9</v>
      </c>
      <c r="D56" s="61">
        <f t="shared" si="0"/>
        <v>14.55</v>
      </c>
      <c r="E56" s="61">
        <f t="shared" si="1"/>
        <v>14.55</v>
      </c>
      <c r="F56" s="18">
        <v>12.043600000000001</v>
      </c>
      <c r="G56" s="63">
        <v>13.423913043478258</v>
      </c>
      <c r="I56" s="18"/>
      <c r="K56" s="50"/>
      <c r="L56" s="50"/>
    </row>
    <row r="57" spans="1:12" x14ac:dyDescent="0.3">
      <c r="A57" s="62">
        <v>40507</v>
      </c>
      <c r="B57" s="50">
        <v>14.1</v>
      </c>
      <c r="C57" s="51">
        <v>7.7</v>
      </c>
      <c r="D57" s="61">
        <f t="shared" si="0"/>
        <v>10.9</v>
      </c>
      <c r="E57" s="61">
        <f t="shared" si="1"/>
        <v>10.9</v>
      </c>
      <c r="F57" s="18">
        <v>0.79900000000000038</v>
      </c>
      <c r="G57" s="63">
        <v>11.028260869565216</v>
      </c>
      <c r="I57" s="18"/>
      <c r="K57" s="50"/>
      <c r="L57" s="50"/>
    </row>
    <row r="58" spans="1:12" x14ac:dyDescent="0.3">
      <c r="A58" s="62">
        <v>40508</v>
      </c>
      <c r="B58" s="50">
        <v>17.3</v>
      </c>
      <c r="C58" s="51">
        <v>8.6</v>
      </c>
      <c r="D58" s="61">
        <f t="shared" si="0"/>
        <v>12.95</v>
      </c>
      <c r="E58" s="61">
        <f t="shared" si="1"/>
        <v>12.95</v>
      </c>
      <c r="F58" s="18">
        <v>5.3457999999999997</v>
      </c>
      <c r="G58" s="63">
        <v>12.280851063829788</v>
      </c>
      <c r="I58" s="18"/>
      <c r="K58" s="50"/>
      <c r="L58" s="50"/>
    </row>
    <row r="59" spans="1:12" x14ac:dyDescent="0.3">
      <c r="A59" s="62">
        <v>40509</v>
      </c>
      <c r="B59" s="50">
        <v>12.8</v>
      </c>
      <c r="C59" s="51">
        <v>11</v>
      </c>
      <c r="D59" s="61">
        <f t="shared" si="0"/>
        <v>11.9</v>
      </c>
      <c r="E59" s="61">
        <f t="shared" si="1"/>
        <v>11.9</v>
      </c>
      <c r="F59" s="18">
        <v>0.3</v>
      </c>
      <c r="G59" s="63">
        <v>11.639130434782611</v>
      </c>
      <c r="I59" s="18"/>
      <c r="K59" s="50"/>
      <c r="L59" s="50"/>
    </row>
    <row r="60" spans="1:12" x14ac:dyDescent="0.3">
      <c r="A60" s="62">
        <v>40510</v>
      </c>
      <c r="B60" s="50">
        <v>14.2</v>
      </c>
      <c r="C60" s="51">
        <v>9.3000000000000007</v>
      </c>
      <c r="D60" s="61">
        <f t="shared" si="0"/>
        <v>11.75</v>
      </c>
      <c r="E60" s="61">
        <f t="shared" si="1"/>
        <v>11.75</v>
      </c>
      <c r="F60" s="18">
        <v>1.4884000000000004</v>
      </c>
      <c r="G60" s="63">
        <v>11.495652173913046</v>
      </c>
      <c r="I60" s="18"/>
      <c r="K60" s="50"/>
      <c r="L60" s="50"/>
    </row>
    <row r="61" spans="1:12" x14ac:dyDescent="0.3">
      <c r="A61" s="62">
        <v>40511</v>
      </c>
      <c r="B61" s="50">
        <v>14</v>
      </c>
      <c r="C61" s="51">
        <v>9.5</v>
      </c>
      <c r="D61" s="61">
        <f t="shared" si="0"/>
        <v>11.75</v>
      </c>
      <c r="E61" s="61">
        <f t="shared" si="1"/>
        <v>11.75</v>
      </c>
      <c r="F61" s="18">
        <v>0.53800000000000026</v>
      </c>
      <c r="G61" s="63">
        <v>11.178723404255319</v>
      </c>
      <c r="I61" s="18"/>
      <c r="K61" s="50"/>
      <c r="L61" s="50"/>
    </row>
    <row r="62" spans="1:12" x14ac:dyDescent="0.3">
      <c r="A62" s="62">
        <v>40512</v>
      </c>
      <c r="B62" s="50">
        <v>19.399999999999999</v>
      </c>
      <c r="C62" s="51">
        <v>7.4</v>
      </c>
      <c r="D62" s="61">
        <f t="shared" si="0"/>
        <v>13.399999999999999</v>
      </c>
      <c r="E62" s="61">
        <f t="shared" si="1"/>
        <v>13.399999999999999</v>
      </c>
      <c r="F62" s="18">
        <v>11.055399999999999</v>
      </c>
      <c r="G62" s="63">
        <v>11.980434782608693</v>
      </c>
      <c r="I62" s="18"/>
      <c r="K62" s="50"/>
      <c r="L62" s="50"/>
    </row>
    <row r="63" spans="1:12" x14ac:dyDescent="0.3">
      <c r="A63" s="62">
        <v>40513</v>
      </c>
      <c r="B63" s="50">
        <v>18.7</v>
      </c>
      <c r="C63" s="51">
        <v>8.6</v>
      </c>
      <c r="D63" s="61">
        <f t="shared" si="0"/>
        <v>13.649999999999999</v>
      </c>
      <c r="E63" s="61">
        <f t="shared" si="1"/>
        <v>13.649999999999999</v>
      </c>
      <c r="F63" s="18">
        <v>11.5</v>
      </c>
      <c r="G63" s="63">
        <v>12.517391304347825</v>
      </c>
      <c r="I63" s="18"/>
      <c r="K63" s="50"/>
      <c r="L63" s="50"/>
    </row>
    <row r="64" spans="1:12" x14ac:dyDescent="0.3">
      <c r="A64" s="62">
        <v>40514</v>
      </c>
      <c r="B64" s="50">
        <v>13.4</v>
      </c>
      <c r="C64" s="51">
        <v>8</v>
      </c>
      <c r="D64" s="61">
        <f t="shared" si="0"/>
        <v>10.7</v>
      </c>
      <c r="E64" s="61">
        <f t="shared" si="1"/>
        <v>10.7</v>
      </c>
      <c r="F64" s="18">
        <v>0.7</v>
      </c>
      <c r="G64" s="63">
        <v>10.855319148936172</v>
      </c>
      <c r="I64" s="18"/>
      <c r="K64" s="50"/>
      <c r="L64" s="50"/>
    </row>
    <row r="65" spans="1:12" x14ac:dyDescent="0.3">
      <c r="A65" s="62">
        <v>40515</v>
      </c>
      <c r="B65" s="50">
        <v>15.6</v>
      </c>
      <c r="C65" s="51">
        <v>10.5</v>
      </c>
      <c r="D65" s="61">
        <f t="shared" si="0"/>
        <v>13.05</v>
      </c>
      <c r="E65" s="61">
        <f t="shared" si="1"/>
        <v>13.05</v>
      </c>
      <c r="F65" s="18">
        <v>1.3138000000000005</v>
      </c>
      <c r="G65" s="63">
        <v>11.695652173913043</v>
      </c>
      <c r="I65" s="18"/>
      <c r="K65" s="50"/>
      <c r="L65" s="50"/>
    </row>
    <row r="66" spans="1:12" x14ac:dyDescent="0.3">
      <c r="A66" s="62">
        <v>40516</v>
      </c>
      <c r="B66" s="50">
        <v>17.3</v>
      </c>
      <c r="C66" s="51">
        <v>8.8000000000000007</v>
      </c>
      <c r="D66" s="61">
        <f t="shared" si="0"/>
        <v>13.05</v>
      </c>
      <c r="E66" s="61">
        <f t="shared" si="1"/>
        <v>13.05</v>
      </c>
      <c r="F66" s="18">
        <v>7.3636000000000008</v>
      </c>
      <c r="G66" s="63">
        <v>11.993478260869566</v>
      </c>
      <c r="I66" s="18"/>
      <c r="K66" s="50"/>
      <c r="L66" s="50"/>
    </row>
    <row r="67" spans="1:12" x14ac:dyDescent="0.3">
      <c r="A67" s="62">
        <v>40517</v>
      </c>
      <c r="B67" s="50">
        <v>13.8</v>
      </c>
      <c r="C67" s="51">
        <v>6.3</v>
      </c>
      <c r="D67" s="61">
        <f t="shared" ref="D67:D130" si="2">(B67+C67)/2</f>
        <v>10.050000000000001</v>
      </c>
      <c r="E67" s="61">
        <f t="shared" ref="E67:E130" si="3">IF(D67&lt;=0,0,IF(AND(D67&gt;0,D67&lt;=26),D67,IF(AND(D67&gt;26,D67&lt;=34),26/8*(34-D67),0)))</f>
        <v>10.050000000000001</v>
      </c>
      <c r="F67" s="18">
        <v>1.0852000000000004</v>
      </c>
      <c r="G67" s="63">
        <v>10.248936170212767</v>
      </c>
      <c r="I67" s="18"/>
      <c r="K67" s="50"/>
      <c r="L67" s="50"/>
    </row>
    <row r="68" spans="1:12" x14ac:dyDescent="0.3">
      <c r="A68" s="62">
        <v>40518</v>
      </c>
      <c r="B68" s="50">
        <v>14.7</v>
      </c>
      <c r="C68" s="51">
        <v>6.7</v>
      </c>
      <c r="D68" s="61">
        <f t="shared" si="2"/>
        <v>10.7</v>
      </c>
      <c r="E68" s="61">
        <f t="shared" si="3"/>
        <v>10.7</v>
      </c>
      <c r="F68" s="18">
        <v>4.0516000000000005</v>
      </c>
      <c r="G68" s="63">
        <v>9.878260869565219</v>
      </c>
      <c r="I68" s="18"/>
      <c r="K68" s="50"/>
      <c r="L68" s="50"/>
    </row>
    <row r="69" spans="1:12" x14ac:dyDescent="0.3">
      <c r="A69" s="62">
        <v>40519</v>
      </c>
      <c r="B69" s="50">
        <v>15.9</v>
      </c>
      <c r="C69" s="51">
        <v>3.8</v>
      </c>
      <c r="D69" s="61">
        <f t="shared" si="2"/>
        <v>9.85</v>
      </c>
      <c r="E69" s="61">
        <f t="shared" si="3"/>
        <v>9.85</v>
      </c>
      <c r="F69" s="18">
        <v>12.6646</v>
      </c>
      <c r="G69" s="63">
        <v>9.1521739130434767</v>
      </c>
      <c r="I69" s="18"/>
      <c r="K69" s="50"/>
      <c r="L69" s="50"/>
    </row>
    <row r="70" spans="1:12" x14ac:dyDescent="0.3">
      <c r="A70" s="62">
        <v>40520</v>
      </c>
      <c r="B70" s="50">
        <v>15.5</v>
      </c>
      <c r="C70" s="51">
        <v>-0.4</v>
      </c>
      <c r="D70" s="61">
        <f t="shared" si="2"/>
        <v>7.55</v>
      </c>
      <c r="E70" s="61">
        <f t="shared" si="3"/>
        <v>7.55</v>
      </c>
      <c r="F70" s="18">
        <v>10.1752</v>
      </c>
      <c r="G70" s="63">
        <v>6.9369565217391314</v>
      </c>
      <c r="I70" s="18"/>
      <c r="K70" s="50"/>
      <c r="L70" s="50"/>
    </row>
    <row r="71" spans="1:12" x14ac:dyDescent="0.3">
      <c r="A71" s="62">
        <v>40521</v>
      </c>
      <c r="B71" s="50">
        <v>14.9</v>
      </c>
      <c r="C71" s="51">
        <v>0.5</v>
      </c>
      <c r="D71" s="61">
        <f t="shared" si="2"/>
        <v>7.7</v>
      </c>
      <c r="E71" s="61">
        <f t="shared" si="3"/>
        <v>7.7</v>
      </c>
      <c r="F71" s="18">
        <v>8.4471999999999987</v>
      </c>
      <c r="G71" s="63">
        <v>6.9391304347826095</v>
      </c>
      <c r="I71" s="18"/>
      <c r="K71" s="50"/>
      <c r="L71" s="50"/>
    </row>
    <row r="72" spans="1:12" x14ac:dyDescent="0.3">
      <c r="A72" s="62">
        <v>40522</v>
      </c>
      <c r="B72" s="50">
        <v>13.5</v>
      </c>
      <c r="C72" s="51">
        <v>4.8</v>
      </c>
      <c r="D72" s="61">
        <f t="shared" si="2"/>
        <v>9.15</v>
      </c>
      <c r="E72" s="61">
        <f t="shared" si="3"/>
        <v>9.15</v>
      </c>
      <c r="F72" s="18">
        <v>1.6432000000000002</v>
      </c>
      <c r="G72" s="63">
        <v>8.8934782608695677</v>
      </c>
      <c r="I72" s="18"/>
      <c r="K72" s="50"/>
      <c r="L72" s="50"/>
    </row>
    <row r="73" spans="1:12" x14ac:dyDescent="0.3">
      <c r="A73" s="62">
        <v>40523</v>
      </c>
      <c r="B73" s="50">
        <v>12.8</v>
      </c>
      <c r="C73" s="51">
        <v>8</v>
      </c>
      <c r="D73" s="61">
        <f t="shared" si="2"/>
        <v>10.4</v>
      </c>
      <c r="E73" s="61">
        <f t="shared" si="3"/>
        <v>10.4</v>
      </c>
      <c r="F73" s="18">
        <v>1</v>
      </c>
      <c r="G73" s="63">
        <v>9.8565217391304376</v>
      </c>
      <c r="I73" s="18"/>
      <c r="K73" s="50"/>
      <c r="L73" s="50"/>
    </row>
    <row r="74" spans="1:12" x14ac:dyDescent="0.3">
      <c r="A74" s="62">
        <v>40524</v>
      </c>
      <c r="B74" s="50">
        <v>12.6</v>
      </c>
      <c r="C74" s="51">
        <v>7.4</v>
      </c>
      <c r="D74" s="61">
        <f t="shared" si="2"/>
        <v>10</v>
      </c>
      <c r="E74" s="61">
        <f t="shared" si="3"/>
        <v>10</v>
      </c>
      <c r="F74" s="18">
        <v>1.8466000000000005</v>
      </c>
      <c r="G74" s="63">
        <v>9.5630434782608695</v>
      </c>
      <c r="I74" s="18"/>
      <c r="K74" s="50"/>
      <c r="L74" s="50"/>
    </row>
    <row r="75" spans="1:12" x14ac:dyDescent="0.3">
      <c r="A75" s="62">
        <v>40525</v>
      </c>
      <c r="B75" s="50">
        <v>16.3</v>
      </c>
      <c r="C75" s="51">
        <v>6.7</v>
      </c>
      <c r="D75" s="61">
        <f t="shared" si="2"/>
        <v>11.5</v>
      </c>
      <c r="E75" s="61">
        <f t="shared" si="3"/>
        <v>11.5</v>
      </c>
      <c r="F75" s="18">
        <v>8.0097999999999985</v>
      </c>
      <c r="G75" s="63">
        <v>10.674468085106382</v>
      </c>
      <c r="I75" s="18"/>
      <c r="K75" s="50"/>
      <c r="L75" s="50"/>
    </row>
    <row r="76" spans="1:12" x14ac:dyDescent="0.3">
      <c r="A76" s="62">
        <v>40526</v>
      </c>
      <c r="B76" s="50">
        <v>10.6</v>
      </c>
      <c r="C76" s="51">
        <v>5.8</v>
      </c>
      <c r="D76" s="61">
        <f t="shared" si="2"/>
        <v>8.1999999999999993</v>
      </c>
      <c r="E76" s="61">
        <f t="shared" si="3"/>
        <v>8.1999999999999993</v>
      </c>
      <c r="F76" s="18">
        <v>1.3</v>
      </c>
      <c r="G76" s="63">
        <v>9.2760869565217394</v>
      </c>
      <c r="I76" s="18"/>
      <c r="K76" s="50"/>
      <c r="L76" s="50"/>
    </row>
    <row r="77" spans="1:12" x14ac:dyDescent="0.3">
      <c r="A77" s="62">
        <v>40527</v>
      </c>
      <c r="B77" s="50">
        <v>5.2</v>
      </c>
      <c r="C77" s="51">
        <v>0</v>
      </c>
      <c r="D77" s="61">
        <f t="shared" si="2"/>
        <v>2.6</v>
      </c>
      <c r="E77" s="61">
        <f t="shared" si="3"/>
        <v>2.6</v>
      </c>
      <c r="F77" s="18">
        <v>1</v>
      </c>
      <c r="G77" s="63">
        <v>3.8934782608695655</v>
      </c>
      <c r="I77" s="18"/>
      <c r="K77" s="50"/>
      <c r="L77" s="50"/>
    </row>
    <row r="78" spans="1:12" x14ac:dyDescent="0.3">
      <c r="A78" s="62">
        <v>40528</v>
      </c>
      <c r="B78" s="50">
        <v>7.1</v>
      </c>
      <c r="C78" s="51">
        <v>-1.8</v>
      </c>
      <c r="D78" s="61">
        <f t="shared" si="2"/>
        <v>2.65</v>
      </c>
      <c r="E78" s="61">
        <f t="shared" si="3"/>
        <v>2.65</v>
      </c>
      <c r="F78" s="18">
        <v>10.088799999999999</v>
      </c>
      <c r="G78" s="63">
        <v>1.2914893617021279</v>
      </c>
      <c r="I78" s="18"/>
      <c r="K78" s="50"/>
      <c r="L78" s="50"/>
    </row>
    <row r="79" spans="1:12" x14ac:dyDescent="0.3">
      <c r="A79" s="62">
        <v>40529</v>
      </c>
      <c r="B79" s="50">
        <v>7.6</v>
      </c>
      <c r="C79" s="51">
        <v>-1.2</v>
      </c>
      <c r="D79" s="61">
        <f t="shared" si="2"/>
        <v>3.1999999999999997</v>
      </c>
      <c r="E79" s="61">
        <f t="shared" si="3"/>
        <v>3.1999999999999997</v>
      </c>
      <c r="F79" s="18">
        <v>7.3690000000000007</v>
      </c>
      <c r="G79" s="63">
        <v>2.4695652173913043</v>
      </c>
      <c r="I79" s="18"/>
      <c r="K79" s="50"/>
      <c r="L79" s="50"/>
    </row>
    <row r="80" spans="1:12" x14ac:dyDescent="0.3">
      <c r="A80" s="62">
        <v>40530</v>
      </c>
      <c r="B80" s="50">
        <v>9.1999999999999993</v>
      </c>
      <c r="C80" s="51">
        <v>2.7</v>
      </c>
      <c r="D80" s="61">
        <f t="shared" si="2"/>
        <v>5.9499999999999993</v>
      </c>
      <c r="E80" s="61">
        <f t="shared" si="3"/>
        <v>5.9499999999999993</v>
      </c>
      <c r="F80" s="18">
        <v>4.6528</v>
      </c>
      <c r="G80" s="63">
        <v>5.2456521739130437</v>
      </c>
      <c r="I80" s="18"/>
      <c r="K80" s="50"/>
      <c r="L80" s="50"/>
    </row>
    <row r="81" spans="1:12" x14ac:dyDescent="0.3">
      <c r="A81" s="62">
        <v>40531</v>
      </c>
      <c r="B81" s="50">
        <v>15.4</v>
      </c>
      <c r="C81" s="51">
        <v>0</v>
      </c>
      <c r="D81" s="61">
        <f t="shared" si="2"/>
        <v>7.7</v>
      </c>
      <c r="E81" s="61">
        <f t="shared" si="3"/>
        <v>7.7</v>
      </c>
      <c r="F81" s="18">
        <v>10.5946</v>
      </c>
      <c r="G81" s="63">
        <v>7.108510638297874</v>
      </c>
      <c r="I81" s="18"/>
      <c r="K81" s="50"/>
      <c r="L81" s="50"/>
    </row>
    <row r="82" spans="1:12" x14ac:dyDescent="0.3">
      <c r="A82" s="62">
        <v>40532</v>
      </c>
      <c r="B82" s="50">
        <v>12.9</v>
      </c>
      <c r="C82" s="51">
        <v>2.2000000000000002</v>
      </c>
      <c r="D82" s="61">
        <f t="shared" si="2"/>
        <v>7.5500000000000007</v>
      </c>
      <c r="E82" s="61">
        <f t="shared" si="3"/>
        <v>7.5500000000000007</v>
      </c>
      <c r="F82" s="18">
        <v>7.5561999999999996</v>
      </c>
      <c r="G82" s="63">
        <v>6.7804347826086966</v>
      </c>
      <c r="I82" s="18"/>
      <c r="K82" s="50"/>
      <c r="L82" s="50"/>
    </row>
    <row r="83" spans="1:12" x14ac:dyDescent="0.3">
      <c r="A83" s="62">
        <v>40533</v>
      </c>
      <c r="B83" s="50">
        <v>14.1</v>
      </c>
      <c r="C83" s="51">
        <v>-1</v>
      </c>
      <c r="D83" s="61">
        <f t="shared" si="2"/>
        <v>6.55</v>
      </c>
      <c r="E83" s="61">
        <f t="shared" si="3"/>
        <v>6.55</v>
      </c>
      <c r="F83" s="18">
        <v>8.1718000000000011</v>
      </c>
      <c r="G83" s="63">
        <v>5.6638297872340448</v>
      </c>
      <c r="I83" s="18"/>
      <c r="K83" s="50"/>
      <c r="L83" s="50"/>
    </row>
    <row r="84" spans="1:12" x14ac:dyDescent="0.3">
      <c r="A84" s="62">
        <v>40534</v>
      </c>
      <c r="B84" s="50">
        <v>12.6</v>
      </c>
      <c r="C84" s="51">
        <v>2.2999999999999998</v>
      </c>
      <c r="D84" s="61">
        <f t="shared" si="2"/>
        <v>7.4499999999999993</v>
      </c>
      <c r="E84" s="61">
        <f t="shared" si="3"/>
        <v>7.4499999999999993</v>
      </c>
      <c r="F84" s="18">
        <v>6.5247999999999999</v>
      </c>
      <c r="G84" s="63">
        <v>3.9765957446808504</v>
      </c>
      <c r="I84" s="18"/>
      <c r="K84" s="50"/>
      <c r="L84" s="50"/>
    </row>
    <row r="85" spans="1:12" x14ac:dyDescent="0.3">
      <c r="A85" s="62">
        <v>40535</v>
      </c>
      <c r="B85" s="50">
        <v>12.8</v>
      </c>
      <c r="C85" s="51">
        <v>2.9</v>
      </c>
      <c r="D85" s="61">
        <f t="shared" si="2"/>
        <v>7.8500000000000005</v>
      </c>
      <c r="E85" s="61">
        <f t="shared" si="3"/>
        <v>7.8500000000000005</v>
      </c>
      <c r="F85" s="18">
        <v>3.8643999999999998</v>
      </c>
      <c r="G85" s="63">
        <v>6.3608695652173921</v>
      </c>
      <c r="I85" s="18"/>
      <c r="K85" s="50"/>
      <c r="L85" s="50"/>
    </row>
    <row r="86" spans="1:12" x14ac:dyDescent="0.3">
      <c r="A86" s="62">
        <v>40536</v>
      </c>
      <c r="B86" s="50">
        <v>8.5</v>
      </c>
      <c r="C86" s="51">
        <v>0</v>
      </c>
      <c r="D86" s="61">
        <f t="shared" si="2"/>
        <v>4.25</v>
      </c>
      <c r="E86" s="61">
        <f t="shared" si="3"/>
        <v>4.25</v>
      </c>
      <c r="F86" s="18">
        <v>0.44439999999999991</v>
      </c>
      <c r="G86" s="63">
        <v>6.457446808510638</v>
      </c>
      <c r="I86" s="18"/>
      <c r="K86" s="50"/>
      <c r="L86" s="50"/>
    </row>
    <row r="87" spans="1:12" x14ac:dyDescent="0.3">
      <c r="A87" s="62">
        <v>40537</v>
      </c>
      <c r="B87" s="50">
        <v>9.3000000000000007</v>
      </c>
      <c r="C87" s="51">
        <v>0</v>
      </c>
      <c r="D87" s="61">
        <f t="shared" si="2"/>
        <v>4.6500000000000004</v>
      </c>
      <c r="E87" s="61">
        <f t="shared" si="3"/>
        <v>4.6500000000000004</v>
      </c>
      <c r="F87" s="18">
        <v>1.8807999999999998</v>
      </c>
      <c r="G87" s="63">
        <v>2.9957446808510642</v>
      </c>
      <c r="I87" s="18"/>
      <c r="K87" s="50"/>
      <c r="L87" s="50"/>
    </row>
    <row r="88" spans="1:12" x14ac:dyDescent="0.3">
      <c r="A88" s="62">
        <v>40538</v>
      </c>
      <c r="B88" s="50">
        <v>12.2</v>
      </c>
      <c r="C88" s="51">
        <v>0.7</v>
      </c>
      <c r="D88" s="61">
        <f t="shared" si="2"/>
        <v>6.4499999999999993</v>
      </c>
      <c r="E88" s="61">
        <f t="shared" si="3"/>
        <v>6.4499999999999993</v>
      </c>
      <c r="F88" s="18">
        <v>11.226400000000002</v>
      </c>
      <c r="G88" s="63">
        <v>5.7260869565217396</v>
      </c>
      <c r="I88" s="18"/>
      <c r="K88" s="50"/>
      <c r="L88" s="50"/>
    </row>
    <row r="89" spans="1:12" x14ac:dyDescent="0.3">
      <c r="A89" s="62">
        <v>40539</v>
      </c>
      <c r="B89" s="50">
        <v>10.4</v>
      </c>
      <c r="C89" s="51">
        <v>-0.4</v>
      </c>
      <c r="D89" s="61">
        <f t="shared" si="2"/>
        <v>5</v>
      </c>
      <c r="E89" s="61">
        <f t="shared" si="3"/>
        <v>5</v>
      </c>
      <c r="F89" s="18">
        <v>5.8641999999999994</v>
      </c>
      <c r="G89" s="63">
        <v>3.9978260869565214</v>
      </c>
      <c r="I89" s="18"/>
      <c r="K89" s="50"/>
      <c r="L89" s="50"/>
    </row>
    <row r="90" spans="1:12" x14ac:dyDescent="0.3">
      <c r="A90" s="62">
        <v>40540</v>
      </c>
      <c r="B90" s="50">
        <v>11.2</v>
      </c>
      <c r="C90" s="51">
        <v>-1.3</v>
      </c>
      <c r="D90" s="61">
        <f t="shared" si="2"/>
        <v>4.9499999999999993</v>
      </c>
      <c r="E90" s="61">
        <f t="shared" si="3"/>
        <v>4.9499999999999993</v>
      </c>
      <c r="F90" s="18">
        <v>6.1521999999999997</v>
      </c>
      <c r="G90" s="63">
        <v>4.5086956521739117</v>
      </c>
      <c r="I90" s="18"/>
      <c r="K90" s="50"/>
      <c r="L90" s="50"/>
    </row>
    <row r="91" spans="1:12" x14ac:dyDescent="0.3">
      <c r="A91" s="62">
        <v>40541</v>
      </c>
      <c r="B91" s="50">
        <v>10.8</v>
      </c>
      <c r="C91" s="51">
        <v>1.5</v>
      </c>
      <c r="D91" s="61">
        <f t="shared" si="2"/>
        <v>6.15</v>
      </c>
      <c r="E91" s="61">
        <f t="shared" si="3"/>
        <v>6.15</v>
      </c>
      <c r="F91" s="18">
        <v>3.7492000000000001</v>
      </c>
      <c r="G91" s="63">
        <v>3.7872340425531914</v>
      </c>
      <c r="I91" s="18"/>
      <c r="K91" s="50"/>
      <c r="L91" s="50"/>
    </row>
    <row r="92" spans="1:12" x14ac:dyDescent="0.3">
      <c r="A92" s="62">
        <v>40542</v>
      </c>
      <c r="B92" s="50">
        <v>12.8</v>
      </c>
      <c r="C92" s="51">
        <v>1.2</v>
      </c>
      <c r="D92" s="61">
        <f t="shared" si="2"/>
        <v>7</v>
      </c>
      <c r="E92" s="61">
        <f t="shared" si="3"/>
        <v>7</v>
      </c>
      <c r="F92" s="18">
        <v>11.6494</v>
      </c>
      <c r="G92" s="63">
        <v>6.0652173913043477</v>
      </c>
      <c r="I92" s="18"/>
      <c r="K92" s="50"/>
      <c r="L92" s="50"/>
    </row>
    <row r="93" spans="1:12" x14ac:dyDescent="0.3">
      <c r="A93" s="62">
        <v>40543</v>
      </c>
      <c r="B93" s="50">
        <v>8.6999999999999993</v>
      </c>
      <c r="C93" s="51">
        <v>1.1000000000000001</v>
      </c>
      <c r="D93" s="61">
        <f t="shared" si="2"/>
        <v>4.8999999999999995</v>
      </c>
      <c r="E93" s="61">
        <f t="shared" si="3"/>
        <v>4.8999999999999995</v>
      </c>
      <c r="F93" s="18">
        <v>1</v>
      </c>
      <c r="G93" s="63">
        <v>5.2782608695652176</v>
      </c>
      <c r="I93" s="18"/>
      <c r="K93" s="50"/>
      <c r="L93" s="50"/>
    </row>
    <row r="94" spans="1:12" x14ac:dyDescent="0.3">
      <c r="A94" s="62">
        <v>40544</v>
      </c>
      <c r="B94" s="50">
        <v>5.6</v>
      </c>
      <c r="C94" s="51">
        <v>1.9</v>
      </c>
      <c r="D94" s="61">
        <f t="shared" si="2"/>
        <v>3.75</v>
      </c>
      <c r="E94" s="61">
        <f t="shared" si="3"/>
        <v>3.75</v>
      </c>
      <c r="F94" s="18">
        <v>1</v>
      </c>
      <c r="G94" s="63">
        <v>3.4244444444444442</v>
      </c>
      <c r="K94" s="50"/>
      <c r="L94" s="50"/>
    </row>
    <row r="95" spans="1:12" x14ac:dyDescent="0.3">
      <c r="A95" s="62">
        <v>40545</v>
      </c>
      <c r="B95" s="50">
        <v>4</v>
      </c>
      <c r="C95" s="51">
        <v>1</v>
      </c>
      <c r="D95" s="61">
        <f t="shared" si="2"/>
        <v>2.5</v>
      </c>
      <c r="E95" s="61">
        <f t="shared" si="3"/>
        <v>2.5</v>
      </c>
      <c r="F95" s="18">
        <v>1.6774000000000004</v>
      </c>
      <c r="G95" s="63">
        <v>2.2999999999999998</v>
      </c>
      <c r="K95" s="50"/>
      <c r="L95" s="50"/>
    </row>
    <row r="96" spans="1:12" x14ac:dyDescent="0.3">
      <c r="A96" s="62">
        <v>40546</v>
      </c>
      <c r="B96" s="50">
        <v>3.3</v>
      </c>
      <c r="C96" s="51">
        <v>1.9</v>
      </c>
      <c r="D96" s="61">
        <f t="shared" si="2"/>
        <v>2.5999999999999996</v>
      </c>
      <c r="E96" s="61">
        <f t="shared" si="3"/>
        <v>2.5999999999999996</v>
      </c>
      <c r="F96" s="18">
        <v>1.1000000000000001</v>
      </c>
      <c r="G96" s="63">
        <v>2.451111111111111</v>
      </c>
      <c r="K96" s="50"/>
      <c r="L96" s="50"/>
    </row>
    <row r="97" spans="1:12" x14ac:dyDescent="0.3">
      <c r="A97" s="62">
        <v>40547</v>
      </c>
      <c r="B97" s="50">
        <v>5.0999999999999996</v>
      </c>
      <c r="C97" s="51">
        <v>1.1000000000000001</v>
      </c>
      <c r="D97" s="61">
        <f t="shared" si="2"/>
        <v>3.0999999999999996</v>
      </c>
      <c r="E97" s="61">
        <f t="shared" si="3"/>
        <v>3.0999999999999996</v>
      </c>
      <c r="F97" s="18">
        <v>0.41380000000000017</v>
      </c>
      <c r="G97" s="63">
        <v>2.7260869565217392</v>
      </c>
      <c r="K97" s="50"/>
      <c r="L97" s="50"/>
    </row>
    <row r="98" spans="1:12" x14ac:dyDescent="0.3">
      <c r="A98" s="62">
        <v>40548</v>
      </c>
      <c r="B98" s="50">
        <v>7</v>
      </c>
      <c r="C98" s="51">
        <v>0.8</v>
      </c>
      <c r="D98" s="61">
        <f t="shared" si="2"/>
        <v>3.9</v>
      </c>
      <c r="E98" s="61">
        <f t="shared" si="3"/>
        <v>3.9</v>
      </c>
      <c r="F98" s="18">
        <v>4.2963999999999993</v>
      </c>
      <c r="G98" s="63">
        <v>3.3755555555555556</v>
      </c>
      <c r="K98" s="50"/>
      <c r="L98" s="50"/>
    </row>
    <row r="99" spans="1:12" x14ac:dyDescent="0.3">
      <c r="A99" s="62">
        <v>40549</v>
      </c>
      <c r="B99" s="50">
        <v>8.1999999999999993</v>
      </c>
      <c r="C99" s="51">
        <v>-1.3</v>
      </c>
      <c r="D99" s="61">
        <f t="shared" si="2"/>
        <v>3.4499999999999997</v>
      </c>
      <c r="E99" s="61">
        <f t="shared" si="3"/>
        <v>3.4499999999999997</v>
      </c>
      <c r="F99" s="18">
        <v>8.0548000000000002</v>
      </c>
      <c r="G99" s="63">
        <v>2.3630434782608698</v>
      </c>
      <c r="K99" s="50"/>
      <c r="L99" s="50"/>
    </row>
    <row r="100" spans="1:12" x14ac:dyDescent="0.3">
      <c r="A100" s="62">
        <v>40550</v>
      </c>
      <c r="B100" s="50">
        <v>5.5</v>
      </c>
      <c r="C100" s="51">
        <v>-0.7</v>
      </c>
      <c r="D100" s="61">
        <f t="shared" si="2"/>
        <v>2.4</v>
      </c>
      <c r="E100" s="61">
        <f t="shared" si="3"/>
        <v>2.4</v>
      </c>
      <c r="F100" s="18">
        <v>1.9546000000000001</v>
      </c>
      <c r="G100" s="63">
        <v>2.9533333333333336</v>
      </c>
      <c r="K100" s="50"/>
      <c r="L100" s="50"/>
    </row>
    <row r="101" spans="1:12" x14ac:dyDescent="0.3">
      <c r="A101" s="62">
        <v>40551</v>
      </c>
      <c r="B101" s="50">
        <v>7.9</v>
      </c>
      <c r="C101" s="51">
        <v>1.2</v>
      </c>
      <c r="D101" s="61">
        <f t="shared" si="2"/>
        <v>4.55</v>
      </c>
      <c r="E101" s="61">
        <f t="shared" si="3"/>
        <v>4.55</v>
      </c>
      <c r="F101" s="18">
        <v>4.2747999999999999</v>
      </c>
      <c r="G101" s="63">
        <v>3.9717391304347824</v>
      </c>
      <c r="K101" s="50"/>
      <c r="L101" s="50"/>
    </row>
    <row r="102" spans="1:12" x14ac:dyDescent="0.3">
      <c r="A102" s="62">
        <v>40552</v>
      </c>
      <c r="B102" s="50">
        <v>8</v>
      </c>
      <c r="C102" s="51">
        <v>0.1</v>
      </c>
      <c r="D102" s="61">
        <f t="shared" si="2"/>
        <v>4.05</v>
      </c>
      <c r="E102" s="61">
        <f t="shared" si="3"/>
        <v>4.05</v>
      </c>
      <c r="F102" s="18">
        <v>10.596399999999999</v>
      </c>
      <c r="G102" s="63">
        <v>3.4755555555555562</v>
      </c>
      <c r="K102" s="50"/>
      <c r="L102" s="50"/>
    </row>
    <row r="103" spans="1:12" x14ac:dyDescent="0.3">
      <c r="A103" s="62">
        <v>40553</v>
      </c>
      <c r="B103" s="50">
        <v>4.7</v>
      </c>
      <c r="C103" s="51">
        <v>0.2</v>
      </c>
      <c r="D103" s="61">
        <f t="shared" si="2"/>
        <v>2.4500000000000002</v>
      </c>
      <c r="E103" s="61">
        <f t="shared" si="3"/>
        <v>2.4500000000000002</v>
      </c>
      <c r="F103" s="18">
        <v>4.3251999999999997</v>
      </c>
      <c r="G103" s="63">
        <v>2.2500000000000004</v>
      </c>
      <c r="K103" s="50"/>
      <c r="L103" s="50"/>
    </row>
    <row r="104" spans="1:12" x14ac:dyDescent="0.3">
      <c r="A104" s="62">
        <v>40554</v>
      </c>
      <c r="B104" s="50">
        <v>4.2</v>
      </c>
      <c r="C104" s="51">
        <v>2.7</v>
      </c>
      <c r="D104" s="61">
        <v>4.3</v>
      </c>
      <c r="E104" s="61">
        <v>1.9</v>
      </c>
      <c r="F104" s="18">
        <v>5.2</v>
      </c>
      <c r="G104" s="63">
        <f>(D104+E104)/2</f>
        <v>3.0999999999999996</v>
      </c>
      <c r="K104" s="50"/>
      <c r="L104" s="50"/>
    </row>
    <row r="105" spans="1:12" x14ac:dyDescent="0.3">
      <c r="A105" s="62">
        <v>40555</v>
      </c>
      <c r="B105" s="50">
        <v>5.7</v>
      </c>
      <c r="C105" s="51">
        <v>0.2</v>
      </c>
      <c r="D105" s="61">
        <v>6.2</v>
      </c>
      <c r="E105" s="61">
        <v>0.9</v>
      </c>
      <c r="F105" s="18">
        <v>6.2</v>
      </c>
      <c r="G105" s="63">
        <f t="shared" ref="G105:G113" si="4">(D105+E105)/2</f>
        <v>3.5500000000000003</v>
      </c>
      <c r="K105" s="50"/>
      <c r="L105" s="50"/>
    </row>
    <row r="106" spans="1:12" x14ac:dyDescent="0.3">
      <c r="A106" s="62">
        <v>40556</v>
      </c>
      <c r="B106" s="50">
        <v>5.7</v>
      </c>
      <c r="C106" s="51">
        <v>3.2</v>
      </c>
      <c r="D106" s="61">
        <v>6.4</v>
      </c>
      <c r="E106" s="61">
        <v>3.4</v>
      </c>
      <c r="F106" s="18">
        <v>5.2</v>
      </c>
      <c r="G106" s="63">
        <f t="shared" si="4"/>
        <v>4.9000000000000004</v>
      </c>
      <c r="K106" s="50"/>
      <c r="L106" s="50"/>
    </row>
    <row r="107" spans="1:12" x14ac:dyDescent="0.3">
      <c r="A107" s="62">
        <v>40557</v>
      </c>
      <c r="B107" s="50">
        <v>4.7</v>
      </c>
      <c r="C107" s="51">
        <v>2.6</v>
      </c>
      <c r="D107" s="61">
        <v>4</v>
      </c>
      <c r="E107" s="61">
        <v>0.9</v>
      </c>
      <c r="F107" s="18">
        <v>4.2</v>
      </c>
      <c r="G107" s="63">
        <f>(D107+E107)/2</f>
        <v>2.4500000000000002</v>
      </c>
      <c r="K107" s="50"/>
      <c r="L107" s="50"/>
    </row>
    <row r="108" spans="1:12" x14ac:dyDescent="0.3">
      <c r="A108" s="62">
        <v>40558</v>
      </c>
      <c r="B108" s="50">
        <v>5.6</v>
      </c>
      <c r="C108" s="51">
        <v>1.6</v>
      </c>
      <c r="D108" s="61">
        <v>5.4</v>
      </c>
      <c r="E108" s="61">
        <v>3.2</v>
      </c>
      <c r="F108" s="18">
        <v>4.2</v>
      </c>
      <c r="G108" s="63">
        <v>3.15</v>
      </c>
      <c r="K108" s="50"/>
      <c r="L108" s="50"/>
    </row>
    <row r="109" spans="1:12" x14ac:dyDescent="0.3">
      <c r="A109" s="62">
        <v>40559</v>
      </c>
      <c r="B109" s="50">
        <v>6.5</v>
      </c>
      <c r="C109" s="51">
        <v>3.8</v>
      </c>
      <c r="D109" s="61">
        <v>6.2</v>
      </c>
      <c r="E109" s="61">
        <v>0.1</v>
      </c>
      <c r="F109" s="18">
        <v>5.2</v>
      </c>
      <c r="G109" s="63">
        <f>(D108+E108)/2</f>
        <v>4.3000000000000007</v>
      </c>
      <c r="K109" s="50"/>
      <c r="L109" s="50"/>
    </row>
    <row r="110" spans="1:12" x14ac:dyDescent="0.3">
      <c r="A110" s="62">
        <v>40560</v>
      </c>
      <c r="B110" s="50">
        <v>5</v>
      </c>
      <c r="C110" s="51">
        <v>2.8</v>
      </c>
      <c r="D110" s="61">
        <v>8</v>
      </c>
      <c r="E110" s="61">
        <v>1.7</v>
      </c>
      <c r="F110" s="18">
        <v>5.2</v>
      </c>
      <c r="G110" s="63">
        <f t="shared" si="4"/>
        <v>4.8499999999999996</v>
      </c>
      <c r="K110" s="50"/>
      <c r="L110" s="50"/>
    </row>
    <row r="111" spans="1:12" x14ac:dyDescent="0.3">
      <c r="A111" s="62">
        <v>40561</v>
      </c>
      <c r="B111" s="50">
        <v>6.4</v>
      </c>
      <c r="C111" s="51">
        <v>1.8</v>
      </c>
      <c r="D111" s="61">
        <v>4</v>
      </c>
      <c r="E111" s="61">
        <v>4</v>
      </c>
      <c r="F111" s="18">
        <v>6.2</v>
      </c>
      <c r="G111" s="63">
        <f t="shared" si="4"/>
        <v>4</v>
      </c>
      <c r="K111" s="50"/>
      <c r="L111" s="50"/>
    </row>
    <row r="112" spans="1:12" x14ac:dyDescent="0.3">
      <c r="A112" s="62">
        <v>40562</v>
      </c>
      <c r="B112" s="50">
        <v>4.5999999999999996</v>
      </c>
      <c r="C112" s="51">
        <v>1.9</v>
      </c>
      <c r="D112" s="61">
        <v>7.7</v>
      </c>
      <c r="E112" s="61">
        <v>1.6</v>
      </c>
      <c r="F112" s="18">
        <v>4.2</v>
      </c>
      <c r="G112" s="63">
        <f t="shared" si="4"/>
        <v>4.6500000000000004</v>
      </c>
      <c r="K112" s="50"/>
      <c r="L112" s="50"/>
    </row>
    <row r="113" spans="1:13" x14ac:dyDescent="0.3">
      <c r="A113" s="62">
        <v>40563</v>
      </c>
      <c r="B113" s="50">
        <v>6.4</v>
      </c>
      <c r="C113" s="51">
        <v>2.2000000000000002</v>
      </c>
      <c r="D113" s="61">
        <v>7.3</v>
      </c>
      <c r="E113" s="61">
        <v>2</v>
      </c>
      <c r="F113" s="18">
        <v>6.2</v>
      </c>
      <c r="G113" s="63">
        <f t="shared" si="4"/>
        <v>4.6500000000000004</v>
      </c>
      <c r="K113" s="50"/>
      <c r="L113" s="50"/>
    </row>
    <row r="114" spans="1:13" x14ac:dyDescent="0.3">
      <c r="A114" s="62">
        <v>40564</v>
      </c>
      <c r="B114" s="50">
        <v>5.9</v>
      </c>
      <c r="C114" s="51">
        <v>1.3</v>
      </c>
      <c r="D114" s="61">
        <f t="shared" si="2"/>
        <v>3.6</v>
      </c>
      <c r="E114" s="61">
        <f t="shared" si="3"/>
        <v>3.6</v>
      </c>
      <c r="F114" s="18">
        <v>5.3853999999999997</v>
      </c>
      <c r="G114" s="63">
        <v>1.7770833333333329</v>
      </c>
      <c r="K114" s="50"/>
      <c r="L114" s="50"/>
    </row>
    <row r="115" spans="1:13" x14ac:dyDescent="0.3">
      <c r="A115" s="62">
        <v>40565</v>
      </c>
      <c r="B115" s="50">
        <v>6.8</v>
      </c>
      <c r="C115" s="51">
        <v>-1.2</v>
      </c>
      <c r="D115" s="61">
        <f t="shared" si="2"/>
        <v>2.8</v>
      </c>
      <c r="E115" s="61">
        <f t="shared" si="3"/>
        <v>2.8</v>
      </c>
      <c r="F115" s="18">
        <v>4.6132</v>
      </c>
      <c r="G115" s="63">
        <v>2.5645833333333337</v>
      </c>
      <c r="K115" s="50"/>
      <c r="L115" s="50"/>
    </row>
    <row r="116" spans="1:13" x14ac:dyDescent="0.3">
      <c r="A116" s="62">
        <v>40566</v>
      </c>
      <c r="B116" s="50">
        <v>8.3000000000000007</v>
      </c>
      <c r="C116" s="51">
        <v>-2.1</v>
      </c>
      <c r="D116" s="61">
        <f t="shared" si="2"/>
        <v>3.1000000000000005</v>
      </c>
      <c r="E116" s="61">
        <f t="shared" si="3"/>
        <v>3.1000000000000005</v>
      </c>
      <c r="F116" s="18">
        <v>6.2925999999999993</v>
      </c>
      <c r="G116" s="63">
        <v>1.8916666666666666</v>
      </c>
      <c r="K116" s="50"/>
      <c r="L116" s="50"/>
    </row>
    <row r="117" spans="1:13" x14ac:dyDescent="0.3">
      <c r="A117" s="62">
        <v>40567</v>
      </c>
      <c r="B117" s="50">
        <v>6.2</v>
      </c>
      <c r="C117" s="51">
        <v>-1.7</v>
      </c>
      <c r="D117" s="61">
        <f t="shared" si="2"/>
        <v>2.25</v>
      </c>
      <c r="E117" s="61">
        <f t="shared" si="3"/>
        <v>2.25</v>
      </c>
      <c r="F117" s="18">
        <v>0.8620000000000001</v>
      </c>
      <c r="G117" s="63">
        <v>2.0979166666666664</v>
      </c>
      <c r="K117" s="50"/>
      <c r="L117" s="50"/>
    </row>
    <row r="118" spans="1:13" x14ac:dyDescent="0.3">
      <c r="A118" s="62">
        <v>40568</v>
      </c>
      <c r="B118" s="50">
        <v>5.9</v>
      </c>
      <c r="C118" s="51">
        <v>0.2</v>
      </c>
      <c r="D118" s="61">
        <f t="shared" si="2"/>
        <v>3.0500000000000003</v>
      </c>
      <c r="E118" s="61">
        <f t="shared" si="3"/>
        <v>3.0500000000000003</v>
      </c>
      <c r="F118" s="18">
        <v>1.4649999999999999</v>
      </c>
      <c r="G118" s="63">
        <v>2.6999999999999997</v>
      </c>
      <c r="K118" s="50"/>
      <c r="L118" s="50"/>
    </row>
    <row r="119" spans="1:13" x14ac:dyDescent="0.3">
      <c r="A119" s="62">
        <v>40569</v>
      </c>
      <c r="B119" s="50">
        <v>6.7</v>
      </c>
      <c r="C119" s="51">
        <v>0.2</v>
      </c>
      <c r="D119" s="61">
        <f t="shared" si="2"/>
        <v>3.45</v>
      </c>
      <c r="E119" s="61">
        <f t="shared" si="3"/>
        <v>3.45</v>
      </c>
      <c r="F119" s="18">
        <v>1.9401999999999999</v>
      </c>
      <c r="G119" s="63">
        <v>3.2106382978723413</v>
      </c>
      <c r="K119" s="50"/>
      <c r="L119" s="50"/>
    </row>
    <row r="120" spans="1:13" x14ac:dyDescent="0.3">
      <c r="A120" s="62">
        <v>40570</v>
      </c>
      <c r="B120" s="50">
        <v>6.5</v>
      </c>
      <c r="C120" s="51">
        <v>2.2999999999999998</v>
      </c>
      <c r="D120" s="61">
        <f t="shared" si="2"/>
        <v>4.4000000000000004</v>
      </c>
      <c r="E120" s="61">
        <f t="shared" si="3"/>
        <v>4.4000000000000004</v>
      </c>
      <c r="F120" s="18">
        <v>1.9168000000000003</v>
      </c>
      <c r="G120" s="63">
        <v>3.6624999999999996</v>
      </c>
      <c r="K120" s="50"/>
      <c r="L120" s="50"/>
    </row>
    <row r="121" spans="1:13" x14ac:dyDescent="0.3">
      <c r="A121" s="62">
        <v>40571</v>
      </c>
      <c r="B121" s="50">
        <v>7.5</v>
      </c>
      <c r="C121" s="51">
        <v>-1.7</v>
      </c>
      <c r="D121" s="61">
        <f t="shared" si="2"/>
        <v>2.9</v>
      </c>
      <c r="E121" s="61">
        <f t="shared" si="3"/>
        <v>2.9</v>
      </c>
      <c r="F121" s="18">
        <v>5.745400000000001</v>
      </c>
      <c r="G121" s="63">
        <v>2.2812499999999996</v>
      </c>
      <c r="K121" s="50"/>
      <c r="L121" s="50"/>
    </row>
    <row r="122" spans="1:13" x14ac:dyDescent="0.3">
      <c r="A122" s="62">
        <v>40572</v>
      </c>
      <c r="B122" s="50">
        <v>8.6</v>
      </c>
      <c r="C122" s="51">
        <v>-1.3</v>
      </c>
      <c r="D122" s="61">
        <f t="shared" si="2"/>
        <v>3.65</v>
      </c>
      <c r="E122" s="61">
        <f t="shared" si="3"/>
        <v>3.65</v>
      </c>
      <c r="F122" s="18">
        <v>9.4840000000000018</v>
      </c>
      <c r="G122" s="63">
        <v>2.5270833333333336</v>
      </c>
      <c r="K122" s="50"/>
      <c r="L122" s="50"/>
    </row>
    <row r="123" spans="1:13" x14ac:dyDescent="0.3">
      <c r="A123" s="62">
        <v>40573</v>
      </c>
      <c r="B123" s="50">
        <v>6.8</v>
      </c>
      <c r="C123" s="51">
        <v>-1.7</v>
      </c>
      <c r="D123" s="61">
        <f t="shared" si="2"/>
        <v>2.5499999999999998</v>
      </c>
      <c r="E123" s="61">
        <f t="shared" si="3"/>
        <v>2.5499999999999998</v>
      </c>
      <c r="F123" s="18">
        <v>6.4761999999999995</v>
      </c>
      <c r="G123" s="63">
        <v>2.5666666666666664</v>
      </c>
      <c r="K123" s="50"/>
      <c r="L123" s="50"/>
      <c r="M123" s="64"/>
    </row>
    <row r="124" spans="1:13" x14ac:dyDescent="0.3">
      <c r="A124" s="62">
        <v>40574</v>
      </c>
      <c r="B124" s="50">
        <v>10.8</v>
      </c>
      <c r="C124" s="51">
        <v>-0.1</v>
      </c>
      <c r="D124" s="61">
        <f t="shared" si="2"/>
        <v>5.3500000000000005</v>
      </c>
      <c r="E124" s="61">
        <f t="shared" si="3"/>
        <v>5.3500000000000005</v>
      </c>
      <c r="F124" s="18">
        <v>0.33279999999999976</v>
      </c>
      <c r="G124" s="63">
        <v>3.0583333333333331</v>
      </c>
      <c r="K124" s="50"/>
      <c r="L124" s="50"/>
      <c r="M124" s="64"/>
    </row>
    <row r="125" spans="1:13" x14ac:dyDescent="0.3">
      <c r="A125" s="62">
        <v>40575</v>
      </c>
      <c r="B125" s="50">
        <v>8.3000000000000007</v>
      </c>
      <c r="C125" s="51">
        <v>0.7</v>
      </c>
      <c r="D125" s="61">
        <f t="shared" si="2"/>
        <v>4.5</v>
      </c>
      <c r="E125" s="61">
        <f t="shared" si="3"/>
        <v>4.5</v>
      </c>
      <c r="F125" s="18">
        <v>9.6946000000000012</v>
      </c>
      <c r="G125" s="63">
        <v>2.8812500000000001</v>
      </c>
      <c r="K125" s="50"/>
      <c r="L125" s="50"/>
      <c r="M125" s="64"/>
    </row>
    <row r="126" spans="1:13" x14ac:dyDescent="0.3">
      <c r="A126" s="62">
        <v>40576</v>
      </c>
      <c r="B126" s="50">
        <v>12.4</v>
      </c>
      <c r="C126" s="51">
        <v>1.6</v>
      </c>
      <c r="D126" s="61">
        <f t="shared" si="2"/>
        <v>7</v>
      </c>
      <c r="E126" s="61">
        <f t="shared" si="3"/>
        <v>7</v>
      </c>
      <c r="F126" s="18">
        <v>4.9767999999999999</v>
      </c>
      <c r="G126" s="63">
        <v>1.8479166666666667</v>
      </c>
      <c r="K126" s="50"/>
      <c r="L126" s="50"/>
      <c r="M126" s="64"/>
    </row>
    <row r="127" spans="1:13" x14ac:dyDescent="0.3">
      <c r="A127" s="62">
        <v>40577</v>
      </c>
      <c r="B127" s="50">
        <v>15.3</v>
      </c>
      <c r="C127" s="51">
        <v>1.3</v>
      </c>
      <c r="D127" s="61">
        <f t="shared" si="2"/>
        <v>8.3000000000000007</v>
      </c>
      <c r="E127" s="61">
        <f t="shared" si="3"/>
        <v>8.3000000000000007</v>
      </c>
      <c r="F127" s="18">
        <v>10.7836</v>
      </c>
      <c r="G127" s="63">
        <v>3.3937499999999994</v>
      </c>
      <c r="K127" s="50"/>
      <c r="L127" s="50"/>
      <c r="M127" s="64"/>
    </row>
    <row r="128" spans="1:13" x14ac:dyDescent="0.3">
      <c r="A128" s="62">
        <v>40578</v>
      </c>
      <c r="B128" s="50">
        <v>13.5</v>
      </c>
      <c r="C128" s="51">
        <v>1</v>
      </c>
      <c r="D128" s="61">
        <f t="shared" si="2"/>
        <v>7.25</v>
      </c>
      <c r="E128" s="61">
        <f t="shared" si="3"/>
        <v>7.25</v>
      </c>
      <c r="F128" s="18">
        <v>12.468399999999999</v>
      </c>
      <c r="G128" s="63">
        <v>6.1562500000000009</v>
      </c>
      <c r="K128" s="50"/>
      <c r="L128" s="50"/>
      <c r="M128" s="64"/>
    </row>
    <row r="129" spans="1:13" x14ac:dyDescent="0.3">
      <c r="A129" s="62">
        <v>40579</v>
      </c>
      <c r="B129" s="50">
        <v>14.8</v>
      </c>
      <c r="C129" s="51">
        <v>-1.4</v>
      </c>
      <c r="D129" s="61">
        <f t="shared" si="2"/>
        <v>6.7</v>
      </c>
      <c r="E129" s="61">
        <f t="shared" si="3"/>
        <v>6.7</v>
      </c>
      <c r="F129" s="18">
        <v>7.8730000000000002</v>
      </c>
      <c r="G129" s="63">
        <v>4.8291666666666648</v>
      </c>
      <c r="K129" s="50"/>
      <c r="L129" s="50"/>
      <c r="M129" s="64"/>
    </row>
    <row r="130" spans="1:13" x14ac:dyDescent="0.3">
      <c r="A130" s="62">
        <v>40580</v>
      </c>
      <c r="B130" s="50">
        <v>16.3</v>
      </c>
      <c r="C130" s="51">
        <v>2.9</v>
      </c>
      <c r="D130" s="61">
        <f t="shared" si="2"/>
        <v>9.6</v>
      </c>
      <c r="E130" s="61">
        <f t="shared" si="3"/>
        <v>9.6</v>
      </c>
      <c r="F130" s="18">
        <v>12.034600000000001</v>
      </c>
      <c r="G130" s="63">
        <v>5.1895833333333323</v>
      </c>
      <c r="K130" s="50"/>
      <c r="L130" s="50"/>
      <c r="M130" s="64"/>
    </row>
    <row r="131" spans="1:13" x14ac:dyDescent="0.3">
      <c r="A131" s="62">
        <v>40581</v>
      </c>
      <c r="B131" s="50">
        <v>16.7</v>
      </c>
      <c r="C131" s="51">
        <v>1.7</v>
      </c>
      <c r="D131" s="61">
        <f t="shared" ref="D131:D194" si="5">(B131+C131)/2</f>
        <v>9.1999999999999993</v>
      </c>
      <c r="E131" s="61">
        <f t="shared" ref="E131:E194" si="6">IF(D131&lt;=0,0,IF(AND(D131&gt;0,D131&lt;=26),D131,IF(AND(D131&gt;26,D131&lt;=34),26/8*(34-D131),0)))</f>
        <v>9.1999999999999993</v>
      </c>
      <c r="F131" s="18">
        <v>10.729600000000001</v>
      </c>
      <c r="G131" s="63">
        <v>7.2354166666666666</v>
      </c>
      <c r="K131" s="50"/>
      <c r="L131" s="50"/>
      <c r="M131" s="64"/>
    </row>
    <row r="132" spans="1:13" x14ac:dyDescent="0.3">
      <c r="A132" s="62">
        <v>40582</v>
      </c>
      <c r="B132" s="50">
        <v>12.9</v>
      </c>
      <c r="C132" s="51">
        <v>3</v>
      </c>
      <c r="D132" s="61">
        <f t="shared" si="5"/>
        <v>7.95</v>
      </c>
      <c r="E132" s="61">
        <f t="shared" si="6"/>
        <v>7.95</v>
      </c>
      <c r="F132" s="18">
        <v>9.5109999999999992</v>
      </c>
      <c r="G132" s="63">
        <v>8.2229166666666664</v>
      </c>
      <c r="K132" s="50"/>
      <c r="L132" s="50"/>
      <c r="M132" s="64"/>
    </row>
    <row r="133" spans="1:13" x14ac:dyDescent="0.3">
      <c r="A133" s="62">
        <v>40583</v>
      </c>
      <c r="B133" s="50">
        <v>14.2</v>
      </c>
      <c r="C133" s="51">
        <v>3.5</v>
      </c>
      <c r="D133" s="61">
        <f t="shared" si="5"/>
        <v>8.85</v>
      </c>
      <c r="E133" s="61">
        <f t="shared" si="6"/>
        <v>8.85</v>
      </c>
      <c r="F133" s="18">
        <v>1</v>
      </c>
      <c r="G133" s="63">
        <v>8.3958333333333321</v>
      </c>
      <c r="K133" s="50"/>
      <c r="L133" s="50"/>
      <c r="M133" s="64"/>
    </row>
    <row r="134" spans="1:13" x14ac:dyDescent="0.3">
      <c r="A134" s="62">
        <v>40584</v>
      </c>
      <c r="B134" s="50">
        <v>9.9</v>
      </c>
      <c r="C134" s="51">
        <v>7.2</v>
      </c>
      <c r="D134" s="61">
        <f t="shared" si="5"/>
        <v>8.5500000000000007</v>
      </c>
      <c r="E134" s="61">
        <f t="shared" si="6"/>
        <v>8.5500000000000007</v>
      </c>
      <c r="F134" s="18">
        <v>3.3082000000000003</v>
      </c>
      <c r="G134" s="63">
        <v>9.0145833333333361</v>
      </c>
      <c r="K134" s="50"/>
      <c r="L134" s="50"/>
      <c r="M134" s="64"/>
    </row>
    <row r="135" spans="1:13" x14ac:dyDescent="0.3">
      <c r="A135" s="62">
        <v>40585</v>
      </c>
      <c r="B135" s="50">
        <v>7.2</v>
      </c>
      <c r="C135" s="51">
        <v>6.7</v>
      </c>
      <c r="D135" s="61">
        <f t="shared" si="5"/>
        <v>6.95</v>
      </c>
      <c r="E135" s="61">
        <f t="shared" si="6"/>
        <v>6.95</v>
      </c>
      <c r="F135" s="18">
        <v>0.31660000000000021</v>
      </c>
      <c r="G135" s="63">
        <v>7.2041666666666631</v>
      </c>
      <c r="K135" s="50"/>
      <c r="L135" s="50"/>
      <c r="M135" s="64"/>
    </row>
    <row r="136" spans="1:13" x14ac:dyDescent="0.3">
      <c r="A136" s="62">
        <v>40586</v>
      </c>
      <c r="B136" s="50">
        <v>13.3</v>
      </c>
      <c r="C136" s="51">
        <v>5.6</v>
      </c>
      <c r="D136" s="61">
        <f t="shared" si="5"/>
        <v>9.4499999999999993</v>
      </c>
      <c r="E136" s="61">
        <f t="shared" si="6"/>
        <v>9.4499999999999993</v>
      </c>
      <c r="F136" s="18">
        <v>0.4</v>
      </c>
      <c r="G136" s="63">
        <v>5.4422222222222194</v>
      </c>
      <c r="K136" s="50"/>
      <c r="L136" s="50"/>
      <c r="M136" s="64"/>
    </row>
    <row r="137" spans="1:13" x14ac:dyDescent="0.3">
      <c r="A137" s="62">
        <v>40587</v>
      </c>
      <c r="B137" s="50">
        <v>7.6</v>
      </c>
      <c r="C137" s="51">
        <v>3.7</v>
      </c>
      <c r="D137" s="61">
        <f t="shared" si="5"/>
        <v>5.65</v>
      </c>
      <c r="E137" s="61">
        <f t="shared" si="6"/>
        <v>5.65</v>
      </c>
      <c r="F137" s="18">
        <v>11.615200000000002</v>
      </c>
      <c r="G137" s="63">
        <v>6.5124999999999993</v>
      </c>
      <c r="K137" s="50"/>
      <c r="L137" s="50"/>
      <c r="M137" s="64"/>
    </row>
    <row r="138" spans="1:13" x14ac:dyDescent="0.3">
      <c r="A138" s="62">
        <v>40588</v>
      </c>
      <c r="B138" s="50">
        <v>9.6999999999999993</v>
      </c>
      <c r="C138" s="51">
        <v>5.9</v>
      </c>
      <c r="D138" s="61">
        <f t="shared" si="5"/>
        <v>7.8</v>
      </c>
      <c r="E138" s="61">
        <f t="shared" si="6"/>
        <v>7.8</v>
      </c>
      <c r="F138" s="18">
        <v>0.7</v>
      </c>
      <c r="G138" s="63">
        <v>5.674999999999998</v>
      </c>
      <c r="K138" s="50"/>
      <c r="L138" s="50"/>
      <c r="M138" s="64"/>
    </row>
    <row r="139" spans="1:13" x14ac:dyDescent="0.3">
      <c r="A139" s="62">
        <v>40589</v>
      </c>
      <c r="B139" s="50">
        <v>11.2</v>
      </c>
      <c r="C139" s="51">
        <v>5.8</v>
      </c>
      <c r="D139" s="61">
        <f t="shared" si="5"/>
        <v>8.5</v>
      </c>
      <c r="E139" s="61">
        <f t="shared" si="6"/>
        <v>8.5</v>
      </c>
      <c r="F139" s="18">
        <v>1.4344000000000001</v>
      </c>
      <c r="G139" s="63">
        <v>5.9541666666666657</v>
      </c>
      <c r="K139" s="50"/>
      <c r="L139" s="50"/>
      <c r="M139" s="64"/>
    </row>
    <row r="140" spans="1:13" x14ac:dyDescent="0.3">
      <c r="A140" s="62">
        <v>40590</v>
      </c>
      <c r="B140" s="50">
        <v>14.3</v>
      </c>
      <c r="C140" s="51">
        <v>4.7</v>
      </c>
      <c r="D140" s="61">
        <f t="shared" si="5"/>
        <v>9.5</v>
      </c>
      <c r="E140" s="61">
        <f t="shared" si="6"/>
        <v>9.5</v>
      </c>
      <c r="F140" s="18">
        <v>8.2779999999999987</v>
      </c>
      <c r="G140" s="63">
        <v>6.2791666666666677</v>
      </c>
      <c r="K140" s="50"/>
      <c r="L140" s="50"/>
      <c r="M140" s="64"/>
    </row>
    <row r="141" spans="1:13" x14ac:dyDescent="0.3">
      <c r="A141" s="62">
        <v>40591</v>
      </c>
      <c r="B141" s="50">
        <v>10.7</v>
      </c>
      <c r="C141" s="51">
        <v>5.4</v>
      </c>
      <c r="D141" s="61">
        <f t="shared" si="5"/>
        <v>8.0500000000000007</v>
      </c>
      <c r="E141" s="61">
        <f t="shared" si="6"/>
        <v>8.0500000000000007</v>
      </c>
      <c r="F141" s="18">
        <v>10.668400000000002</v>
      </c>
      <c r="G141" s="63">
        <v>7.8291666666666657</v>
      </c>
      <c r="K141" s="50"/>
      <c r="L141" s="50"/>
      <c r="M141" s="64"/>
    </row>
    <row r="142" spans="1:13" x14ac:dyDescent="0.3">
      <c r="A142" s="62">
        <v>40592</v>
      </c>
      <c r="B142" s="50">
        <v>11.4</v>
      </c>
      <c r="C142" s="51">
        <v>7</v>
      </c>
      <c r="D142" s="61">
        <f t="shared" si="5"/>
        <v>9.1999999999999993</v>
      </c>
      <c r="E142" s="61">
        <f t="shared" si="6"/>
        <v>9.1999999999999993</v>
      </c>
      <c r="F142" s="18">
        <v>2.1508000000000003</v>
      </c>
      <c r="G142" s="63">
        <v>7.4833333333333334</v>
      </c>
      <c r="K142" s="50"/>
      <c r="L142" s="50"/>
      <c r="M142" s="64"/>
    </row>
    <row r="143" spans="1:13" x14ac:dyDescent="0.3">
      <c r="A143" s="62">
        <v>40593</v>
      </c>
      <c r="B143" s="50">
        <v>10.7</v>
      </c>
      <c r="C143" s="51">
        <v>6.2</v>
      </c>
      <c r="D143" s="61">
        <f t="shared" si="5"/>
        <v>8.4499999999999993</v>
      </c>
      <c r="E143" s="61">
        <f t="shared" si="6"/>
        <v>8.4499999999999993</v>
      </c>
      <c r="F143" s="18">
        <v>4.3503999999999996</v>
      </c>
      <c r="G143" s="63">
        <v>7.2250000000000005</v>
      </c>
      <c r="K143" s="50"/>
      <c r="L143" s="50"/>
      <c r="M143" s="64"/>
    </row>
    <row r="144" spans="1:13" x14ac:dyDescent="0.3">
      <c r="A144" s="62">
        <v>40594</v>
      </c>
      <c r="B144" s="50">
        <v>11.3</v>
      </c>
      <c r="C144" s="51">
        <v>6.3</v>
      </c>
      <c r="D144" s="61">
        <f t="shared" si="5"/>
        <v>8.8000000000000007</v>
      </c>
      <c r="E144" s="61">
        <f t="shared" si="6"/>
        <v>8.8000000000000007</v>
      </c>
      <c r="F144" s="18">
        <v>1.5819999999999999</v>
      </c>
      <c r="G144" s="63">
        <v>7.2333333333333334</v>
      </c>
      <c r="K144" s="50"/>
      <c r="L144" s="50"/>
      <c r="M144" s="64"/>
    </row>
    <row r="145" spans="1:14" x14ac:dyDescent="0.3">
      <c r="A145" s="62">
        <v>40595</v>
      </c>
      <c r="B145" s="50">
        <v>17.3</v>
      </c>
      <c r="C145" s="51">
        <v>6.7</v>
      </c>
      <c r="D145" s="61">
        <f t="shared" si="5"/>
        <v>12</v>
      </c>
      <c r="E145" s="61">
        <f t="shared" si="6"/>
        <v>12</v>
      </c>
      <c r="F145" s="18">
        <v>1.4847999999999999</v>
      </c>
      <c r="G145" s="63">
        <v>7.5333333333333341</v>
      </c>
      <c r="K145" s="50"/>
      <c r="L145" s="50"/>
      <c r="M145" s="64"/>
    </row>
    <row r="146" spans="1:14" x14ac:dyDescent="0.3">
      <c r="A146" s="62">
        <v>40596</v>
      </c>
      <c r="B146" s="50">
        <v>19.100000000000001</v>
      </c>
      <c r="C146" s="51">
        <v>6.8</v>
      </c>
      <c r="D146" s="61">
        <f t="shared" si="5"/>
        <v>12.950000000000001</v>
      </c>
      <c r="E146" s="61">
        <f t="shared" si="6"/>
        <v>12.950000000000001</v>
      </c>
      <c r="F146" s="18">
        <v>15.146799999999999</v>
      </c>
      <c r="G146" s="63">
        <v>9.6083333333333307</v>
      </c>
      <c r="K146" s="50"/>
      <c r="L146" s="50"/>
      <c r="M146" s="64"/>
    </row>
    <row r="147" spans="1:14" x14ac:dyDescent="0.3">
      <c r="A147" s="62">
        <v>40597</v>
      </c>
      <c r="B147" s="50">
        <v>17.5</v>
      </c>
      <c r="C147" s="51">
        <v>3.8</v>
      </c>
      <c r="D147" s="61">
        <f t="shared" si="5"/>
        <v>10.65</v>
      </c>
      <c r="E147" s="61">
        <f t="shared" si="6"/>
        <v>10.65</v>
      </c>
      <c r="F147" s="18">
        <v>18.401199999999999</v>
      </c>
      <c r="G147" s="63">
        <v>10.279166666666665</v>
      </c>
      <c r="K147" s="50"/>
      <c r="L147" s="50"/>
      <c r="M147" s="64"/>
    </row>
    <row r="148" spans="1:14" x14ac:dyDescent="0.3">
      <c r="A148" s="62">
        <v>40598</v>
      </c>
      <c r="B148" s="50">
        <v>18.8</v>
      </c>
      <c r="C148" s="51">
        <v>5.2</v>
      </c>
      <c r="D148" s="61">
        <f t="shared" si="5"/>
        <v>12</v>
      </c>
      <c r="E148" s="61">
        <f t="shared" si="6"/>
        <v>12</v>
      </c>
      <c r="F148" s="18">
        <v>10.319199999999999</v>
      </c>
      <c r="G148" s="63">
        <v>10.758333333333333</v>
      </c>
      <c r="K148" s="50"/>
      <c r="L148" s="50"/>
      <c r="M148" s="64"/>
    </row>
    <row r="149" spans="1:14" x14ac:dyDescent="0.3">
      <c r="A149" s="62">
        <v>40599</v>
      </c>
      <c r="B149" s="50">
        <v>20.9</v>
      </c>
      <c r="C149" s="51">
        <v>11.1</v>
      </c>
      <c r="D149" s="61">
        <f t="shared" si="5"/>
        <v>16</v>
      </c>
      <c r="E149" s="61">
        <f t="shared" si="6"/>
        <v>16</v>
      </c>
      <c r="F149" s="18">
        <v>5.8839999999999995</v>
      </c>
      <c r="G149" s="63">
        <v>12.891666666666667</v>
      </c>
      <c r="K149" s="50"/>
      <c r="L149" s="50"/>
      <c r="M149" s="64"/>
    </row>
    <row r="150" spans="1:14" x14ac:dyDescent="0.3">
      <c r="A150" s="62">
        <v>40600</v>
      </c>
      <c r="B150" s="50">
        <v>20.5</v>
      </c>
      <c r="C150" s="51">
        <v>9</v>
      </c>
      <c r="D150" s="61">
        <f t="shared" si="5"/>
        <v>14.75</v>
      </c>
      <c r="E150" s="61">
        <f t="shared" si="6"/>
        <v>14.75</v>
      </c>
      <c r="F150" s="18">
        <v>15.758800000000001</v>
      </c>
      <c r="G150" s="63">
        <v>13.062500000000002</v>
      </c>
      <c r="K150" s="50"/>
      <c r="L150" s="50"/>
      <c r="M150" s="64"/>
    </row>
    <row r="151" spans="1:14" x14ac:dyDescent="0.3">
      <c r="A151" s="62">
        <v>40601</v>
      </c>
      <c r="B151" s="50">
        <v>19.5</v>
      </c>
      <c r="C151" s="51">
        <v>5.3</v>
      </c>
      <c r="D151" s="61">
        <f t="shared" si="5"/>
        <v>12.4</v>
      </c>
      <c r="E151" s="61">
        <f t="shared" si="6"/>
        <v>12.4</v>
      </c>
      <c r="F151" s="18">
        <v>22.019199999999998</v>
      </c>
      <c r="G151" s="63">
        <v>12.570833333333338</v>
      </c>
      <c r="K151" s="50"/>
      <c r="L151" s="50"/>
      <c r="M151" s="64"/>
    </row>
    <row r="152" spans="1:14" x14ac:dyDescent="0.3">
      <c r="A152" s="62">
        <v>40602</v>
      </c>
      <c r="B152" s="50">
        <v>12.4</v>
      </c>
      <c r="C152" s="51">
        <v>6.1</v>
      </c>
      <c r="D152" s="61">
        <f t="shared" si="5"/>
        <v>9.25</v>
      </c>
      <c r="E152" s="61">
        <f t="shared" si="6"/>
        <v>9.25</v>
      </c>
      <c r="F152" s="18">
        <v>3.2416</v>
      </c>
      <c r="G152" s="63">
        <v>10.462499999999999</v>
      </c>
      <c r="K152" s="50"/>
      <c r="L152" s="50"/>
      <c r="M152" s="64"/>
    </row>
    <row r="153" spans="1:14" x14ac:dyDescent="0.3">
      <c r="A153" s="62">
        <v>40603</v>
      </c>
      <c r="B153" s="50">
        <v>17.5</v>
      </c>
      <c r="C153" s="51">
        <v>1.7</v>
      </c>
      <c r="D153" s="61">
        <f t="shared" si="5"/>
        <v>9.6</v>
      </c>
      <c r="E153" s="61">
        <f t="shared" si="6"/>
        <v>9.6</v>
      </c>
      <c r="F153" s="18">
        <v>24.963999999999999</v>
      </c>
      <c r="G153" s="63">
        <v>9.5999999999999979</v>
      </c>
      <c r="K153" s="50"/>
      <c r="L153" s="50"/>
      <c r="M153" s="64"/>
    </row>
    <row r="154" spans="1:14" x14ac:dyDescent="0.3">
      <c r="A154" s="62">
        <v>40604</v>
      </c>
      <c r="B154" s="50">
        <v>12.3</v>
      </c>
      <c r="C154" s="51">
        <v>9.4</v>
      </c>
      <c r="D154" s="61">
        <f t="shared" si="5"/>
        <v>10.850000000000001</v>
      </c>
      <c r="E154" s="61">
        <f t="shared" si="6"/>
        <v>10.850000000000001</v>
      </c>
      <c r="F154" s="18">
        <v>2.0032000000000005</v>
      </c>
      <c r="G154" s="63">
        <v>9.9458333333333346</v>
      </c>
      <c r="K154" s="50"/>
      <c r="L154" s="50"/>
      <c r="M154" s="64"/>
    </row>
    <row r="155" spans="1:14" x14ac:dyDescent="0.3">
      <c r="A155" s="62">
        <v>40605</v>
      </c>
      <c r="B155" s="50">
        <v>17.100000000000001</v>
      </c>
      <c r="C155" s="51">
        <v>3.9</v>
      </c>
      <c r="D155" s="61">
        <f t="shared" si="5"/>
        <v>10.5</v>
      </c>
      <c r="E155" s="61">
        <f t="shared" si="6"/>
        <v>10.5</v>
      </c>
      <c r="F155" s="18">
        <v>24.996399999999998</v>
      </c>
      <c r="G155" s="63">
        <v>10.433333333333332</v>
      </c>
      <c r="K155" s="50"/>
      <c r="L155" s="50"/>
      <c r="M155" s="64"/>
    </row>
    <row r="156" spans="1:14" x14ac:dyDescent="0.3">
      <c r="A156" s="62">
        <v>40606</v>
      </c>
      <c r="B156" s="50">
        <v>11.5</v>
      </c>
      <c r="C156" s="51">
        <v>9</v>
      </c>
      <c r="D156" s="61">
        <f t="shared" si="5"/>
        <v>10.25</v>
      </c>
      <c r="E156" s="61">
        <f t="shared" si="6"/>
        <v>10.25</v>
      </c>
      <c r="F156" s="18">
        <v>2.3163999999999998</v>
      </c>
      <c r="G156" s="63">
        <v>9.3166666666666682</v>
      </c>
      <c r="K156" s="50"/>
      <c r="L156" s="50"/>
      <c r="M156" s="64"/>
    </row>
    <row r="157" spans="1:14" x14ac:dyDescent="0.3">
      <c r="A157" s="62">
        <v>40607</v>
      </c>
      <c r="B157" s="50">
        <v>13.9</v>
      </c>
      <c r="C157" s="51">
        <v>8</v>
      </c>
      <c r="D157" s="61">
        <f t="shared" si="5"/>
        <v>10.95</v>
      </c>
      <c r="E157" s="61">
        <f t="shared" si="6"/>
        <v>10.95</v>
      </c>
      <c r="F157" s="18">
        <v>9.7360000000000007</v>
      </c>
      <c r="G157" s="63">
        <v>9.5708333333333364</v>
      </c>
      <c r="K157" s="50"/>
      <c r="L157" s="50"/>
      <c r="M157" s="64"/>
    </row>
    <row r="158" spans="1:14" x14ac:dyDescent="0.3">
      <c r="A158" s="62">
        <v>40608</v>
      </c>
      <c r="B158" s="50">
        <v>16.3</v>
      </c>
      <c r="C158" s="51">
        <v>7.9</v>
      </c>
      <c r="D158" s="61">
        <f t="shared" si="5"/>
        <v>12.100000000000001</v>
      </c>
      <c r="E158" s="61">
        <f t="shared" si="6"/>
        <v>12.100000000000001</v>
      </c>
      <c r="F158" s="18">
        <v>17.512</v>
      </c>
      <c r="G158" s="63">
        <v>10.85</v>
      </c>
      <c r="K158" s="50"/>
      <c r="L158" s="50"/>
      <c r="M158" s="64"/>
    </row>
    <row r="159" spans="1:14" x14ac:dyDescent="0.3">
      <c r="A159" s="62">
        <v>40609</v>
      </c>
      <c r="B159" s="50">
        <v>18.399999999999999</v>
      </c>
      <c r="C159" s="51">
        <v>7.8</v>
      </c>
      <c r="D159" s="61">
        <f t="shared" si="5"/>
        <v>13.1</v>
      </c>
      <c r="E159" s="61">
        <f t="shared" si="6"/>
        <v>13.1</v>
      </c>
      <c r="F159" s="18">
        <v>18.570399999999999</v>
      </c>
      <c r="G159" s="63">
        <v>12.520833333333334</v>
      </c>
      <c r="K159" s="50"/>
      <c r="L159" s="50"/>
      <c r="M159" s="64"/>
    </row>
    <row r="160" spans="1:14" x14ac:dyDescent="0.3">
      <c r="A160" s="62">
        <v>40610</v>
      </c>
      <c r="B160" s="50">
        <v>20.3</v>
      </c>
      <c r="C160" s="51">
        <v>10.9</v>
      </c>
      <c r="D160" s="61">
        <f t="shared" si="5"/>
        <v>15.600000000000001</v>
      </c>
      <c r="E160" s="61">
        <f t="shared" si="6"/>
        <v>15.600000000000001</v>
      </c>
      <c r="F160" s="18">
        <v>16.914400000000001</v>
      </c>
      <c r="G160" s="63">
        <v>12.362499999999997</v>
      </c>
      <c r="K160" s="50"/>
      <c r="L160" s="50"/>
      <c r="M160" s="64"/>
      <c r="N160" s="65"/>
    </row>
    <row r="161" spans="1:14" x14ac:dyDescent="0.3">
      <c r="A161" s="62">
        <v>40611</v>
      </c>
      <c r="B161" s="50">
        <v>16.399999999999999</v>
      </c>
      <c r="C161" s="51">
        <v>9.8000000000000007</v>
      </c>
      <c r="D161" s="61">
        <f t="shared" si="5"/>
        <v>13.1</v>
      </c>
      <c r="E161" s="61">
        <f t="shared" si="6"/>
        <v>13.1</v>
      </c>
      <c r="F161" s="18">
        <v>3.0364000000000004</v>
      </c>
      <c r="G161" s="63">
        <v>11.891666666666667</v>
      </c>
      <c r="K161" s="50"/>
      <c r="L161" s="50"/>
      <c r="M161" s="64"/>
      <c r="N161" s="65"/>
    </row>
    <row r="162" spans="1:14" x14ac:dyDescent="0.3">
      <c r="A162" s="62">
        <v>40612</v>
      </c>
      <c r="B162" s="50">
        <v>12.1</v>
      </c>
      <c r="C162" s="51">
        <v>9.9</v>
      </c>
      <c r="D162" s="61">
        <f t="shared" si="5"/>
        <v>11</v>
      </c>
      <c r="E162" s="61">
        <f t="shared" si="6"/>
        <v>11</v>
      </c>
      <c r="F162" s="18">
        <v>0.90160000000000018</v>
      </c>
      <c r="G162" s="63">
        <v>8.8749999999999982</v>
      </c>
      <c r="K162" s="50"/>
      <c r="L162" s="50"/>
      <c r="M162" s="64"/>
      <c r="N162" s="65"/>
    </row>
    <row r="163" spans="1:14" x14ac:dyDescent="0.3">
      <c r="A163" s="62">
        <v>40613</v>
      </c>
      <c r="B163" s="50">
        <v>17.399999999999999</v>
      </c>
      <c r="C163" s="51">
        <v>3.9</v>
      </c>
      <c r="D163" s="61">
        <f t="shared" si="5"/>
        <v>10.649999999999999</v>
      </c>
      <c r="E163" s="61">
        <f t="shared" si="6"/>
        <v>10.649999999999999</v>
      </c>
      <c r="F163" s="18">
        <v>11.892399999999999</v>
      </c>
      <c r="G163" s="63">
        <v>10.345833333333333</v>
      </c>
      <c r="K163" s="50"/>
      <c r="L163" s="50"/>
      <c r="M163" s="64"/>
      <c r="N163" s="65"/>
    </row>
    <row r="164" spans="1:14" x14ac:dyDescent="0.3">
      <c r="A164" s="62">
        <v>40614</v>
      </c>
      <c r="B164" s="50">
        <v>16.899999999999999</v>
      </c>
      <c r="C164" s="51">
        <v>9.6</v>
      </c>
      <c r="D164" s="61">
        <f t="shared" si="5"/>
        <v>13.25</v>
      </c>
      <c r="E164" s="61">
        <f t="shared" si="6"/>
        <v>13.25</v>
      </c>
      <c r="F164" s="18">
        <v>12.349599999999999</v>
      </c>
      <c r="G164" s="63">
        <v>9.9750000000000014</v>
      </c>
      <c r="K164" s="50"/>
      <c r="L164" s="50"/>
      <c r="M164" s="64"/>
      <c r="N164" s="65"/>
    </row>
    <row r="165" spans="1:14" x14ac:dyDescent="0.3">
      <c r="A165" s="62">
        <v>40615</v>
      </c>
      <c r="B165" s="50">
        <v>17.7</v>
      </c>
      <c r="C165" s="51">
        <v>4.9000000000000004</v>
      </c>
      <c r="D165" s="61">
        <f t="shared" si="5"/>
        <v>11.3</v>
      </c>
      <c r="E165" s="61">
        <f t="shared" si="6"/>
        <v>11.3</v>
      </c>
      <c r="F165" s="18">
        <v>8.9439999999999991</v>
      </c>
      <c r="G165" s="63">
        <v>11.441666666666665</v>
      </c>
      <c r="K165" s="50"/>
      <c r="L165" s="50"/>
      <c r="M165" s="64"/>
      <c r="N165" s="65"/>
    </row>
    <row r="166" spans="1:14" x14ac:dyDescent="0.3">
      <c r="A166" s="62">
        <v>40616</v>
      </c>
      <c r="B166" s="50">
        <v>12.9</v>
      </c>
      <c r="C166" s="51">
        <v>3.9</v>
      </c>
      <c r="D166" s="61">
        <f t="shared" si="5"/>
        <v>8.4</v>
      </c>
      <c r="E166" s="61">
        <f t="shared" si="6"/>
        <v>8.4</v>
      </c>
      <c r="F166" s="18">
        <v>1.0276000000000005</v>
      </c>
      <c r="G166" s="63">
        <v>9.2083333333333357</v>
      </c>
      <c r="K166" s="50"/>
      <c r="L166" s="50"/>
      <c r="M166" s="64"/>
      <c r="N166" s="65"/>
    </row>
    <row r="167" spans="1:14" x14ac:dyDescent="0.3">
      <c r="A167" s="62">
        <v>40617</v>
      </c>
      <c r="B167" s="50">
        <v>14</v>
      </c>
      <c r="C167" s="51">
        <v>5.3</v>
      </c>
      <c r="D167" s="61">
        <f t="shared" si="5"/>
        <v>9.65</v>
      </c>
      <c r="E167" s="61">
        <f t="shared" si="6"/>
        <v>9.65</v>
      </c>
      <c r="F167" s="18">
        <v>18.9268</v>
      </c>
      <c r="G167" s="63">
        <v>6.7249999999999979</v>
      </c>
      <c r="K167" s="50"/>
      <c r="L167" s="50"/>
      <c r="M167" s="64"/>
      <c r="N167" s="65"/>
    </row>
    <row r="168" spans="1:14" x14ac:dyDescent="0.3">
      <c r="A168" s="62">
        <v>40618</v>
      </c>
      <c r="B168" s="50">
        <v>16.3</v>
      </c>
      <c r="C168" s="51">
        <v>2.4</v>
      </c>
      <c r="D168" s="61">
        <f t="shared" si="5"/>
        <v>9.35</v>
      </c>
      <c r="E168" s="61">
        <f t="shared" si="6"/>
        <v>9.35</v>
      </c>
      <c r="F168" s="18">
        <v>23.441199999999998</v>
      </c>
      <c r="G168" s="63">
        <v>9.0749999999999993</v>
      </c>
      <c r="K168" s="50"/>
      <c r="L168" s="50"/>
      <c r="M168" s="64"/>
      <c r="N168" s="65"/>
    </row>
    <row r="169" spans="1:14" x14ac:dyDescent="0.3">
      <c r="A169" s="62">
        <v>40619</v>
      </c>
      <c r="B169" s="50">
        <v>19.3</v>
      </c>
      <c r="C169" s="51">
        <v>8.8000000000000007</v>
      </c>
      <c r="D169" s="61">
        <f t="shared" si="5"/>
        <v>14.05</v>
      </c>
      <c r="E169" s="61">
        <f t="shared" si="6"/>
        <v>14.05</v>
      </c>
      <c r="F169" s="18">
        <v>24.712</v>
      </c>
      <c r="G169" s="63">
        <v>9.6958333333333329</v>
      </c>
      <c r="K169" s="50"/>
      <c r="L169" s="50"/>
      <c r="M169" s="64"/>
      <c r="N169" s="65"/>
    </row>
    <row r="170" spans="1:14" x14ac:dyDescent="0.3">
      <c r="A170" s="62">
        <v>40620</v>
      </c>
      <c r="B170" s="50">
        <v>17.600000000000001</v>
      </c>
      <c r="C170" s="51">
        <v>8.4</v>
      </c>
      <c r="D170" s="61">
        <f t="shared" si="5"/>
        <v>13</v>
      </c>
      <c r="E170" s="61">
        <f t="shared" si="6"/>
        <v>13</v>
      </c>
      <c r="F170" s="18">
        <v>6.0027999999999997</v>
      </c>
      <c r="G170" s="63">
        <v>11.4125</v>
      </c>
      <c r="K170" s="50"/>
      <c r="L170" s="50"/>
      <c r="M170" s="64"/>
      <c r="N170" s="65"/>
    </row>
    <row r="171" spans="1:14" x14ac:dyDescent="0.3">
      <c r="A171" s="62">
        <v>40621</v>
      </c>
      <c r="B171" s="50">
        <v>14.5</v>
      </c>
      <c r="C171" s="51">
        <v>7.1</v>
      </c>
      <c r="D171" s="61">
        <f t="shared" si="5"/>
        <v>10.8</v>
      </c>
      <c r="E171" s="61">
        <f t="shared" si="6"/>
        <v>10.8</v>
      </c>
      <c r="F171" s="18">
        <v>4.2855999999999996</v>
      </c>
      <c r="G171" s="63">
        <v>10.616666666666669</v>
      </c>
      <c r="K171" s="50"/>
      <c r="L171" s="50"/>
      <c r="M171" s="64"/>
      <c r="N171" s="65"/>
    </row>
    <row r="172" spans="1:14" x14ac:dyDescent="0.3">
      <c r="A172" s="62">
        <v>40622</v>
      </c>
      <c r="B172" s="50">
        <v>11</v>
      </c>
      <c r="C172" s="51">
        <v>5.7</v>
      </c>
      <c r="D172" s="61">
        <f t="shared" si="5"/>
        <v>8.35</v>
      </c>
      <c r="E172" s="61">
        <f t="shared" si="6"/>
        <v>8.35</v>
      </c>
      <c r="F172" s="18">
        <v>0.36519999999999975</v>
      </c>
      <c r="G172" s="63">
        <v>8.1541666666666668</v>
      </c>
      <c r="K172" s="50"/>
      <c r="L172" s="50"/>
      <c r="M172" s="64"/>
      <c r="N172" s="65"/>
    </row>
    <row r="173" spans="1:14" x14ac:dyDescent="0.3">
      <c r="A173" s="62">
        <v>40623</v>
      </c>
      <c r="B173" s="50">
        <v>8.3000000000000007</v>
      </c>
      <c r="C173" s="51">
        <v>1.5</v>
      </c>
      <c r="D173" s="61">
        <f t="shared" si="5"/>
        <v>4.9000000000000004</v>
      </c>
      <c r="E173" s="61">
        <f t="shared" si="6"/>
        <v>4.9000000000000004</v>
      </c>
      <c r="F173" s="18">
        <v>2.8708</v>
      </c>
      <c r="G173" s="63">
        <v>5.8291666666666657</v>
      </c>
      <c r="K173" s="50"/>
      <c r="L173" s="50"/>
      <c r="M173" s="64"/>
      <c r="N173" s="65"/>
    </row>
    <row r="174" spans="1:14" x14ac:dyDescent="0.3">
      <c r="A174" s="62">
        <v>40624</v>
      </c>
      <c r="B174" s="50">
        <v>11</v>
      </c>
      <c r="C174" s="51">
        <v>2.6</v>
      </c>
      <c r="D174" s="61">
        <f t="shared" si="5"/>
        <v>6.8</v>
      </c>
      <c r="E174" s="61">
        <f t="shared" si="6"/>
        <v>6.8</v>
      </c>
      <c r="F174" s="18">
        <v>9.6315999999999988</v>
      </c>
      <c r="G174" s="63">
        <v>5.3374999999999995</v>
      </c>
      <c r="K174" s="50"/>
      <c r="L174" s="50"/>
      <c r="M174" s="64"/>
      <c r="N174" s="65"/>
    </row>
    <row r="175" spans="1:14" x14ac:dyDescent="0.3">
      <c r="A175" s="62">
        <v>40625</v>
      </c>
      <c r="B175" s="50">
        <v>10.5</v>
      </c>
      <c r="C175" s="51">
        <v>5.6</v>
      </c>
      <c r="D175" s="61">
        <f t="shared" si="5"/>
        <v>8.0500000000000007</v>
      </c>
      <c r="E175" s="61">
        <f t="shared" si="6"/>
        <v>8.0500000000000007</v>
      </c>
      <c r="F175" s="18">
        <v>3.3639999999999999</v>
      </c>
      <c r="G175" s="63">
        <v>5.4041666666666659</v>
      </c>
      <c r="K175" s="50"/>
      <c r="L175" s="50"/>
      <c r="M175" s="64"/>
      <c r="N175" s="65"/>
    </row>
    <row r="176" spans="1:14" x14ac:dyDescent="0.3">
      <c r="A176" s="62">
        <v>40626</v>
      </c>
      <c r="B176" s="50">
        <v>12.2</v>
      </c>
      <c r="C176" s="51">
        <v>6.2</v>
      </c>
      <c r="D176" s="61">
        <f t="shared" si="5"/>
        <v>9.1999999999999993</v>
      </c>
      <c r="E176" s="61">
        <f t="shared" si="6"/>
        <v>9.1999999999999993</v>
      </c>
      <c r="F176" s="18">
        <v>7.6407999999999996</v>
      </c>
      <c r="G176" s="63">
        <v>7.0041666666666673</v>
      </c>
      <c r="K176" s="50"/>
      <c r="L176" s="50"/>
      <c r="M176" s="64"/>
      <c r="N176" s="65"/>
    </row>
    <row r="177" spans="1:14" x14ac:dyDescent="0.3">
      <c r="A177" s="62">
        <v>40627</v>
      </c>
      <c r="B177" s="50">
        <v>13.5</v>
      </c>
      <c r="C177" s="51">
        <v>5.8</v>
      </c>
      <c r="D177" s="61">
        <f t="shared" si="5"/>
        <v>9.65</v>
      </c>
      <c r="E177" s="61">
        <f t="shared" si="6"/>
        <v>9.65</v>
      </c>
      <c r="F177" s="18">
        <v>6.6436000000000002</v>
      </c>
      <c r="G177" s="63">
        <v>7.7</v>
      </c>
      <c r="K177" s="50"/>
      <c r="L177" s="50"/>
      <c r="M177" s="64"/>
      <c r="N177" s="65"/>
    </row>
    <row r="178" spans="1:14" x14ac:dyDescent="0.3">
      <c r="A178" s="62">
        <v>40628</v>
      </c>
      <c r="B178" s="50">
        <v>13.2</v>
      </c>
      <c r="C178" s="51">
        <v>2.6</v>
      </c>
      <c r="D178" s="61">
        <f t="shared" si="5"/>
        <v>7.8999999999999995</v>
      </c>
      <c r="E178" s="61">
        <f t="shared" si="6"/>
        <v>7.8999999999999995</v>
      </c>
      <c r="F178" s="18">
        <v>8.1087999999999987</v>
      </c>
      <c r="G178" s="63">
        <v>7.9916666666666663</v>
      </c>
      <c r="K178" s="50"/>
      <c r="L178" s="50"/>
      <c r="M178" s="64"/>
      <c r="N178" s="65"/>
    </row>
    <row r="179" spans="1:14" x14ac:dyDescent="0.3">
      <c r="A179" s="62">
        <v>40629</v>
      </c>
      <c r="B179" s="50">
        <v>15.2</v>
      </c>
      <c r="C179" s="51">
        <v>0.7</v>
      </c>
      <c r="D179" s="61">
        <f t="shared" si="5"/>
        <v>7.9499999999999993</v>
      </c>
      <c r="E179" s="61">
        <f t="shared" si="6"/>
        <v>7.9499999999999993</v>
      </c>
      <c r="F179" s="18">
        <v>12.072400000000002</v>
      </c>
      <c r="G179" s="63">
        <v>7.3625000000000007</v>
      </c>
      <c r="K179" s="50"/>
      <c r="L179" s="50"/>
      <c r="M179" s="64"/>
      <c r="N179" s="65"/>
    </row>
    <row r="180" spans="1:14" x14ac:dyDescent="0.3">
      <c r="A180" s="62">
        <v>40630</v>
      </c>
      <c r="B180" s="50">
        <v>21.6</v>
      </c>
      <c r="C180" s="51">
        <v>3.2</v>
      </c>
      <c r="D180" s="61">
        <f t="shared" si="5"/>
        <v>12.4</v>
      </c>
      <c r="E180" s="61">
        <f t="shared" si="6"/>
        <v>12.4</v>
      </c>
      <c r="F180" s="18">
        <v>28.344399999999997</v>
      </c>
      <c r="G180" s="63">
        <v>9.9208333333333325</v>
      </c>
      <c r="K180" s="50"/>
      <c r="L180" s="50"/>
      <c r="M180" s="64"/>
      <c r="N180" s="65"/>
    </row>
    <row r="181" spans="1:14" x14ac:dyDescent="0.3">
      <c r="A181" s="62">
        <v>40631</v>
      </c>
      <c r="B181" s="50">
        <v>18.899999999999999</v>
      </c>
      <c r="C181" s="51">
        <v>10.8</v>
      </c>
      <c r="D181" s="61">
        <f t="shared" si="5"/>
        <v>14.85</v>
      </c>
      <c r="E181" s="61">
        <f t="shared" si="6"/>
        <v>14.85</v>
      </c>
      <c r="F181" s="18">
        <v>8.1987999999999985</v>
      </c>
      <c r="G181" s="63">
        <v>10.137499999999998</v>
      </c>
      <c r="K181" s="50"/>
      <c r="L181" s="50"/>
      <c r="M181" s="64"/>
      <c r="N181" s="65"/>
    </row>
    <row r="182" spans="1:14" x14ac:dyDescent="0.3">
      <c r="A182" s="62">
        <v>40632</v>
      </c>
      <c r="B182" s="50">
        <v>15.6</v>
      </c>
      <c r="C182" s="51">
        <v>11</v>
      </c>
      <c r="D182" s="61">
        <f t="shared" si="5"/>
        <v>13.3</v>
      </c>
      <c r="E182" s="61">
        <f t="shared" si="6"/>
        <v>13.3</v>
      </c>
      <c r="F182" s="18">
        <v>0.73240000000000016</v>
      </c>
      <c r="G182" s="63">
        <v>11.870833333333332</v>
      </c>
      <c r="K182" s="50"/>
      <c r="L182" s="50"/>
      <c r="M182" s="64"/>
      <c r="N182" s="65"/>
    </row>
    <row r="183" spans="1:14" x14ac:dyDescent="0.3">
      <c r="A183" s="62">
        <v>40633</v>
      </c>
      <c r="B183" s="50">
        <v>17.3</v>
      </c>
      <c r="C183" s="51">
        <v>11.5</v>
      </c>
      <c r="D183" s="61">
        <f t="shared" si="5"/>
        <v>14.4</v>
      </c>
      <c r="E183" s="61">
        <f t="shared" si="6"/>
        <v>14.4</v>
      </c>
      <c r="F183" s="18">
        <v>2.194</v>
      </c>
      <c r="G183" s="63">
        <v>12.616666666666667</v>
      </c>
      <c r="K183" s="50"/>
      <c r="L183" s="50"/>
      <c r="M183" s="64"/>
      <c r="N183" s="65"/>
    </row>
    <row r="184" spans="1:14" x14ac:dyDescent="0.3">
      <c r="A184" s="62">
        <v>40634</v>
      </c>
      <c r="B184" s="50">
        <v>14.2</v>
      </c>
      <c r="C184" s="51">
        <v>11.8</v>
      </c>
      <c r="D184" s="61">
        <f t="shared" si="5"/>
        <v>13</v>
      </c>
      <c r="E184" s="61">
        <f t="shared" si="6"/>
        <v>13</v>
      </c>
      <c r="F184" s="18">
        <v>0.6</v>
      </c>
      <c r="G184" s="63">
        <v>11.875</v>
      </c>
      <c r="K184" s="50"/>
      <c r="L184" s="50"/>
      <c r="M184" s="64"/>
      <c r="N184" s="65"/>
    </row>
    <row r="185" spans="1:14" x14ac:dyDescent="0.3">
      <c r="A185" s="62">
        <v>40635</v>
      </c>
      <c r="B185" s="50">
        <v>24.4</v>
      </c>
      <c r="C185" s="51">
        <v>13</v>
      </c>
      <c r="D185" s="61">
        <f t="shared" si="5"/>
        <v>18.7</v>
      </c>
      <c r="E185" s="61">
        <f t="shared" si="6"/>
        <v>18.7</v>
      </c>
      <c r="F185" s="18">
        <v>18.811599999999999</v>
      </c>
      <c r="G185" s="63">
        <v>15.274999999999999</v>
      </c>
      <c r="K185" s="50"/>
      <c r="L185" s="50"/>
      <c r="M185" s="64"/>
      <c r="N185" s="65"/>
    </row>
    <row r="186" spans="1:14" x14ac:dyDescent="0.3">
      <c r="A186" s="62">
        <v>40636</v>
      </c>
      <c r="B186" s="50">
        <v>18.100000000000001</v>
      </c>
      <c r="C186" s="51">
        <v>11.3</v>
      </c>
      <c r="D186" s="61">
        <f t="shared" si="5"/>
        <v>14.700000000000001</v>
      </c>
      <c r="E186" s="61">
        <f t="shared" si="6"/>
        <v>14.700000000000001</v>
      </c>
      <c r="F186" s="18">
        <v>6.571600000000001</v>
      </c>
      <c r="G186" s="63">
        <v>14.145833333333336</v>
      </c>
      <c r="K186" s="50"/>
      <c r="L186" s="50"/>
      <c r="M186" s="64"/>
      <c r="N186" s="65"/>
    </row>
    <row r="187" spans="1:14" x14ac:dyDescent="0.3">
      <c r="A187" s="62">
        <v>40637</v>
      </c>
      <c r="B187" s="50">
        <v>18.100000000000001</v>
      </c>
      <c r="C187" s="51">
        <v>10.8</v>
      </c>
      <c r="D187" s="61">
        <f t="shared" si="5"/>
        <v>14.450000000000001</v>
      </c>
      <c r="E187" s="61">
        <f t="shared" si="6"/>
        <v>14.450000000000001</v>
      </c>
      <c r="F187" s="18">
        <v>15.1828</v>
      </c>
      <c r="G187" s="63">
        <v>12.5875</v>
      </c>
      <c r="K187" s="50"/>
      <c r="L187" s="50"/>
      <c r="M187" s="64"/>
      <c r="N187" s="65"/>
    </row>
    <row r="188" spans="1:14" x14ac:dyDescent="0.3">
      <c r="A188" s="62">
        <v>40638</v>
      </c>
      <c r="B188" s="50">
        <v>15</v>
      </c>
      <c r="C188" s="51">
        <v>10.199999999999999</v>
      </c>
      <c r="D188" s="61">
        <f t="shared" si="5"/>
        <v>12.6</v>
      </c>
      <c r="E188" s="61">
        <f t="shared" si="6"/>
        <v>12.6</v>
      </c>
      <c r="F188" s="18">
        <v>3.0220000000000002</v>
      </c>
      <c r="G188" s="63">
        <v>11.033333333333331</v>
      </c>
      <c r="K188" s="50"/>
      <c r="L188" s="50"/>
      <c r="M188" s="64"/>
      <c r="N188" s="65"/>
    </row>
    <row r="189" spans="1:14" x14ac:dyDescent="0.3">
      <c r="A189" s="62">
        <v>40639</v>
      </c>
      <c r="B189" s="50">
        <v>22.7</v>
      </c>
      <c r="C189" s="51">
        <v>11.9</v>
      </c>
      <c r="D189" s="61">
        <f t="shared" si="5"/>
        <v>17.3</v>
      </c>
      <c r="E189" s="61">
        <f t="shared" si="6"/>
        <v>17.3</v>
      </c>
      <c r="F189" s="18">
        <v>19.556799999999999</v>
      </c>
      <c r="G189" s="63">
        <v>13.970833333333331</v>
      </c>
      <c r="K189" s="50"/>
      <c r="L189" s="50"/>
      <c r="M189" s="64"/>
      <c r="N189" s="65"/>
    </row>
    <row r="190" spans="1:14" x14ac:dyDescent="0.3">
      <c r="A190" s="62">
        <v>40640</v>
      </c>
      <c r="B190" s="50">
        <v>15</v>
      </c>
      <c r="C190" s="51">
        <v>10.199999999999999</v>
      </c>
      <c r="D190" s="61">
        <f t="shared" si="5"/>
        <v>12.6</v>
      </c>
      <c r="E190" s="61">
        <f t="shared" si="6"/>
        <v>12.6</v>
      </c>
      <c r="F190" s="18">
        <v>1.3875999999999999</v>
      </c>
      <c r="G190" s="63">
        <v>12.637499999999998</v>
      </c>
      <c r="K190" s="50"/>
      <c r="L190" s="50"/>
      <c r="M190" s="64"/>
      <c r="N190" s="65"/>
    </row>
    <row r="191" spans="1:14" x14ac:dyDescent="0.3">
      <c r="A191" s="62">
        <v>40641</v>
      </c>
      <c r="B191" s="50">
        <v>16.2</v>
      </c>
      <c r="C191" s="51">
        <v>7.5</v>
      </c>
      <c r="D191" s="61">
        <f t="shared" si="5"/>
        <v>11.85</v>
      </c>
      <c r="E191" s="61">
        <f t="shared" si="6"/>
        <v>11.85</v>
      </c>
      <c r="F191" s="18">
        <v>5.8516000000000004</v>
      </c>
      <c r="G191" s="63">
        <v>11.4</v>
      </c>
      <c r="K191" s="50"/>
      <c r="L191" s="50"/>
      <c r="M191" s="64"/>
      <c r="N191" s="65"/>
    </row>
    <row r="192" spans="1:14" x14ac:dyDescent="0.3">
      <c r="A192" s="62">
        <v>40642</v>
      </c>
      <c r="B192" s="50">
        <v>23.1</v>
      </c>
      <c r="C192" s="51">
        <v>10.4</v>
      </c>
      <c r="D192" s="61">
        <f t="shared" si="5"/>
        <v>16.75</v>
      </c>
      <c r="E192" s="61">
        <f t="shared" si="6"/>
        <v>16.75</v>
      </c>
      <c r="F192" s="18">
        <v>30.072399999999998</v>
      </c>
      <c r="G192" s="63">
        <v>14.266666666666667</v>
      </c>
      <c r="K192" s="50"/>
      <c r="L192" s="50"/>
      <c r="M192" s="64"/>
      <c r="N192" s="65"/>
    </row>
    <row r="193" spans="1:14" x14ac:dyDescent="0.3">
      <c r="A193" s="62">
        <v>40643</v>
      </c>
      <c r="B193" s="50">
        <v>24</v>
      </c>
      <c r="C193" s="51">
        <v>11</v>
      </c>
      <c r="D193" s="61">
        <f t="shared" si="5"/>
        <v>17.5</v>
      </c>
      <c r="E193" s="61">
        <f t="shared" si="6"/>
        <v>17.5</v>
      </c>
      <c r="F193" s="18">
        <v>21.547599999999999</v>
      </c>
      <c r="G193" s="63">
        <v>15.237500000000002</v>
      </c>
      <c r="K193" s="50"/>
      <c r="L193" s="50"/>
      <c r="M193" s="64"/>
      <c r="N193" s="65"/>
    </row>
    <row r="194" spans="1:14" x14ac:dyDescent="0.3">
      <c r="A194" s="62">
        <v>40644</v>
      </c>
      <c r="B194" s="50">
        <v>25.7</v>
      </c>
      <c r="C194" s="51">
        <v>14.5</v>
      </c>
      <c r="D194" s="61">
        <f t="shared" si="5"/>
        <v>20.100000000000001</v>
      </c>
      <c r="E194" s="61">
        <f t="shared" si="6"/>
        <v>20.100000000000001</v>
      </c>
      <c r="F194" s="18">
        <v>21.144400000000001</v>
      </c>
      <c r="G194" s="63">
        <v>17.066666666666666</v>
      </c>
      <c r="K194" s="50"/>
      <c r="L194" s="50"/>
      <c r="M194" s="64"/>
      <c r="N194" s="65"/>
    </row>
    <row r="195" spans="1:14" x14ac:dyDescent="0.3">
      <c r="A195" s="62">
        <v>40645</v>
      </c>
      <c r="B195" s="50">
        <v>21.4</v>
      </c>
      <c r="C195" s="51">
        <v>11.1</v>
      </c>
      <c r="D195" s="61">
        <f t="shared" ref="D195:D258" si="7">(B195+C195)/2</f>
        <v>16.25</v>
      </c>
      <c r="E195" s="61">
        <f t="shared" ref="E195:E258" si="8">IF(D195&lt;=0,0,IF(AND(D195&gt;0,D195&lt;=26),D195,IF(AND(D195&gt;26,D195&lt;=34),26/8*(34-D195),0)))</f>
        <v>16.25</v>
      </c>
      <c r="F195" s="18">
        <v>7.1871999999999998</v>
      </c>
      <c r="G195" s="63">
        <v>15.924999999999999</v>
      </c>
      <c r="K195" s="50"/>
      <c r="L195" s="50"/>
      <c r="M195" s="64"/>
      <c r="N195" s="65"/>
    </row>
    <row r="196" spans="1:14" x14ac:dyDescent="0.3">
      <c r="A196" s="62">
        <v>40646</v>
      </c>
      <c r="B196" s="50">
        <v>24.6</v>
      </c>
      <c r="C196" s="51">
        <v>15.8</v>
      </c>
      <c r="D196" s="61">
        <f t="shared" si="7"/>
        <v>20.200000000000003</v>
      </c>
      <c r="E196" s="61">
        <f t="shared" si="8"/>
        <v>20.200000000000003</v>
      </c>
      <c r="F196" s="18">
        <v>10.654</v>
      </c>
      <c r="G196" s="63">
        <v>16.666666666666668</v>
      </c>
      <c r="K196" s="50"/>
      <c r="L196" s="50"/>
      <c r="M196" s="64"/>
      <c r="N196" s="65"/>
    </row>
    <row r="197" spans="1:14" x14ac:dyDescent="0.3">
      <c r="A197" s="62">
        <v>40647</v>
      </c>
      <c r="B197" s="50">
        <v>22.4</v>
      </c>
      <c r="C197" s="51">
        <v>16.399999999999999</v>
      </c>
      <c r="D197" s="61">
        <f t="shared" si="7"/>
        <v>19.399999999999999</v>
      </c>
      <c r="E197" s="61">
        <f t="shared" si="8"/>
        <v>19.399999999999999</v>
      </c>
      <c r="F197" s="18">
        <v>2.0860000000000003</v>
      </c>
      <c r="G197" s="63">
        <v>17.670833333333331</v>
      </c>
      <c r="K197" s="50"/>
      <c r="L197" s="50"/>
      <c r="M197" s="64"/>
      <c r="N197" s="65"/>
    </row>
    <row r="198" spans="1:14" x14ac:dyDescent="0.3">
      <c r="A198" s="62">
        <v>40648</v>
      </c>
      <c r="B198" s="50">
        <v>21.6</v>
      </c>
      <c r="C198" s="51">
        <v>15</v>
      </c>
      <c r="D198" s="61">
        <f t="shared" si="7"/>
        <v>18.3</v>
      </c>
      <c r="E198" s="61">
        <f t="shared" si="8"/>
        <v>18.3</v>
      </c>
      <c r="F198" s="18">
        <v>0.96640000000000015</v>
      </c>
      <c r="G198" s="63">
        <v>17.320833333333333</v>
      </c>
      <c r="K198" s="50"/>
      <c r="L198" s="50"/>
      <c r="M198" s="64"/>
      <c r="N198" s="65"/>
    </row>
    <row r="199" spans="1:14" x14ac:dyDescent="0.3">
      <c r="A199" s="62">
        <v>40649</v>
      </c>
      <c r="B199" s="50">
        <v>25.2</v>
      </c>
      <c r="C199" s="51">
        <v>11.5</v>
      </c>
      <c r="D199" s="61">
        <f t="shared" si="7"/>
        <v>18.350000000000001</v>
      </c>
      <c r="E199" s="61">
        <f t="shared" si="8"/>
        <v>18.350000000000001</v>
      </c>
      <c r="F199" s="18">
        <v>11.492799999999999</v>
      </c>
      <c r="G199" s="63">
        <v>17.595833333333331</v>
      </c>
      <c r="K199" s="50"/>
      <c r="L199" s="50"/>
      <c r="M199" s="64"/>
      <c r="N199" s="65"/>
    </row>
    <row r="200" spans="1:14" x14ac:dyDescent="0.3">
      <c r="A200" s="62">
        <v>40650</v>
      </c>
      <c r="B200" s="50">
        <v>28.2</v>
      </c>
      <c r="C200" s="51">
        <v>10.7</v>
      </c>
      <c r="D200" s="61">
        <f t="shared" si="7"/>
        <v>19.45</v>
      </c>
      <c r="E200" s="61">
        <f t="shared" si="8"/>
        <v>19.45</v>
      </c>
      <c r="F200" s="18">
        <v>23.063199999999998</v>
      </c>
      <c r="G200" s="63">
        <v>18.712499999999999</v>
      </c>
      <c r="K200" s="50"/>
      <c r="L200" s="50"/>
      <c r="M200" s="64"/>
      <c r="N200" s="65"/>
    </row>
    <row r="201" spans="1:14" x14ac:dyDescent="0.3">
      <c r="A201" s="62">
        <v>40651</v>
      </c>
      <c r="B201" s="50">
        <v>29.3</v>
      </c>
      <c r="C201" s="51">
        <v>13.8</v>
      </c>
      <c r="D201" s="61">
        <f t="shared" si="7"/>
        <v>21.55</v>
      </c>
      <c r="E201" s="61">
        <f t="shared" si="8"/>
        <v>21.55</v>
      </c>
      <c r="F201" s="18">
        <v>24.553599999999999</v>
      </c>
      <c r="G201" s="63">
        <v>18.012499999999996</v>
      </c>
      <c r="K201" s="50"/>
      <c r="L201" s="50"/>
      <c r="M201" s="64"/>
      <c r="N201" s="65"/>
    </row>
    <row r="202" spans="1:14" x14ac:dyDescent="0.3">
      <c r="A202" s="62">
        <v>40652</v>
      </c>
      <c r="B202" s="50">
        <v>20.100000000000001</v>
      </c>
      <c r="C202" s="51">
        <v>15.7</v>
      </c>
      <c r="D202" s="61">
        <f t="shared" si="7"/>
        <v>17.899999999999999</v>
      </c>
      <c r="E202" s="61">
        <f t="shared" si="8"/>
        <v>17.899999999999999</v>
      </c>
      <c r="F202" s="18">
        <v>1.8304</v>
      </c>
      <c r="G202" s="63">
        <v>16.283333333333331</v>
      </c>
      <c r="K202" s="50"/>
      <c r="L202" s="50"/>
      <c r="M202" s="64"/>
      <c r="N202" s="65"/>
    </row>
    <row r="203" spans="1:14" x14ac:dyDescent="0.3">
      <c r="A203" s="62">
        <v>40653</v>
      </c>
      <c r="B203" s="50">
        <v>24.1</v>
      </c>
      <c r="C203" s="51">
        <v>16</v>
      </c>
      <c r="D203" s="61">
        <f t="shared" si="7"/>
        <v>20.05</v>
      </c>
      <c r="E203" s="61">
        <f t="shared" si="8"/>
        <v>20.05</v>
      </c>
      <c r="F203" s="18">
        <v>11.053599999999999</v>
      </c>
      <c r="G203" s="63">
        <v>17.679166666666667</v>
      </c>
      <c r="K203" s="50"/>
      <c r="L203" s="50"/>
      <c r="M203" s="64"/>
      <c r="N203" s="65"/>
    </row>
    <row r="204" spans="1:14" x14ac:dyDescent="0.3">
      <c r="A204" s="62">
        <v>40654</v>
      </c>
      <c r="B204" s="50">
        <v>26.2</v>
      </c>
      <c r="C204" s="51">
        <v>17.399999999999999</v>
      </c>
      <c r="D204" s="61">
        <f t="shared" si="7"/>
        <v>21.799999999999997</v>
      </c>
      <c r="E204" s="61">
        <f t="shared" si="8"/>
        <v>21.799999999999997</v>
      </c>
      <c r="F204" s="18">
        <v>17.180799999999998</v>
      </c>
      <c r="G204" s="63">
        <v>18.974999999999998</v>
      </c>
      <c r="K204" s="50"/>
      <c r="L204" s="50"/>
      <c r="M204" s="64"/>
      <c r="N204" s="65"/>
    </row>
    <row r="205" spans="1:14" x14ac:dyDescent="0.3">
      <c r="A205" s="62">
        <v>40655</v>
      </c>
      <c r="B205" s="50">
        <v>29</v>
      </c>
      <c r="C205" s="51">
        <v>16.100000000000001</v>
      </c>
      <c r="D205" s="61">
        <f t="shared" si="7"/>
        <v>22.55</v>
      </c>
      <c r="E205" s="61">
        <f t="shared" si="8"/>
        <v>22.55</v>
      </c>
      <c r="F205" s="18">
        <v>20.096799999999998</v>
      </c>
      <c r="G205" s="63">
        <v>20.245833333333337</v>
      </c>
      <c r="K205" s="50"/>
      <c r="L205" s="50"/>
      <c r="M205" s="64"/>
      <c r="N205" s="65"/>
    </row>
    <row r="206" spans="1:14" x14ac:dyDescent="0.3">
      <c r="A206" s="62">
        <v>40656</v>
      </c>
      <c r="B206" s="50">
        <v>28.6</v>
      </c>
      <c r="C206" s="51">
        <v>15.1</v>
      </c>
      <c r="D206" s="61">
        <f t="shared" si="7"/>
        <v>21.85</v>
      </c>
      <c r="E206" s="61">
        <f t="shared" si="8"/>
        <v>21.85</v>
      </c>
      <c r="F206" s="18">
        <v>36.505600000000001</v>
      </c>
      <c r="G206" s="63">
        <v>20.579166666666669</v>
      </c>
      <c r="K206" s="50"/>
      <c r="L206" s="50"/>
      <c r="M206" s="64"/>
      <c r="N206" s="65"/>
    </row>
    <row r="207" spans="1:14" x14ac:dyDescent="0.3">
      <c r="A207" s="62">
        <v>40657</v>
      </c>
      <c r="B207" s="50">
        <v>29.8</v>
      </c>
      <c r="C207" s="51">
        <v>13.6</v>
      </c>
      <c r="D207" s="61">
        <f t="shared" si="7"/>
        <v>21.7</v>
      </c>
      <c r="E207" s="61">
        <f t="shared" si="8"/>
        <v>21.7</v>
      </c>
      <c r="F207" s="18">
        <v>35.630800000000001</v>
      </c>
      <c r="G207" s="63">
        <v>21.037500000000005</v>
      </c>
      <c r="K207" s="50"/>
      <c r="L207" s="50"/>
      <c r="M207" s="64"/>
      <c r="N207" s="65"/>
    </row>
    <row r="208" spans="1:14" x14ac:dyDescent="0.3">
      <c r="A208" s="62">
        <v>40658</v>
      </c>
      <c r="B208" s="50">
        <v>30.8</v>
      </c>
      <c r="C208" s="51">
        <v>13.5</v>
      </c>
      <c r="D208" s="61">
        <f t="shared" si="7"/>
        <v>22.15</v>
      </c>
      <c r="E208" s="61">
        <f t="shared" si="8"/>
        <v>22.15</v>
      </c>
      <c r="F208" s="18">
        <v>36.415600000000005</v>
      </c>
      <c r="G208" s="63">
        <v>21.008333333333336</v>
      </c>
      <c r="K208" s="50"/>
      <c r="L208" s="50"/>
      <c r="M208" s="64"/>
      <c r="N208" s="65"/>
    </row>
    <row r="209" spans="1:14" x14ac:dyDescent="0.3">
      <c r="A209" s="62">
        <v>40659</v>
      </c>
      <c r="B209" s="50">
        <v>31.3</v>
      </c>
      <c r="C209" s="51">
        <v>14.5</v>
      </c>
      <c r="D209" s="61">
        <f t="shared" si="7"/>
        <v>22.9</v>
      </c>
      <c r="E209" s="61">
        <f t="shared" si="8"/>
        <v>22.9</v>
      </c>
      <c r="F209" s="18">
        <v>32.376400000000004</v>
      </c>
      <c r="G209" s="63">
        <v>21.974999999999998</v>
      </c>
      <c r="K209" s="50"/>
      <c r="L209" s="50"/>
      <c r="M209" s="64"/>
      <c r="N209" s="65"/>
    </row>
    <row r="210" spans="1:14" x14ac:dyDescent="0.3">
      <c r="A210" s="62">
        <v>40660</v>
      </c>
      <c r="B210" s="50">
        <v>33.299999999999997</v>
      </c>
      <c r="C210" s="51">
        <v>16.5</v>
      </c>
      <c r="D210" s="61">
        <f t="shared" si="7"/>
        <v>24.9</v>
      </c>
      <c r="E210" s="61">
        <f t="shared" si="8"/>
        <v>24.9</v>
      </c>
      <c r="F210" s="18">
        <v>29.993199999999998</v>
      </c>
      <c r="G210" s="63">
        <v>23.258333333333336</v>
      </c>
      <c r="K210" s="50"/>
      <c r="L210" s="50"/>
      <c r="M210" s="64"/>
      <c r="N210" s="65"/>
    </row>
    <row r="211" spans="1:14" x14ac:dyDescent="0.3">
      <c r="A211" s="62">
        <v>40661</v>
      </c>
      <c r="B211" s="50">
        <v>33</v>
      </c>
      <c r="C211" s="51">
        <v>16.8</v>
      </c>
      <c r="D211" s="61">
        <f t="shared" si="7"/>
        <v>24.9</v>
      </c>
      <c r="E211" s="61">
        <f t="shared" si="8"/>
        <v>24.9</v>
      </c>
      <c r="F211" s="18">
        <v>24.928000000000001</v>
      </c>
      <c r="G211" s="63">
        <v>23.945833333333329</v>
      </c>
      <c r="K211" s="50"/>
      <c r="L211" s="50"/>
      <c r="M211" s="64"/>
      <c r="N211" s="65"/>
    </row>
    <row r="212" spans="1:14" x14ac:dyDescent="0.3">
      <c r="A212" s="62">
        <v>40662</v>
      </c>
      <c r="B212" s="50">
        <v>33</v>
      </c>
      <c r="C212" s="51">
        <v>18.8</v>
      </c>
      <c r="D212" s="61">
        <f t="shared" si="7"/>
        <v>25.9</v>
      </c>
      <c r="E212" s="61">
        <f t="shared" si="8"/>
        <v>25.9</v>
      </c>
      <c r="F212" s="18">
        <v>24.603999999999999</v>
      </c>
      <c r="G212" s="63">
        <v>24.408333333333335</v>
      </c>
      <c r="K212" s="50"/>
      <c r="L212" s="50"/>
      <c r="M212" s="64"/>
      <c r="N212" s="65"/>
    </row>
    <row r="213" spans="1:14" x14ac:dyDescent="0.3">
      <c r="A213" s="62">
        <v>40663</v>
      </c>
      <c r="B213" s="50">
        <v>34.6</v>
      </c>
      <c r="C213" s="51">
        <v>15.6</v>
      </c>
      <c r="D213" s="61">
        <f t="shared" si="7"/>
        <v>25.1</v>
      </c>
      <c r="E213" s="61">
        <f t="shared" si="8"/>
        <v>25.1</v>
      </c>
      <c r="F213" s="18">
        <v>26.400399999999998</v>
      </c>
      <c r="G213" s="63">
        <v>25.429166666666664</v>
      </c>
      <c r="K213" s="50"/>
      <c r="L213" s="50"/>
      <c r="M213" s="64"/>
      <c r="N213" s="65"/>
    </row>
    <row r="214" spans="1:14" x14ac:dyDescent="0.3">
      <c r="A214" s="62">
        <v>40664</v>
      </c>
      <c r="B214" s="50">
        <v>24.8</v>
      </c>
      <c r="C214" s="51">
        <v>12.7</v>
      </c>
      <c r="D214" s="61">
        <f t="shared" si="7"/>
        <v>18.75</v>
      </c>
      <c r="E214" s="61">
        <f t="shared" si="8"/>
        <v>18.75</v>
      </c>
      <c r="F214" s="18">
        <v>7.6876000000000007</v>
      </c>
      <c r="G214" s="63">
        <v>20.170833333333331</v>
      </c>
      <c r="K214" s="50"/>
      <c r="L214" s="50"/>
      <c r="M214" s="64"/>
      <c r="N214" s="65"/>
    </row>
    <row r="215" spans="1:14" x14ac:dyDescent="0.3">
      <c r="A215" s="62">
        <v>40665</v>
      </c>
      <c r="B215" s="50">
        <v>21.8</v>
      </c>
      <c r="C215" s="51">
        <v>13.1</v>
      </c>
      <c r="D215" s="61">
        <f t="shared" si="7"/>
        <v>17.45</v>
      </c>
      <c r="E215" s="61">
        <f t="shared" si="8"/>
        <v>17.45</v>
      </c>
      <c r="F215" s="18">
        <v>26.7532</v>
      </c>
      <c r="G215" s="63">
        <v>15.60416666666667</v>
      </c>
      <c r="K215" s="50"/>
      <c r="L215" s="50"/>
      <c r="M215" s="64"/>
      <c r="N215" s="65"/>
    </row>
    <row r="216" spans="1:14" x14ac:dyDescent="0.3">
      <c r="A216" s="62">
        <v>40666</v>
      </c>
      <c r="B216" s="50">
        <v>23</v>
      </c>
      <c r="C216" s="51">
        <v>14.2</v>
      </c>
      <c r="D216" s="61">
        <f t="shared" si="7"/>
        <v>18.600000000000001</v>
      </c>
      <c r="E216" s="61">
        <f t="shared" si="8"/>
        <v>18.600000000000001</v>
      </c>
      <c r="F216" s="18">
        <v>22.357599999999998</v>
      </c>
      <c r="G216" s="63">
        <v>17.870833333333334</v>
      </c>
      <c r="K216" s="50"/>
      <c r="L216" s="50"/>
      <c r="M216" s="64"/>
      <c r="N216" s="65"/>
    </row>
    <row r="217" spans="1:14" x14ac:dyDescent="0.3">
      <c r="A217" s="62">
        <v>40667</v>
      </c>
      <c r="B217" s="50">
        <v>27.6</v>
      </c>
      <c r="C217" s="51">
        <v>13.1</v>
      </c>
      <c r="D217" s="61">
        <f t="shared" si="7"/>
        <v>20.350000000000001</v>
      </c>
      <c r="E217" s="61">
        <f t="shared" si="8"/>
        <v>20.350000000000001</v>
      </c>
      <c r="F217" s="18">
        <v>31.404399999999999</v>
      </c>
      <c r="G217" s="63">
        <v>19.93333333333333</v>
      </c>
      <c r="K217" s="50"/>
      <c r="L217" s="50"/>
      <c r="M217" s="64"/>
      <c r="N217" s="65"/>
    </row>
    <row r="218" spans="1:14" x14ac:dyDescent="0.3">
      <c r="A218" s="62">
        <v>40668</v>
      </c>
      <c r="B218" s="50">
        <v>30.3</v>
      </c>
      <c r="C218" s="51">
        <v>15.6</v>
      </c>
      <c r="D218" s="61">
        <f t="shared" si="7"/>
        <v>22.95</v>
      </c>
      <c r="E218" s="61">
        <f t="shared" si="8"/>
        <v>22.95</v>
      </c>
      <c r="F218" s="18">
        <v>37.243600000000001</v>
      </c>
      <c r="G218" s="63">
        <v>21.129166666666666</v>
      </c>
      <c r="K218" s="50"/>
      <c r="L218" s="50"/>
      <c r="M218" s="64"/>
      <c r="N218" s="65"/>
    </row>
    <row r="219" spans="1:14" x14ac:dyDescent="0.3">
      <c r="A219" s="62">
        <v>40669</v>
      </c>
      <c r="B219" s="50">
        <v>31.6</v>
      </c>
      <c r="C219" s="51">
        <v>17.7</v>
      </c>
      <c r="D219" s="61">
        <f t="shared" si="7"/>
        <v>24.65</v>
      </c>
      <c r="E219" s="61">
        <f t="shared" si="8"/>
        <v>24.65</v>
      </c>
      <c r="F219" s="18">
        <v>28.740399999999998</v>
      </c>
      <c r="G219" s="63">
        <v>23.037500000000005</v>
      </c>
      <c r="K219" s="50"/>
      <c r="L219" s="50"/>
      <c r="M219" s="64"/>
      <c r="N219" s="65"/>
    </row>
    <row r="220" spans="1:14" x14ac:dyDescent="0.3">
      <c r="A220" s="62">
        <v>40670</v>
      </c>
      <c r="B220" s="50">
        <v>33.1</v>
      </c>
      <c r="C220" s="51">
        <v>23.5</v>
      </c>
      <c r="D220" s="61">
        <f t="shared" si="7"/>
        <v>28.3</v>
      </c>
      <c r="E220" s="61">
        <f t="shared" si="8"/>
        <v>18.524999999999999</v>
      </c>
      <c r="F220" s="18">
        <v>28.340799999999998</v>
      </c>
      <c r="G220" s="63">
        <v>24.908333333333335</v>
      </c>
      <c r="K220" s="50"/>
      <c r="L220" s="50"/>
      <c r="M220" s="64"/>
      <c r="N220" s="65"/>
    </row>
    <row r="221" spans="1:14" x14ac:dyDescent="0.3">
      <c r="A221" s="62">
        <v>40671</v>
      </c>
      <c r="B221" s="50">
        <v>33.200000000000003</v>
      </c>
      <c r="C221" s="51">
        <v>23</v>
      </c>
      <c r="D221" s="61">
        <f t="shared" si="7"/>
        <v>28.1</v>
      </c>
      <c r="E221" s="61">
        <f t="shared" si="8"/>
        <v>19.174999999999997</v>
      </c>
      <c r="F221" s="18">
        <v>24.985599999999998</v>
      </c>
      <c r="G221" s="63">
        <v>27.012499999999999</v>
      </c>
      <c r="K221" s="50"/>
      <c r="L221" s="50"/>
      <c r="M221" s="64"/>
      <c r="N221" s="65"/>
    </row>
    <row r="222" spans="1:14" x14ac:dyDescent="0.3">
      <c r="A222" s="62">
        <v>40672</v>
      </c>
      <c r="B222" s="50">
        <v>28.5</v>
      </c>
      <c r="C222" s="51">
        <v>18.399999999999999</v>
      </c>
      <c r="D222" s="61">
        <f t="shared" si="7"/>
        <v>23.45</v>
      </c>
      <c r="E222" s="61">
        <f t="shared" si="8"/>
        <v>23.45</v>
      </c>
      <c r="F222" s="18">
        <v>17.3752</v>
      </c>
      <c r="G222" s="63">
        <v>23.958333333333332</v>
      </c>
      <c r="K222" s="50"/>
      <c r="L222" s="50"/>
      <c r="M222" s="64"/>
      <c r="N222" s="65"/>
    </row>
    <row r="223" spans="1:14" x14ac:dyDescent="0.3">
      <c r="A223" s="62">
        <v>40673</v>
      </c>
      <c r="B223" s="50">
        <v>28.9</v>
      </c>
      <c r="C223" s="51">
        <v>20</v>
      </c>
      <c r="D223" s="61">
        <f t="shared" si="7"/>
        <v>24.45</v>
      </c>
      <c r="E223" s="61">
        <f t="shared" si="8"/>
        <v>24.45</v>
      </c>
      <c r="F223" s="18">
        <v>21.939999999999998</v>
      </c>
      <c r="G223" s="63">
        <v>21.704166666666669</v>
      </c>
      <c r="K223" s="50"/>
      <c r="L223" s="50"/>
      <c r="M223" s="64"/>
      <c r="N223" s="65"/>
    </row>
    <row r="224" spans="1:14" x14ac:dyDescent="0.3">
      <c r="A224" s="62">
        <v>40674</v>
      </c>
      <c r="B224" s="50">
        <v>31.3</v>
      </c>
      <c r="C224" s="51">
        <v>19</v>
      </c>
      <c r="D224" s="61">
        <f t="shared" si="7"/>
        <v>25.15</v>
      </c>
      <c r="E224" s="61">
        <f t="shared" si="8"/>
        <v>25.15</v>
      </c>
      <c r="F224" s="18">
        <v>18.073599999999999</v>
      </c>
      <c r="G224" s="63">
        <v>24.252173913043482</v>
      </c>
      <c r="K224" s="50"/>
      <c r="L224" s="50"/>
      <c r="M224" s="64"/>
      <c r="N224" s="65"/>
    </row>
    <row r="225" spans="1:12" x14ac:dyDescent="0.3">
      <c r="A225" s="62">
        <v>40675</v>
      </c>
      <c r="B225" s="50">
        <v>29</v>
      </c>
      <c r="C225" s="51">
        <v>18.399999999999999</v>
      </c>
      <c r="D225" s="61">
        <f t="shared" si="7"/>
        <v>23.7</v>
      </c>
      <c r="E225" s="61">
        <f t="shared" si="8"/>
        <v>23.7</v>
      </c>
      <c r="F225" s="18">
        <v>15.866799999999998</v>
      </c>
      <c r="G225" s="63">
        <v>21.958333333333332</v>
      </c>
      <c r="K225" s="50"/>
      <c r="L225" s="50"/>
    </row>
    <row r="226" spans="1:12" x14ac:dyDescent="0.3">
      <c r="A226" s="62">
        <v>40676</v>
      </c>
      <c r="B226" s="50">
        <v>19.600000000000001</v>
      </c>
      <c r="C226" s="51">
        <v>15.1</v>
      </c>
      <c r="D226" s="61">
        <f t="shared" si="7"/>
        <v>17.350000000000001</v>
      </c>
      <c r="E226" s="61">
        <f t="shared" si="8"/>
        <v>17.350000000000001</v>
      </c>
      <c r="F226" s="18">
        <v>1.4236000000000004</v>
      </c>
      <c r="G226" s="63">
        <v>17.391666666666669</v>
      </c>
      <c r="K226" s="50"/>
      <c r="L226" s="50"/>
    </row>
    <row r="227" spans="1:12" x14ac:dyDescent="0.3">
      <c r="A227" s="62">
        <v>40677</v>
      </c>
      <c r="B227" s="50">
        <v>26.2</v>
      </c>
      <c r="C227" s="51">
        <v>13.1</v>
      </c>
      <c r="D227" s="61">
        <f t="shared" si="7"/>
        <v>19.649999999999999</v>
      </c>
      <c r="E227" s="61">
        <f t="shared" si="8"/>
        <v>19.649999999999999</v>
      </c>
      <c r="F227" s="18">
        <v>34.525600000000004</v>
      </c>
      <c r="G227" s="63">
        <v>18.708333333333336</v>
      </c>
      <c r="K227" s="50"/>
      <c r="L227" s="50"/>
    </row>
    <row r="228" spans="1:12" x14ac:dyDescent="0.3">
      <c r="A228" s="62">
        <v>40678</v>
      </c>
      <c r="B228" s="50">
        <v>24.2</v>
      </c>
      <c r="C228" s="51">
        <v>16.100000000000001</v>
      </c>
      <c r="D228" s="61">
        <f t="shared" si="7"/>
        <v>20.149999999999999</v>
      </c>
      <c r="E228" s="61">
        <f t="shared" si="8"/>
        <v>20.149999999999999</v>
      </c>
      <c r="F228" s="18">
        <v>11.204799999999999</v>
      </c>
      <c r="G228" s="63">
        <v>18.829166666666673</v>
      </c>
      <c r="K228" s="50"/>
      <c r="L228" s="50"/>
    </row>
    <row r="229" spans="1:12" x14ac:dyDescent="0.3">
      <c r="A229" s="62">
        <v>40679</v>
      </c>
      <c r="B229" s="50">
        <v>32.1</v>
      </c>
      <c r="C229" s="51">
        <v>14.7</v>
      </c>
      <c r="D229" s="61">
        <f t="shared" si="7"/>
        <v>23.4</v>
      </c>
      <c r="E229" s="61">
        <f t="shared" si="8"/>
        <v>23.4</v>
      </c>
      <c r="F229" s="18">
        <v>32.520400000000002</v>
      </c>
      <c r="G229" s="63">
        <v>22.45</v>
      </c>
      <c r="K229" s="50"/>
      <c r="L229" s="50"/>
    </row>
    <row r="230" spans="1:12" x14ac:dyDescent="0.3">
      <c r="A230" s="62">
        <v>40680</v>
      </c>
      <c r="B230" s="50">
        <v>34.6</v>
      </c>
      <c r="C230" s="51">
        <v>13.1</v>
      </c>
      <c r="D230" s="61">
        <f t="shared" si="7"/>
        <v>23.85</v>
      </c>
      <c r="E230" s="61">
        <f t="shared" si="8"/>
        <v>23.85</v>
      </c>
      <c r="F230" s="18">
        <v>34.5184</v>
      </c>
      <c r="G230" s="63">
        <v>23.979166666666671</v>
      </c>
      <c r="K230" s="50"/>
      <c r="L230" s="50"/>
    </row>
    <row r="231" spans="1:12" x14ac:dyDescent="0.3">
      <c r="A231" s="62">
        <v>40681</v>
      </c>
      <c r="B231" s="50">
        <v>37</v>
      </c>
      <c r="C231" s="51">
        <v>14.8</v>
      </c>
      <c r="D231" s="61">
        <f t="shared" si="7"/>
        <v>25.9</v>
      </c>
      <c r="E231" s="61">
        <f t="shared" si="8"/>
        <v>25.9</v>
      </c>
      <c r="F231" s="18">
        <v>34.126000000000005</v>
      </c>
      <c r="G231" s="63">
        <v>25.570833333333329</v>
      </c>
      <c r="K231" s="50"/>
      <c r="L231" s="50"/>
    </row>
    <row r="232" spans="1:12" x14ac:dyDescent="0.3">
      <c r="A232" s="62">
        <v>40682</v>
      </c>
      <c r="B232" s="50">
        <v>38.1</v>
      </c>
      <c r="C232" s="51">
        <v>18.100000000000001</v>
      </c>
      <c r="D232" s="61">
        <f t="shared" si="7"/>
        <v>28.1</v>
      </c>
      <c r="E232" s="61">
        <f t="shared" si="8"/>
        <v>19.174999999999997</v>
      </c>
      <c r="F232" s="18">
        <v>28.963599999999996</v>
      </c>
      <c r="G232" s="63">
        <v>27.462500000000002</v>
      </c>
      <c r="K232" s="50"/>
      <c r="L232" s="50"/>
    </row>
    <row r="233" spans="1:12" x14ac:dyDescent="0.3">
      <c r="A233" s="62">
        <v>40683</v>
      </c>
      <c r="B233" s="50">
        <v>32.200000000000003</v>
      </c>
      <c r="C233" s="51">
        <v>17.8</v>
      </c>
      <c r="D233" s="61">
        <f t="shared" si="7"/>
        <v>25</v>
      </c>
      <c r="E233" s="61">
        <f t="shared" si="8"/>
        <v>25</v>
      </c>
      <c r="F233" s="18">
        <v>14.171199999999999</v>
      </c>
      <c r="G233" s="63">
        <v>25.583333333333329</v>
      </c>
      <c r="K233" s="50"/>
      <c r="L233" s="50"/>
    </row>
    <row r="234" spans="1:12" x14ac:dyDescent="0.3">
      <c r="A234" s="62">
        <v>40684</v>
      </c>
      <c r="B234" s="50">
        <v>17.2</v>
      </c>
      <c r="C234" s="51">
        <v>13.7</v>
      </c>
      <c r="D234" s="61">
        <f t="shared" si="7"/>
        <v>15.45</v>
      </c>
      <c r="E234" s="61">
        <f t="shared" si="8"/>
        <v>15.45</v>
      </c>
      <c r="F234" s="18">
        <v>1.1644000000000005</v>
      </c>
      <c r="G234" s="63">
        <v>14.783333333333333</v>
      </c>
      <c r="K234" s="50"/>
      <c r="L234" s="50"/>
    </row>
    <row r="235" spans="1:12" x14ac:dyDescent="0.3">
      <c r="A235" s="62">
        <v>40685</v>
      </c>
      <c r="B235" s="50">
        <v>25.5</v>
      </c>
      <c r="C235" s="51">
        <v>10.5</v>
      </c>
      <c r="D235" s="61">
        <f t="shared" si="7"/>
        <v>18</v>
      </c>
      <c r="E235" s="61">
        <f t="shared" si="8"/>
        <v>18</v>
      </c>
      <c r="F235" s="18">
        <v>39.436</v>
      </c>
      <c r="G235" s="63">
        <v>17.766666666666666</v>
      </c>
      <c r="K235" s="50"/>
      <c r="L235" s="50"/>
    </row>
    <row r="236" spans="1:12" x14ac:dyDescent="0.3">
      <c r="A236" s="62">
        <v>40686</v>
      </c>
      <c r="B236" s="50">
        <v>19.7</v>
      </c>
      <c r="C236" s="51">
        <v>13.6</v>
      </c>
      <c r="D236" s="61">
        <f t="shared" si="7"/>
        <v>16.649999999999999</v>
      </c>
      <c r="E236" s="61">
        <f t="shared" si="8"/>
        <v>16.649999999999999</v>
      </c>
      <c r="F236" s="18">
        <v>4.8579999999999997</v>
      </c>
      <c r="G236" s="63">
        <v>16.399999999999995</v>
      </c>
      <c r="K236" s="50"/>
      <c r="L236" s="50"/>
    </row>
    <row r="237" spans="1:12" x14ac:dyDescent="0.3">
      <c r="A237" s="62">
        <v>40687</v>
      </c>
      <c r="B237" s="50">
        <v>27.2</v>
      </c>
      <c r="C237" s="51">
        <v>14.6</v>
      </c>
      <c r="D237" s="61">
        <f t="shared" si="7"/>
        <v>20.9</v>
      </c>
      <c r="E237" s="61">
        <f t="shared" si="8"/>
        <v>20.9</v>
      </c>
      <c r="F237" s="18">
        <v>22.037199999999999</v>
      </c>
      <c r="G237" s="63">
        <v>19.366666666666664</v>
      </c>
      <c r="K237" s="50"/>
      <c r="L237" s="50"/>
    </row>
    <row r="238" spans="1:12" x14ac:dyDescent="0.3">
      <c r="A238" s="62">
        <v>40688</v>
      </c>
      <c r="B238" s="50">
        <v>29.6</v>
      </c>
      <c r="C238" s="51">
        <v>13.5</v>
      </c>
      <c r="D238" s="61">
        <f t="shared" si="7"/>
        <v>21.55</v>
      </c>
      <c r="E238" s="61">
        <f t="shared" si="8"/>
        <v>21.55</v>
      </c>
      <c r="F238" s="18">
        <v>39.320800000000006</v>
      </c>
      <c r="G238" s="63">
        <v>21.587499999999995</v>
      </c>
      <c r="K238" s="50"/>
      <c r="L238" s="50"/>
    </row>
    <row r="239" spans="1:12" x14ac:dyDescent="0.3">
      <c r="A239" s="62">
        <v>40689</v>
      </c>
      <c r="B239" s="50">
        <v>32.1</v>
      </c>
      <c r="C239" s="51">
        <v>15.8</v>
      </c>
      <c r="D239" s="61">
        <f t="shared" si="7"/>
        <v>23.950000000000003</v>
      </c>
      <c r="E239" s="61">
        <f t="shared" si="8"/>
        <v>23.950000000000003</v>
      </c>
      <c r="F239" s="18">
        <v>30.623200000000001</v>
      </c>
      <c r="G239" s="63">
        <v>23.491666666666664</v>
      </c>
      <c r="K239" s="50"/>
      <c r="L239" s="50"/>
    </row>
    <row r="240" spans="1:12" x14ac:dyDescent="0.3">
      <c r="A240" s="62">
        <v>40690</v>
      </c>
      <c r="B240" s="50">
        <v>30.5</v>
      </c>
      <c r="C240" s="51">
        <v>16.8</v>
      </c>
      <c r="D240" s="61">
        <f t="shared" si="7"/>
        <v>23.65</v>
      </c>
      <c r="E240" s="61">
        <f t="shared" si="8"/>
        <v>23.65</v>
      </c>
      <c r="F240" s="18">
        <v>22.84</v>
      </c>
      <c r="G240" s="63">
        <v>23.775000000000002</v>
      </c>
      <c r="K240" s="50"/>
      <c r="L240" s="50"/>
    </row>
    <row r="241" spans="1:12" x14ac:dyDescent="0.3">
      <c r="A241" s="62">
        <v>40691</v>
      </c>
      <c r="B241" s="50">
        <v>26.3</v>
      </c>
      <c r="C241" s="51">
        <v>19.600000000000001</v>
      </c>
      <c r="D241" s="61">
        <f t="shared" si="7"/>
        <v>22.950000000000003</v>
      </c>
      <c r="E241" s="61">
        <f t="shared" si="8"/>
        <v>22.950000000000003</v>
      </c>
      <c r="F241" s="18">
        <v>5.3944000000000001</v>
      </c>
      <c r="G241" s="63">
        <v>22.912500000000005</v>
      </c>
      <c r="K241" s="50"/>
      <c r="L241" s="50"/>
    </row>
    <row r="242" spans="1:12" x14ac:dyDescent="0.3">
      <c r="A242" s="62">
        <v>40692</v>
      </c>
      <c r="B242" s="50">
        <v>25.5</v>
      </c>
      <c r="C242" s="51">
        <v>19.100000000000001</v>
      </c>
      <c r="D242" s="61">
        <f t="shared" si="7"/>
        <v>22.3</v>
      </c>
      <c r="E242" s="61">
        <f t="shared" si="8"/>
        <v>22.3</v>
      </c>
      <c r="F242" s="18">
        <v>8.0044000000000004</v>
      </c>
      <c r="G242" s="63">
        <v>20.779166666666665</v>
      </c>
      <c r="K242" s="50"/>
      <c r="L242" s="50"/>
    </row>
    <row r="243" spans="1:12" x14ac:dyDescent="0.3">
      <c r="A243" s="62">
        <v>40693</v>
      </c>
      <c r="B243" s="50">
        <v>21.9</v>
      </c>
      <c r="C243" s="51">
        <v>18.2</v>
      </c>
      <c r="D243" s="61">
        <f t="shared" si="7"/>
        <v>20.049999999999997</v>
      </c>
      <c r="E243" s="61">
        <f t="shared" si="8"/>
        <v>20.049999999999997</v>
      </c>
      <c r="F243" s="18">
        <v>2.8924000000000003</v>
      </c>
      <c r="G243" s="63">
        <v>20.179166666666664</v>
      </c>
      <c r="K243" s="50"/>
      <c r="L243" s="50"/>
    </row>
    <row r="244" spans="1:12" x14ac:dyDescent="0.3">
      <c r="A244" s="62">
        <v>40694</v>
      </c>
      <c r="B244" s="50">
        <v>27.1</v>
      </c>
      <c r="C244" s="51">
        <v>15.6</v>
      </c>
      <c r="D244" s="61">
        <f t="shared" si="7"/>
        <v>21.35</v>
      </c>
      <c r="E244" s="61">
        <f t="shared" si="8"/>
        <v>21.35</v>
      </c>
      <c r="F244" s="18">
        <v>25.889199999999999</v>
      </c>
      <c r="G244" s="63">
        <v>20.791666666666668</v>
      </c>
      <c r="K244" s="50"/>
      <c r="L244" s="50"/>
    </row>
    <row r="245" spans="1:12" x14ac:dyDescent="0.25">
      <c r="D245" s="61">
        <f t="shared" si="7"/>
        <v>0</v>
      </c>
      <c r="E245" s="20">
        <f>AVERAGE(E2:E244)</f>
        <v>12.879320987654326</v>
      </c>
      <c r="F245" s="20">
        <f>AVERAGE(F2:F244)</f>
        <v>10.478931687242802</v>
      </c>
      <c r="G245" s="65">
        <f>AVERAGE(G2:G244)</f>
        <v>12.11596616824165</v>
      </c>
    </row>
    <row r="246" spans="1:12" x14ac:dyDescent="0.25">
      <c r="D246" s="61">
        <f t="shared" si="7"/>
        <v>0</v>
      </c>
      <c r="E246" s="61">
        <f t="shared" si="8"/>
        <v>0</v>
      </c>
    </row>
    <row r="247" spans="1:12" x14ac:dyDescent="0.25">
      <c r="A247" s="62">
        <v>40817</v>
      </c>
      <c r="B247" s="53">
        <v>0</v>
      </c>
      <c r="C247" s="53">
        <v>0</v>
      </c>
      <c r="D247" s="61">
        <f t="shared" si="7"/>
        <v>0</v>
      </c>
      <c r="E247" s="61">
        <f t="shared" si="8"/>
        <v>0</v>
      </c>
      <c r="F247" s="20">
        <v>0</v>
      </c>
      <c r="G247" s="20">
        <v>0</v>
      </c>
    </row>
    <row r="248" spans="1:12" x14ac:dyDescent="0.25">
      <c r="A248" s="62">
        <v>40818</v>
      </c>
      <c r="B248" s="53">
        <v>0</v>
      </c>
      <c r="C248" s="53">
        <v>0</v>
      </c>
      <c r="D248" s="61">
        <f t="shared" si="7"/>
        <v>0</v>
      </c>
      <c r="E248" s="61">
        <f t="shared" si="8"/>
        <v>0</v>
      </c>
      <c r="F248" s="20">
        <v>0</v>
      </c>
      <c r="G248" s="20">
        <v>0</v>
      </c>
    </row>
    <row r="249" spans="1:12" x14ac:dyDescent="0.25">
      <c r="A249" s="62">
        <v>40819</v>
      </c>
      <c r="B249" s="53">
        <v>0</v>
      </c>
      <c r="C249" s="53">
        <v>0</v>
      </c>
      <c r="D249" s="61">
        <f t="shared" si="7"/>
        <v>0</v>
      </c>
      <c r="E249" s="61">
        <f t="shared" si="8"/>
        <v>0</v>
      </c>
      <c r="F249" s="20">
        <v>0</v>
      </c>
      <c r="G249" s="20">
        <v>0</v>
      </c>
    </row>
    <row r="250" spans="1:12" x14ac:dyDescent="0.25">
      <c r="A250" s="62">
        <v>40820</v>
      </c>
      <c r="B250" s="53">
        <v>0</v>
      </c>
      <c r="C250" s="53">
        <v>0</v>
      </c>
      <c r="D250" s="61">
        <f t="shared" si="7"/>
        <v>0</v>
      </c>
      <c r="E250" s="61">
        <f t="shared" si="8"/>
        <v>0</v>
      </c>
      <c r="F250" s="20">
        <v>0</v>
      </c>
      <c r="G250" s="20">
        <v>0</v>
      </c>
    </row>
    <row r="251" spans="1:12" x14ac:dyDescent="0.25">
      <c r="A251" s="62">
        <v>40821</v>
      </c>
      <c r="B251" s="53">
        <v>0</v>
      </c>
      <c r="C251" s="53">
        <v>0</v>
      </c>
      <c r="D251" s="61">
        <f t="shared" si="7"/>
        <v>0</v>
      </c>
      <c r="E251" s="61">
        <f t="shared" si="8"/>
        <v>0</v>
      </c>
      <c r="F251" s="20">
        <v>0</v>
      </c>
      <c r="G251" s="20">
        <v>0</v>
      </c>
    </row>
    <row r="252" spans="1:12" x14ac:dyDescent="0.25">
      <c r="A252" s="62">
        <v>40822</v>
      </c>
      <c r="B252" s="53">
        <v>0</v>
      </c>
      <c r="C252" s="53">
        <v>0</v>
      </c>
      <c r="D252" s="61">
        <f t="shared" si="7"/>
        <v>0</v>
      </c>
      <c r="E252" s="61">
        <f t="shared" si="8"/>
        <v>0</v>
      </c>
      <c r="F252" s="20">
        <v>0</v>
      </c>
      <c r="G252" s="20">
        <v>0</v>
      </c>
    </row>
    <row r="253" spans="1:12" x14ac:dyDescent="0.25">
      <c r="A253" s="62">
        <v>40823</v>
      </c>
      <c r="B253" s="53">
        <v>0</v>
      </c>
      <c r="C253" s="53">
        <v>0</v>
      </c>
      <c r="D253" s="61">
        <f t="shared" si="7"/>
        <v>0</v>
      </c>
      <c r="E253" s="61">
        <f t="shared" si="8"/>
        <v>0</v>
      </c>
      <c r="F253" s="20">
        <v>0</v>
      </c>
      <c r="G253" s="20">
        <v>0</v>
      </c>
    </row>
    <row r="254" spans="1:12" x14ac:dyDescent="0.25">
      <c r="A254" s="62">
        <v>40824</v>
      </c>
      <c r="B254" s="53">
        <v>0</v>
      </c>
      <c r="C254" s="53">
        <v>0</v>
      </c>
      <c r="D254" s="61">
        <f t="shared" si="7"/>
        <v>0</v>
      </c>
      <c r="E254" s="61">
        <f t="shared" si="8"/>
        <v>0</v>
      </c>
      <c r="F254" s="20">
        <v>0</v>
      </c>
      <c r="G254" s="20">
        <v>0</v>
      </c>
    </row>
    <row r="255" spans="1:12" x14ac:dyDescent="0.25">
      <c r="A255" s="62">
        <v>40825</v>
      </c>
      <c r="B255" s="53">
        <v>0</v>
      </c>
      <c r="C255" s="53">
        <v>0</v>
      </c>
      <c r="D255" s="61">
        <f t="shared" si="7"/>
        <v>0</v>
      </c>
      <c r="E255" s="61">
        <f t="shared" si="8"/>
        <v>0</v>
      </c>
      <c r="F255" s="20">
        <v>0</v>
      </c>
      <c r="G255" s="20">
        <v>0</v>
      </c>
    </row>
    <row r="256" spans="1:12" x14ac:dyDescent="0.25">
      <c r="A256" s="62">
        <v>40826</v>
      </c>
      <c r="B256" s="53">
        <v>0</v>
      </c>
      <c r="C256" s="53">
        <v>0</v>
      </c>
      <c r="D256" s="61">
        <f t="shared" si="7"/>
        <v>0</v>
      </c>
      <c r="E256" s="61">
        <f t="shared" si="8"/>
        <v>0</v>
      </c>
      <c r="F256" s="20">
        <v>0</v>
      </c>
      <c r="G256" s="20">
        <v>0</v>
      </c>
    </row>
    <row r="257" spans="1:7" x14ac:dyDescent="0.25">
      <c r="A257" s="62">
        <v>40827</v>
      </c>
      <c r="B257" s="53">
        <v>0</v>
      </c>
      <c r="C257" s="53">
        <v>0</v>
      </c>
      <c r="D257" s="61">
        <f t="shared" si="7"/>
        <v>0</v>
      </c>
      <c r="E257" s="61">
        <f t="shared" si="8"/>
        <v>0</v>
      </c>
      <c r="F257" s="20">
        <v>0</v>
      </c>
      <c r="G257" s="20">
        <v>0</v>
      </c>
    </row>
    <row r="258" spans="1:7" x14ac:dyDescent="0.25">
      <c r="A258" s="62">
        <v>40828</v>
      </c>
      <c r="B258" s="53">
        <v>0</v>
      </c>
      <c r="C258" s="53">
        <v>0</v>
      </c>
      <c r="D258" s="61">
        <f t="shared" si="7"/>
        <v>0</v>
      </c>
      <c r="E258" s="61">
        <f t="shared" si="8"/>
        <v>0</v>
      </c>
      <c r="F258" s="20">
        <v>0</v>
      </c>
      <c r="G258" s="20">
        <v>0</v>
      </c>
    </row>
    <row r="259" spans="1:7" x14ac:dyDescent="0.25">
      <c r="A259" s="62">
        <v>40829</v>
      </c>
      <c r="B259" s="53">
        <v>0</v>
      </c>
      <c r="C259" s="53">
        <v>0</v>
      </c>
      <c r="D259" s="61">
        <f t="shared" ref="D259:D322" si="9">(B259+C259)/2</f>
        <v>0</v>
      </c>
      <c r="E259" s="61">
        <f t="shared" ref="E259:E322" si="10">IF(D259&lt;=0,0,IF(AND(D259&gt;0,D259&lt;=26),D259,IF(AND(D259&gt;26,D259&lt;=34),26/8*(34-D259),0)))</f>
        <v>0</v>
      </c>
      <c r="F259" s="20">
        <v>0</v>
      </c>
      <c r="G259" s="20">
        <v>0</v>
      </c>
    </row>
    <row r="260" spans="1:7" x14ac:dyDescent="0.25">
      <c r="A260" s="62">
        <v>40830</v>
      </c>
      <c r="B260" s="53">
        <v>0</v>
      </c>
      <c r="C260" s="53">
        <v>0</v>
      </c>
      <c r="D260" s="61">
        <f t="shared" si="9"/>
        <v>0</v>
      </c>
      <c r="E260" s="61">
        <f t="shared" si="10"/>
        <v>0</v>
      </c>
      <c r="F260" s="20">
        <v>0</v>
      </c>
      <c r="G260" s="20">
        <v>0</v>
      </c>
    </row>
    <row r="261" spans="1:7" x14ac:dyDescent="0.25">
      <c r="A261" s="62">
        <v>40831</v>
      </c>
      <c r="B261" s="53">
        <v>0</v>
      </c>
      <c r="C261" s="53">
        <v>0</v>
      </c>
      <c r="D261" s="61">
        <f t="shared" si="9"/>
        <v>0</v>
      </c>
      <c r="E261" s="61">
        <f t="shared" si="10"/>
        <v>0</v>
      </c>
      <c r="F261" s="20">
        <v>0</v>
      </c>
      <c r="G261" s="20">
        <v>0</v>
      </c>
    </row>
    <row r="262" spans="1:7" x14ac:dyDescent="0.3">
      <c r="A262" s="62">
        <v>40832</v>
      </c>
      <c r="B262" s="50">
        <v>25.4</v>
      </c>
      <c r="C262" s="50">
        <v>14.1</v>
      </c>
      <c r="D262" s="61">
        <f t="shared" si="9"/>
        <v>19.75</v>
      </c>
      <c r="E262" s="61">
        <f t="shared" si="10"/>
        <v>19.75</v>
      </c>
      <c r="F262" s="20">
        <v>24.019200000000001</v>
      </c>
      <c r="G262" s="20">
        <v>18.641666666666662</v>
      </c>
    </row>
    <row r="263" spans="1:7" x14ac:dyDescent="0.3">
      <c r="A263" s="62">
        <v>40833</v>
      </c>
      <c r="B263" s="50">
        <v>26</v>
      </c>
      <c r="C263" s="50">
        <v>13.7</v>
      </c>
      <c r="D263" s="61">
        <f t="shared" si="9"/>
        <v>19.850000000000001</v>
      </c>
      <c r="E263" s="61">
        <f t="shared" si="10"/>
        <v>19.850000000000001</v>
      </c>
      <c r="F263" s="20">
        <v>24.051600000000001</v>
      </c>
      <c r="G263" s="20">
        <v>18.979166666666668</v>
      </c>
    </row>
    <row r="264" spans="1:7" x14ac:dyDescent="0.3">
      <c r="A264" s="62">
        <v>40834</v>
      </c>
      <c r="B264" s="50">
        <v>26.9</v>
      </c>
      <c r="C264" s="50">
        <v>14.5</v>
      </c>
      <c r="D264" s="61">
        <f t="shared" si="9"/>
        <v>20.7</v>
      </c>
      <c r="E264" s="61">
        <f t="shared" si="10"/>
        <v>20.7</v>
      </c>
      <c r="F264" s="20">
        <v>28.8</v>
      </c>
      <c r="G264" s="20">
        <v>20.212500000000002</v>
      </c>
    </row>
    <row r="265" spans="1:7" x14ac:dyDescent="0.3">
      <c r="A265" s="62">
        <v>40835</v>
      </c>
      <c r="B265" s="50">
        <v>19</v>
      </c>
      <c r="C265" s="50">
        <v>14.8</v>
      </c>
      <c r="D265" s="61">
        <f t="shared" si="9"/>
        <v>16.899999999999999</v>
      </c>
      <c r="E265" s="61">
        <f t="shared" si="10"/>
        <v>16.899999999999999</v>
      </c>
      <c r="F265" s="20">
        <v>7.2720000000000002</v>
      </c>
      <c r="G265" s="20">
        <v>17.016666666666662</v>
      </c>
    </row>
    <row r="266" spans="1:7" x14ac:dyDescent="0.3">
      <c r="A266" s="62">
        <v>40836</v>
      </c>
      <c r="B266" s="50">
        <v>20.5</v>
      </c>
      <c r="C266" s="50">
        <v>13.9</v>
      </c>
      <c r="D266" s="61">
        <f t="shared" si="9"/>
        <v>17.2</v>
      </c>
      <c r="E266" s="61">
        <f t="shared" si="10"/>
        <v>17.2</v>
      </c>
      <c r="F266" s="20">
        <v>14.472</v>
      </c>
      <c r="G266" s="20">
        <v>16.541666666666668</v>
      </c>
    </row>
    <row r="267" spans="1:7" x14ac:dyDescent="0.3">
      <c r="A267" s="62">
        <v>40837</v>
      </c>
      <c r="B267" s="50">
        <v>19.399999999999999</v>
      </c>
      <c r="C267" s="50">
        <v>15.3</v>
      </c>
      <c r="D267" s="61">
        <f t="shared" si="9"/>
        <v>17.350000000000001</v>
      </c>
      <c r="E267" s="61">
        <f t="shared" si="10"/>
        <v>17.350000000000001</v>
      </c>
      <c r="F267" s="20">
        <v>6.0263999999999998</v>
      </c>
      <c r="G267" s="20">
        <v>16.562500000000004</v>
      </c>
    </row>
    <row r="268" spans="1:7" x14ac:dyDescent="0.3">
      <c r="A268" s="62">
        <v>40838</v>
      </c>
      <c r="B268" s="50">
        <v>19.100000000000001</v>
      </c>
      <c r="C268" s="50">
        <v>14.9</v>
      </c>
      <c r="D268" s="61">
        <f t="shared" si="9"/>
        <v>17</v>
      </c>
      <c r="E268" s="61">
        <f t="shared" si="10"/>
        <v>17</v>
      </c>
      <c r="F268" s="20">
        <v>6.1272000000000002</v>
      </c>
      <c r="G268" s="20">
        <v>16.624999999999996</v>
      </c>
    </row>
    <row r="269" spans="1:7" x14ac:dyDescent="0.3">
      <c r="A269" s="62">
        <v>40839</v>
      </c>
      <c r="B269" s="50">
        <v>21.7</v>
      </c>
      <c r="C269" s="50">
        <v>15.5</v>
      </c>
      <c r="D269" s="61">
        <f t="shared" si="9"/>
        <v>18.600000000000001</v>
      </c>
      <c r="E269" s="61">
        <f t="shared" si="10"/>
        <v>18.600000000000001</v>
      </c>
      <c r="F269" s="20">
        <v>12.895200000000001</v>
      </c>
      <c r="G269" s="20">
        <v>17.983333333333338</v>
      </c>
    </row>
    <row r="270" spans="1:7" x14ac:dyDescent="0.3">
      <c r="A270" s="62">
        <v>40840</v>
      </c>
      <c r="B270" s="50">
        <v>24.2</v>
      </c>
      <c r="C270" s="50">
        <v>15.5</v>
      </c>
      <c r="D270" s="61">
        <f t="shared" si="9"/>
        <v>19.850000000000001</v>
      </c>
      <c r="E270" s="61">
        <f t="shared" si="10"/>
        <v>19.850000000000001</v>
      </c>
      <c r="F270" s="20">
        <v>15.771599999999999</v>
      </c>
      <c r="G270" s="20">
        <v>18.374999999999996</v>
      </c>
    </row>
    <row r="271" spans="1:7" x14ac:dyDescent="0.3">
      <c r="A271" s="62">
        <v>40841</v>
      </c>
      <c r="B271" s="50">
        <v>17.8</v>
      </c>
      <c r="C271" s="50">
        <v>15.4</v>
      </c>
      <c r="D271" s="61">
        <f t="shared" si="9"/>
        <v>16.600000000000001</v>
      </c>
      <c r="E271" s="61">
        <f t="shared" si="10"/>
        <v>16.600000000000001</v>
      </c>
      <c r="F271" s="20">
        <v>3.7151999999999998</v>
      </c>
      <c r="G271" s="20">
        <v>16.491666666666671</v>
      </c>
    </row>
    <row r="272" spans="1:7" x14ac:dyDescent="0.3">
      <c r="A272" s="62">
        <v>40842</v>
      </c>
      <c r="B272" s="50">
        <v>16.7</v>
      </c>
      <c r="C272" s="50">
        <v>14.3</v>
      </c>
      <c r="D272" s="61">
        <f t="shared" si="9"/>
        <v>15.5</v>
      </c>
      <c r="E272" s="61">
        <f t="shared" si="10"/>
        <v>15.5</v>
      </c>
      <c r="F272" s="20">
        <v>4.8780000000000001</v>
      </c>
      <c r="G272" s="20">
        <v>15.058333333333335</v>
      </c>
    </row>
    <row r="273" spans="1:7" x14ac:dyDescent="0.3">
      <c r="A273" s="62">
        <v>40843</v>
      </c>
      <c r="B273" s="50">
        <v>16.7</v>
      </c>
      <c r="C273" s="50">
        <v>12.6</v>
      </c>
      <c r="D273" s="61">
        <f t="shared" si="9"/>
        <v>14.649999999999999</v>
      </c>
      <c r="E273" s="61">
        <f t="shared" si="10"/>
        <v>14.649999999999999</v>
      </c>
      <c r="F273" s="20">
        <v>8.5571999999999999</v>
      </c>
      <c r="G273" s="20">
        <v>13.991666666666667</v>
      </c>
    </row>
    <row r="274" spans="1:7" x14ac:dyDescent="0.3">
      <c r="A274" s="62">
        <v>40844</v>
      </c>
      <c r="B274" s="50">
        <v>22.9</v>
      </c>
      <c r="C274" s="50">
        <v>9.6999999999999993</v>
      </c>
      <c r="D274" s="61">
        <f t="shared" si="9"/>
        <v>16.299999999999997</v>
      </c>
      <c r="E274" s="61">
        <f t="shared" si="10"/>
        <v>16.299999999999997</v>
      </c>
      <c r="F274" s="20">
        <v>25.153199999999998</v>
      </c>
      <c r="G274" s="20">
        <v>14.9625</v>
      </c>
    </row>
    <row r="275" spans="1:7" x14ac:dyDescent="0.3">
      <c r="A275" s="62">
        <v>40845</v>
      </c>
      <c r="B275" s="50">
        <v>21</v>
      </c>
      <c r="C275" s="50">
        <v>9.1</v>
      </c>
      <c r="D275" s="61">
        <f t="shared" si="9"/>
        <v>15.05</v>
      </c>
      <c r="E275" s="61">
        <f t="shared" si="10"/>
        <v>15.05</v>
      </c>
      <c r="F275" s="20">
        <v>18.784800000000001</v>
      </c>
      <c r="G275" s="20">
        <v>14.733333333333329</v>
      </c>
    </row>
    <row r="276" spans="1:7" x14ac:dyDescent="0.3">
      <c r="A276" s="62">
        <v>40846</v>
      </c>
      <c r="B276" s="50">
        <v>19.2</v>
      </c>
      <c r="C276" s="50">
        <v>14.1</v>
      </c>
      <c r="D276" s="61">
        <f t="shared" si="9"/>
        <v>16.649999999999999</v>
      </c>
      <c r="E276" s="61">
        <f t="shared" si="10"/>
        <v>16.649999999999999</v>
      </c>
      <c r="F276" s="20">
        <v>6.6132</v>
      </c>
      <c r="G276" s="20">
        <v>15.529166666666669</v>
      </c>
    </row>
    <row r="277" spans="1:7" x14ac:dyDescent="0.3">
      <c r="A277" s="62">
        <v>40847</v>
      </c>
      <c r="B277" s="50">
        <v>16.5</v>
      </c>
      <c r="C277" s="50">
        <v>13.7</v>
      </c>
      <c r="D277" s="61">
        <f t="shared" si="9"/>
        <v>15.1</v>
      </c>
      <c r="E277" s="61">
        <f t="shared" si="10"/>
        <v>15.1</v>
      </c>
      <c r="F277" s="20">
        <v>5.9076000000000004</v>
      </c>
      <c r="G277" s="20">
        <v>14.629166666666665</v>
      </c>
    </row>
    <row r="278" spans="1:7" x14ac:dyDescent="0.3">
      <c r="A278" s="62">
        <v>40848</v>
      </c>
      <c r="B278" s="50">
        <v>17.3</v>
      </c>
      <c r="C278" s="50">
        <v>13.4</v>
      </c>
      <c r="D278" s="61">
        <f t="shared" si="9"/>
        <v>15.350000000000001</v>
      </c>
      <c r="E278" s="61">
        <f t="shared" si="10"/>
        <v>15.350000000000001</v>
      </c>
      <c r="F278" s="20">
        <v>6.3179999999999996</v>
      </c>
      <c r="G278" s="20">
        <v>15.179166666666665</v>
      </c>
    </row>
    <row r="279" spans="1:7" x14ac:dyDescent="0.3">
      <c r="A279" s="62">
        <v>40849</v>
      </c>
      <c r="B279" s="50">
        <v>17.3</v>
      </c>
      <c r="C279" s="50">
        <v>14.2</v>
      </c>
      <c r="D279" s="61">
        <f t="shared" si="9"/>
        <v>15.75</v>
      </c>
      <c r="E279" s="61">
        <f t="shared" si="10"/>
        <v>15.75</v>
      </c>
      <c r="F279" s="20">
        <v>4.9931999999999999</v>
      </c>
      <c r="G279" s="20">
        <v>15.262499999999998</v>
      </c>
    </row>
    <row r="280" spans="1:7" x14ac:dyDescent="0.3">
      <c r="A280" s="62">
        <v>40850</v>
      </c>
      <c r="B280" s="50">
        <v>21.5</v>
      </c>
      <c r="C280" s="50">
        <v>14.1</v>
      </c>
      <c r="D280" s="61">
        <f t="shared" si="9"/>
        <v>17.8</v>
      </c>
      <c r="E280" s="61">
        <f t="shared" si="10"/>
        <v>17.8</v>
      </c>
      <c r="F280" s="20">
        <v>11.4048</v>
      </c>
      <c r="G280" s="20">
        <v>16.7</v>
      </c>
    </row>
    <row r="281" spans="1:7" x14ac:dyDescent="0.3">
      <c r="A281" s="62">
        <v>40851</v>
      </c>
      <c r="B281" s="50">
        <v>18.600000000000001</v>
      </c>
      <c r="C281" s="50">
        <v>14.6</v>
      </c>
      <c r="D281" s="61">
        <f t="shared" si="9"/>
        <v>16.600000000000001</v>
      </c>
      <c r="E281" s="61">
        <f t="shared" si="10"/>
        <v>16.600000000000001</v>
      </c>
      <c r="F281" s="20">
        <v>6.9012000000000002</v>
      </c>
      <c r="G281" s="20">
        <v>16.408333333333335</v>
      </c>
    </row>
    <row r="282" spans="1:7" x14ac:dyDescent="0.3">
      <c r="A282" s="62">
        <v>40852</v>
      </c>
      <c r="B282" s="50">
        <v>19.399999999999999</v>
      </c>
      <c r="C282" s="50">
        <v>14.5</v>
      </c>
      <c r="D282" s="61">
        <f t="shared" si="9"/>
        <v>16.95</v>
      </c>
      <c r="E282" s="61">
        <f t="shared" si="10"/>
        <v>16.95</v>
      </c>
      <c r="F282" s="20">
        <v>7.1676000000000002</v>
      </c>
      <c r="G282" s="20">
        <v>16.354166666666668</v>
      </c>
    </row>
    <row r="283" spans="1:7" x14ac:dyDescent="0.3">
      <c r="A283" s="62">
        <v>40853</v>
      </c>
      <c r="B283" s="50">
        <v>18.7</v>
      </c>
      <c r="C283" s="50">
        <v>15</v>
      </c>
      <c r="D283" s="61">
        <f t="shared" si="9"/>
        <v>16.850000000000001</v>
      </c>
      <c r="E283" s="61">
        <f t="shared" si="10"/>
        <v>16.850000000000001</v>
      </c>
      <c r="F283" s="20">
        <v>4.3415999999999997</v>
      </c>
      <c r="G283" s="20">
        <v>16.033333333333335</v>
      </c>
    </row>
    <row r="284" spans="1:7" x14ac:dyDescent="0.3">
      <c r="A284" s="62">
        <v>40854</v>
      </c>
      <c r="B284" s="50">
        <v>22.2</v>
      </c>
      <c r="C284" s="50">
        <v>15</v>
      </c>
      <c r="D284" s="61">
        <f t="shared" si="9"/>
        <v>18.600000000000001</v>
      </c>
      <c r="E284" s="61">
        <f t="shared" si="10"/>
        <v>18.600000000000001</v>
      </c>
      <c r="F284" s="20">
        <v>15.3504</v>
      </c>
      <c r="G284" s="20">
        <v>17.566666666666666</v>
      </c>
    </row>
    <row r="285" spans="1:7" x14ac:dyDescent="0.3">
      <c r="A285" s="62">
        <v>40855</v>
      </c>
      <c r="B285" s="50">
        <v>21</v>
      </c>
      <c r="C285" s="50">
        <v>11.5</v>
      </c>
      <c r="D285" s="61">
        <f t="shared" si="9"/>
        <v>16.25</v>
      </c>
      <c r="E285" s="61">
        <f t="shared" si="10"/>
        <v>16.25</v>
      </c>
      <c r="F285" s="20">
        <v>15.368399999999999</v>
      </c>
      <c r="G285" s="20">
        <v>15.733333333333334</v>
      </c>
    </row>
    <row r="286" spans="1:7" x14ac:dyDescent="0.3">
      <c r="A286" s="62">
        <v>40856</v>
      </c>
      <c r="B286" s="50">
        <v>22.5</v>
      </c>
      <c r="C286" s="50">
        <v>9</v>
      </c>
      <c r="D286" s="61">
        <f t="shared" si="9"/>
        <v>15.75</v>
      </c>
      <c r="E286" s="61">
        <f t="shared" si="10"/>
        <v>15.75</v>
      </c>
      <c r="F286" s="20">
        <v>20.8368</v>
      </c>
      <c r="G286" s="20">
        <v>15.195833333333333</v>
      </c>
    </row>
    <row r="287" spans="1:7" x14ac:dyDescent="0.3">
      <c r="A287" s="62">
        <v>40857</v>
      </c>
      <c r="B287" s="50">
        <v>20.8</v>
      </c>
      <c r="C287" s="50">
        <v>10.4</v>
      </c>
      <c r="D287" s="61">
        <f t="shared" si="9"/>
        <v>15.600000000000001</v>
      </c>
      <c r="E287" s="61">
        <f t="shared" si="10"/>
        <v>15.600000000000001</v>
      </c>
      <c r="F287" s="20">
        <v>14.691599999999999</v>
      </c>
      <c r="G287" s="20">
        <v>14.633333333333335</v>
      </c>
    </row>
    <row r="288" spans="1:7" x14ac:dyDescent="0.3">
      <c r="A288" s="62">
        <v>40858</v>
      </c>
      <c r="B288" s="50">
        <v>15.6</v>
      </c>
      <c r="C288" s="50">
        <v>11.1</v>
      </c>
      <c r="D288" s="61">
        <f t="shared" si="9"/>
        <v>13.35</v>
      </c>
      <c r="E288" s="61">
        <f t="shared" si="10"/>
        <v>13.35</v>
      </c>
      <c r="F288" s="20">
        <v>3.1823999999999999</v>
      </c>
      <c r="G288" s="20">
        <v>13.691666666666665</v>
      </c>
    </row>
    <row r="289" spans="1:7" x14ac:dyDescent="0.3">
      <c r="A289" s="62">
        <v>40859</v>
      </c>
      <c r="B289" s="50">
        <v>17.2</v>
      </c>
      <c r="C289" s="50">
        <v>10.9</v>
      </c>
      <c r="D289" s="61">
        <f t="shared" si="9"/>
        <v>14.05</v>
      </c>
      <c r="E289" s="61">
        <f t="shared" si="10"/>
        <v>14.05</v>
      </c>
      <c r="F289" s="20">
        <v>6.4151999999999996</v>
      </c>
      <c r="G289" s="20">
        <v>14.243478260869564</v>
      </c>
    </row>
    <row r="290" spans="1:7" x14ac:dyDescent="0.3">
      <c r="A290" s="62">
        <v>40860</v>
      </c>
      <c r="B290" s="50">
        <v>19.600000000000001</v>
      </c>
      <c r="C290" s="50">
        <v>7.3</v>
      </c>
      <c r="D290" s="61">
        <f t="shared" si="9"/>
        <v>13.450000000000001</v>
      </c>
      <c r="E290" s="61">
        <f t="shared" si="10"/>
        <v>13.450000000000001</v>
      </c>
      <c r="F290" s="20">
        <v>19.422000000000001</v>
      </c>
      <c r="G290" s="20">
        <v>13.358333333333334</v>
      </c>
    </row>
    <row r="291" spans="1:7" x14ac:dyDescent="0.3">
      <c r="A291" s="62">
        <v>40861</v>
      </c>
      <c r="B291" s="50">
        <v>15.7</v>
      </c>
      <c r="C291" s="50">
        <v>12.4</v>
      </c>
      <c r="D291" s="61">
        <f t="shared" si="9"/>
        <v>14.05</v>
      </c>
      <c r="E291" s="61">
        <f t="shared" si="10"/>
        <v>14.05</v>
      </c>
      <c r="F291" s="20">
        <v>5.7023999999999999</v>
      </c>
      <c r="G291" s="20">
        <v>13.699999999999996</v>
      </c>
    </row>
    <row r="292" spans="1:7" x14ac:dyDescent="0.3">
      <c r="A292" s="62">
        <v>40862</v>
      </c>
      <c r="B292" s="50">
        <v>14.1</v>
      </c>
      <c r="C292" s="50">
        <v>11.8</v>
      </c>
      <c r="D292" s="61">
        <f t="shared" si="9"/>
        <v>12.95</v>
      </c>
      <c r="E292" s="61">
        <f t="shared" si="10"/>
        <v>12.95</v>
      </c>
      <c r="F292" s="20">
        <v>4.5792000000000002</v>
      </c>
      <c r="G292" s="20">
        <v>12.758333333333331</v>
      </c>
    </row>
    <row r="293" spans="1:7" x14ac:dyDescent="0.3">
      <c r="A293" s="62">
        <v>40863</v>
      </c>
      <c r="B293" s="50">
        <v>16.5</v>
      </c>
      <c r="C293" s="50">
        <v>12.2</v>
      </c>
      <c r="D293" s="61">
        <f t="shared" si="9"/>
        <v>14.35</v>
      </c>
      <c r="E293" s="61">
        <f t="shared" si="10"/>
        <v>14.35</v>
      </c>
      <c r="F293" s="20">
        <v>7.7831999999999999</v>
      </c>
      <c r="G293" s="20">
        <v>13.6875</v>
      </c>
    </row>
    <row r="294" spans="1:7" x14ac:dyDescent="0.3">
      <c r="A294" s="62">
        <v>40864</v>
      </c>
      <c r="B294" s="50">
        <v>20.6</v>
      </c>
      <c r="C294" s="50">
        <v>11.9</v>
      </c>
      <c r="D294" s="61">
        <f t="shared" si="9"/>
        <v>16.25</v>
      </c>
      <c r="E294" s="61">
        <f t="shared" si="10"/>
        <v>16.25</v>
      </c>
      <c r="F294" s="20">
        <v>11.628</v>
      </c>
      <c r="G294" s="20">
        <v>14.533333333333337</v>
      </c>
    </row>
    <row r="295" spans="1:7" x14ac:dyDescent="0.3">
      <c r="A295" s="62">
        <v>40865</v>
      </c>
      <c r="B295" s="50">
        <v>21.5</v>
      </c>
      <c r="C295" s="50">
        <v>10</v>
      </c>
      <c r="D295" s="61">
        <f t="shared" si="9"/>
        <v>15.75</v>
      </c>
      <c r="E295" s="61">
        <f t="shared" si="10"/>
        <v>15.75</v>
      </c>
      <c r="F295" s="20">
        <v>17.262</v>
      </c>
      <c r="G295" s="20">
        <v>14.566666666666665</v>
      </c>
    </row>
    <row r="296" spans="1:7" x14ac:dyDescent="0.3">
      <c r="A296" s="62">
        <v>40866</v>
      </c>
      <c r="B296" s="50">
        <v>18.100000000000001</v>
      </c>
      <c r="C296" s="50">
        <v>9.9</v>
      </c>
      <c r="D296" s="61">
        <f t="shared" si="9"/>
        <v>14</v>
      </c>
      <c r="E296" s="61">
        <f t="shared" si="10"/>
        <v>14</v>
      </c>
      <c r="F296" s="20">
        <v>8.4276</v>
      </c>
      <c r="G296" s="20">
        <v>13.770833333333334</v>
      </c>
    </row>
    <row r="297" spans="1:7" x14ac:dyDescent="0.3">
      <c r="A297" s="62">
        <v>40867</v>
      </c>
      <c r="B297" s="50">
        <v>17.899999999999999</v>
      </c>
      <c r="C297" s="50">
        <v>12.6</v>
      </c>
      <c r="D297" s="61">
        <f t="shared" si="9"/>
        <v>15.25</v>
      </c>
      <c r="E297" s="61">
        <f t="shared" si="10"/>
        <v>15.25</v>
      </c>
      <c r="F297" s="20">
        <v>8.2403999999999993</v>
      </c>
      <c r="G297" s="20">
        <v>14.483333333333334</v>
      </c>
    </row>
    <row r="298" spans="1:7" x14ac:dyDescent="0.3">
      <c r="A298" s="62">
        <v>40868</v>
      </c>
      <c r="B298" s="50">
        <v>17.2</v>
      </c>
      <c r="C298" s="50">
        <v>12.6</v>
      </c>
      <c r="D298" s="61">
        <f t="shared" si="9"/>
        <v>14.899999999999999</v>
      </c>
      <c r="E298" s="61">
        <f t="shared" si="10"/>
        <v>14.899999999999999</v>
      </c>
      <c r="F298" s="20">
        <v>8.4420000000000002</v>
      </c>
      <c r="G298" s="20">
        <v>14.375</v>
      </c>
    </row>
    <row r="299" spans="1:7" x14ac:dyDescent="0.3">
      <c r="A299" s="62">
        <v>40869</v>
      </c>
      <c r="B299" s="50">
        <v>20.7</v>
      </c>
      <c r="C299" s="50">
        <v>9.8000000000000007</v>
      </c>
      <c r="D299" s="61">
        <f t="shared" si="9"/>
        <v>15.25</v>
      </c>
      <c r="E299" s="61">
        <f t="shared" si="10"/>
        <v>15.25</v>
      </c>
      <c r="F299" s="20">
        <v>16.6356</v>
      </c>
      <c r="G299" s="20">
        <v>14.420833333333334</v>
      </c>
    </row>
    <row r="300" spans="1:7" x14ac:dyDescent="0.3">
      <c r="A300" s="62">
        <v>40870</v>
      </c>
      <c r="B300" s="50">
        <v>21.3</v>
      </c>
      <c r="C300" s="50">
        <v>9</v>
      </c>
      <c r="D300" s="61">
        <f t="shared" si="9"/>
        <v>15.15</v>
      </c>
      <c r="E300" s="61">
        <f t="shared" si="10"/>
        <v>15.15</v>
      </c>
      <c r="F300" s="20">
        <v>15.069599999999999</v>
      </c>
      <c r="G300" s="20">
        <v>14.049999999999999</v>
      </c>
    </row>
    <row r="301" spans="1:7" x14ac:dyDescent="0.3">
      <c r="A301" s="62">
        <v>40871</v>
      </c>
      <c r="B301" s="50">
        <v>18.600000000000001</v>
      </c>
      <c r="C301" s="50">
        <v>12.9</v>
      </c>
      <c r="D301" s="61">
        <f t="shared" si="9"/>
        <v>15.75</v>
      </c>
      <c r="E301" s="61">
        <f t="shared" si="10"/>
        <v>15.75</v>
      </c>
      <c r="F301" s="20">
        <v>7.3872</v>
      </c>
      <c r="G301" s="20">
        <v>14.816666666666668</v>
      </c>
    </row>
    <row r="302" spans="1:7" x14ac:dyDescent="0.3">
      <c r="A302" s="62">
        <v>40872</v>
      </c>
      <c r="B302" s="50">
        <v>19.2</v>
      </c>
      <c r="C302" s="50">
        <v>13</v>
      </c>
      <c r="D302" s="61">
        <f t="shared" si="9"/>
        <v>16.100000000000001</v>
      </c>
      <c r="E302" s="61">
        <f t="shared" si="10"/>
        <v>16.100000000000001</v>
      </c>
      <c r="F302" s="20">
        <v>9.0251999999999999</v>
      </c>
      <c r="G302" s="20">
        <v>15.487500000000002</v>
      </c>
    </row>
    <row r="303" spans="1:7" x14ac:dyDescent="0.3">
      <c r="A303" s="62">
        <v>40873</v>
      </c>
      <c r="B303" s="50">
        <v>20.3</v>
      </c>
      <c r="C303" s="50">
        <v>13.8</v>
      </c>
      <c r="D303" s="61">
        <f t="shared" si="9"/>
        <v>17.05</v>
      </c>
      <c r="E303" s="61">
        <f t="shared" si="10"/>
        <v>17.05</v>
      </c>
      <c r="F303" s="20">
        <v>9.2916000000000007</v>
      </c>
      <c r="G303" s="20">
        <v>16.429166666666667</v>
      </c>
    </row>
    <row r="304" spans="1:7" x14ac:dyDescent="0.3">
      <c r="A304" s="62">
        <v>40874</v>
      </c>
      <c r="B304" s="50">
        <v>21</v>
      </c>
      <c r="C304" s="50">
        <v>14.1</v>
      </c>
      <c r="D304" s="61">
        <f t="shared" si="9"/>
        <v>17.55</v>
      </c>
      <c r="E304" s="61">
        <f t="shared" si="10"/>
        <v>17.55</v>
      </c>
      <c r="F304" s="20">
        <v>9.3059999999999992</v>
      </c>
      <c r="G304" s="20">
        <v>16.783333333333335</v>
      </c>
    </row>
    <row r="305" spans="1:7" x14ac:dyDescent="0.3">
      <c r="A305" s="62">
        <v>40875</v>
      </c>
      <c r="B305" s="50">
        <v>20.2</v>
      </c>
      <c r="C305" s="50">
        <v>13.9</v>
      </c>
      <c r="D305" s="61">
        <f t="shared" si="9"/>
        <v>17.05</v>
      </c>
      <c r="E305" s="61">
        <f t="shared" si="10"/>
        <v>17.05</v>
      </c>
      <c r="F305" s="20">
        <v>8.9207999999999998</v>
      </c>
      <c r="G305" s="20">
        <v>16.383333333333333</v>
      </c>
    </row>
    <row r="306" spans="1:7" x14ac:dyDescent="0.3">
      <c r="A306" s="62">
        <v>40876</v>
      </c>
      <c r="B306" s="50">
        <v>15.8</v>
      </c>
      <c r="C306" s="50">
        <v>10.6</v>
      </c>
      <c r="D306" s="61">
        <f t="shared" si="9"/>
        <v>13.2</v>
      </c>
      <c r="E306" s="61">
        <f t="shared" si="10"/>
        <v>13.2</v>
      </c>
      <c r="F306" s="20">
        <v>1.9224000000000001</v>
      </c>
      <c r="G306" s="20">
        <v>13.550000000000004</v>
      </c>
    </row>
    <row r="307" spans="1:7" x14ac:dyDescent="0.3">
      <c r="A307" s="62">
        <v>40877</v>
      </c>
      <c r="B307" s="50">
        <v>14.7</v>
      </c>
      <c r="C307" s="50">
        <v>10.3</v>
      </c>
      <c r="D307" s="61">
        <f t="shared" si="9"/>
        <v>12.5</v>
      </c>
      <c r="E307" s="61">
        <f t="shared" si="10"/>
        <v>12.5</v>
      </c>
      <c r="F307" s="20">
        <v>7.7724000000000002</v>
      </c>
      <c r="G307" s="20">
        <v>12.079166666666666</v>
      </c>
    </row>
    <row r="308" spans="1:7" x14ac:dyDescent="0.3">
      <c r="A308" s="62">
        <v>40878</v>
      </c>
      <c r="B308" s="50">
        <v>14.3</v>
      </c>
      <c r="C308" s="50">
        <v>7.4</v>
      </c>
      <c r="D308" s="61">
        <f t="shared" si="9"/>
        <v>10.850000000000001</v>
      </c>
      <c r="E308" s="61">
        <f t="shared" si="10"/>
        <v>10.850000000000001</v>
      </c>
      <c r="F308" s="20">
        <v>10.4724</v>
      </c>
      <c r="G308" s="20">
        <v>10.466666666666667</v>
      </c>
    </row>
    <row r="309" spans="1:7" x14ac:dyDescent="0.3">
      <c r="A309" s="62">
        <v>40879</v>
      </c>
      <c r="B309" s="50">
        <v>15.8</v>
      </c>
      <c r="C309" s="50">
        <v>3.9</v>
      </c>
      <c r="D309" s="61">
        <f t="shared" si="9"/>
        <v>9.85</v>
      </c>
      <c r="E309" s="61">
        <f t="shared" si="10"/>
        <v>9.85</v>
      </c>
      <c r="F309" s="20">
        <v>13.4064</v>
      </c>
      <c r="G309" s="20">
        <v>8.9541666666666657</v>
      </c>
    </row>
    <row r="310" spans="1:7" x14ac:dyDescent="0.3">
      <c r="A310" s="62">
        <v>40880</v>
      </c>
      <c r="B310" s="50">
        <v>10.8</v>
      </c>
      <c r="C310" s="50">
        <v>8.4</v>
      </c>
      <c r="D310" s="61">
        <f t="shared" si="9"/>
        <v>9.6000000000000014</v>
      </c>
      <c r="E310" s="61">
        <f t="shared" si="10"/>
        <v>9.6000000000000014</v>
      </c>
      <c r="F310" s="20">
        <v>2.8332000000000002</v>
      </c>
      <c r="G310" s="20">
        <v>9.3333333333333357</v>
      </c>
    </row>
    <row r="311" spans="1:7" x14ac:dyDescent="0.3">
      <c r="A311" s="62">
        <v>40881</v>
      </c>
      <c r="B311" s="50">
        <v>12.3</v>
      </c>
      <c r="C311" s="50">
        <v>7</v>
      </c>
      <c r="D311" s="61">
        <f t="shared" si="9"/>
        <v>9.65</v>
      </c>
      <c r="E311" s="61">
        <f t="shared" si="10"/>
        <v>9.65</v>
      </c>
      <c r="F311" s="20">
        <v>6.6383999999999999</v>
      </c>
      <c r="G311" s="20">
        <v>9.5130434782608706</v>
      </c>
    </row>
    <row r="312" spans="1:7" x14ac:dyDescent="0.3">
      <c r="A312" s="62">
        <v>40882</v>
      </c>
      <c r="B312" s="50">
        <v>12</v>
      </c>
      <c r="C312" s="50">
        <v>8.1</v>
      </c>
      <c r="D312" s="61">
        <f t="shared" si="9"/>
        <v>10.050000000000001</v>
      </c>
      <c r="E312" s="61">
        <f t="shared" si="10"/>
        <v>10.050000000000001</v>
      </c>
      <c r="F312" s="20">
        <v>4.8239999999999998</v>
      </c>
      <c r="G312" s="20">
        <v>9.5999999999999979</v>
      </c>
    </row>
    <row r="313" spans="1:7" x14ac:dyDescent="0.3">
      <c r="A313" s="62">
        <v>40883</v>
      </c>
      <c r="B313" s="50">
        <v>9.5</v>
      </c>
      <c r="C313" s="50">
        <v>8.1</v>
      </c>
      <c r="D313" s="61">
        <f t="shared" si="9"/>
        <v>8.8000000000000007</v>
      </c>
      <c r="E313" s="61">
        <f t="shared" si="10"/>
        <v>8.8000000000000007</v>
      </c>
      <c r="F313" s="20">
        <v>2.2176</v>
      </c>
      <c r="G313" s="20">
        <v>8.9083333333333332</v>
      </c>
    </row>
    <row r="314" spans="1:7" x14ac:dyDescent="0.3">
      <c r="A314" s="62">
        <v>40884</v>
      </c>
      <c r="B314" s="50">
        <v>11.6</v>
      </c>
      <c r="C314" s="50">
        <v>7.1</v>
      </c>
      <c r="D314" s="61">
        <f t="shared" si="9"/>
        <v>9.35</v>
      </c>
      <c r="E314" s="61">
        <f t="shared" si="10"/>
        <v>9.35</v>
      </c>
      <c r="F314" s="20">
        <v>5.4576000000000002</v>
      </c>
      <c r="G314" s="20">
        <v>8.9</v>
      </c>
    </row>
    <row r="315" spans="1:7" x14ac:dyDescent="0.3">
      <c r="A315" s="62">
        <v>40885</v>
      </c>
      <c r="B315" s="50">
        <v>9.4</v>
      </c>
      <c r="C315" s="50">
        <v>6.3</v>
      </c>
      <c r="D315" s="61">
        <f t="shared" si="9"/>
        <v>7.85</v>
      </c>
      <c r="E315" s="61">
        <f t="shared" si="10"/>
        <v>7.85</v>
      </c>
      <c r="F315" s="20">
        <v>4.7304000000000004</v>
      </c>
      <c r="G315" s="20">
        <v>7.5833333333333348</v>
      </c>
    </row>
    <row r="316" spans="1:7" x14ac:dyDescent="0.3">
      <c r="A316" s="62">
        <v>40886</v>
      </c>
      <c r="B316" s="50">
        <v>10.5</v>
      </c>
      <c r="C316" s="50">
        <v>4.4000000000000004</v>
      </c>
      <c r="D316" s="61">
        <f t="shared" si="9"/>
        <v>7.45</v>
      </c>
      <c r="E316" s="61">
        <f t="shared" si="10"/>
        <v>7.45</v>
      </c>
      <c r="F316" s="20">
        <v>7.6896000000000004</v>
      </c>
      <c r="G316" s="20">
        <v>6.9916666666666671</v>
      </c>
    </row>
    <row r="317" spans="1:7" x14ac:dyDescent="0.3">
      <c r="A317" s="62">
        <v>40887</v>
      </c>
      <c r="B317" s="50">
        <v>11.2</v>
      </c>
      <c r="C317" s="50">
        <v>4.2</v>
      </c>
      <c r="D317" s="61">
        <f t="shared" si="9"/>
        <v>7.6999999999999993</v>
      </c>
      <c r="E317" s="61">
        <f t="shared" si="10"/>
        <v>7.6999999999999993</v>
      </c>
      <c r="F317" s="20">
        <v>13.7196</v>
      </c>
      <c r="G317" s="20">
        <v>6.8875000000000002</v>
      </c>
    </row>
    <row r="318" spans="1:7" x14ac:dyDescent="0.3">
      <c r="A318" s="62">
        <v>40888</v>
      </c>
      <c r="B318" s="50">
        <v>9.9</v>
      </c>
      <c r="C318" s="50">
        <v>4.2</v>
      </c>
      <c r="D318" s="61">
        <f t="shared" si="9"/>
        <v>7.0500000000000007</v>
      </c>
      <c r="E318" s="61">
        <f t="shared" si="10"/>
        <v>7.0500000000000007</v>
      </c>
      <c r="F318" s="20">
        <v>8.9136000000000006</v>
      </c>
      <c r="G318" s="20">
        <v>6.5791666666666666</v>
      </c>
    </row>
    <row r="319" spans="1:7" x14ac:dyDescent="0.3">
      <c r="A319" s="62">
        <v>40889</v>
      </c>
      <c r="B319" s="50">
        <v>12.5</v>
      </c>
      <c r="C319" s="50">
        <v>2.2000000000000002</v>
      </c>
      <c r="D319" s="61">
        <f t="shared" si="9"/>
        <v>7.35</v>
      </c>
      <c r="E319" s="61">
        <f t="shared" si="10"/>
        <v>7.35</v>
      </c>
      <c r="F319" s="20">
        <v>13.701599999999999</v>
      </c>
      <c r="G319" s="20">
        <v>6.4458333333333337</v>
      </c>
    </row>
    <row r="320" spans="1:7" x14ac:dyDescent="0.3">
      <c r="A320" s="62">
        <v>40890</v>
      </c>
      <c r="B320" s="50">
        <v>9.8000000000000007</v>
      </c>
      <c r="C320" s="50">
        <v>2.9</v>
      </c>
      <c r="D320" s="61">
        <f t="shared" si="9"/>
        <v>6.3500000000000005</v>
      </c>
      <c r="E320" s="61">
        <f t="shared" si="10"/>
        <v>6.3500000000000005</v>
      </c>
      <c r="F320" s="20">
        <v>4.7375999999999996</v>
      </c>
      <c r="G320" s="20">
        <v>6.6708333333333343</v>
      </c>
    </row>
    <row r="321" spans="1:7" x14ac:dyDescent="0.3">
      <c r="A321" s="62">
        <v>40891</v>
      </c>
      <c r="B321" s="50">
        <v>13.3</v>
      </c>
      <c r="C321" s="50">
        <v>5.7</v>
      </c>
      <c r="D321" s="61">
        <f t="shared" si="9"/>
        <v>9.5</v>
      </c>
      <c r="E321" s="61">
        <f t="shared" si="10"/>
        <v>9.5</v>
      </c>
      <c r="F321" s="20">
        <v>10.3788</v>
      </c>
      <c r="G321" s="20">
        <v>8.5041666666666647</v>
      </c>
    </row>
    <row r="322" spans="1:7" x14ac:dyDescent="0.3">
      <c r="A322" s="62">
        <v>40892</v>
      </c>
      <c r="B322" s="50">
        <v>12.8</v>
      </c>
      <c r="C322" s="50">
        <v>4.8</v>
      </c>
      <c r="D322" s="61">
        <f t="shared" si="9"/>
        <v>8.8000000000000007</v>
      </c>
      <c r="E322" s="61">
        <f t="shared" si="10"/>
        <v>8.8000000000000007</v>
      </c>
      <c r="F322" s="20">
        <v>12.366</v>
      </c>
      <c r="G322" s="20">
        <v>8.1</v>
      </c>
    </row>
    <row r="323" spans="1:7" x14ac:dyDescent="0.3">
      <c r="A323" s="62">
        <v>40893</v>
      </c>
      <c r="B323" s="50">
        <v>7.6</v>
      </c>
      <c r="C323" s="50">
        <v>4.4000000000000004</v>
      </c>
      <c r="D323" s="61">
        <f t="shared" ref="D323:D386" si="11">(B323+C323)/2</f>
        <v>6</v>
      </c>
      <c r="E323" s="61">
        <f t="shared" ref="E323:E386" si="12">IF(D323&lt;=0,0,IF(AND(D323&gt;0,D323&lt;=26),D323,IF(AND(D323&gt;26,D323&lt;=34),26/8*(34-D323),0)))</f>
        <v>6</v>
      </c>
      <c r="F323" s="20">
        <v>3.69</v>
      </c>
      <c r="G323" s="20">
        <v>6.0333333333333323</v>
      </c>
    </row>
    <row r="324" spans="1:7" x14ac:dyDescent="0.3">
      <c r="A324" s="62">
        <v>40894</v>
      </c>
      <c r="B324" s="50">
        <v>6.9</v>
      </c>
      <c r="C324" s="50">
        <v>5.4</v>
      </c>
      <c r="D324" s="61">
        <f t="shared" si="11"/>
        <v>6.15</v>
      </c>
      <c r="E324" s="61">
        <f t="shared" si="12"/>
        <v>6.15</v>
      </c>
      <c r="F324" s="20">
        <v>3.5424000000000002</v>
      </c>
      <c r="G324" s="20">
        <v>5.9166666666666652</v>
      </c>
    </row>
    <row r="325" spans="1:7" x14ac:dyDescent="0.3">
      <c r="A325" s="62">
        <v>40895</v>
      </c>
      <c r="B325" s="50">
        <v>8</v>
      </c>
      <c r="C325" s="50">
        <v>4.4000000000000004</v>
      </c>
      <c r="D325" s="61">
        <f t="shared" si="11"/>
        <v>6.2</v>
      </c>
      <c r="E325" s="61">
        <f t="shared" si="12"/>
        <v>6.2</v>
      </c>
      <c r="F325" s="20">
        <v>4.8996000000000004</v>
      </c>
      <c r="G325" s="20">
        <v>5.8333333333333321</v>
      </c>
    </row>
    <row r="326" spans="1:7" x14ac:dyDescent="0.3">
      <c r="A326" s="62">
        <v>40896</v>
      </c>
      <c r="B326" s="50">
        <v>8.9</v>
      </c>
      <c r="C326" s="50">
        <v>4.7</v>
      </c>
      <c r="D326" s="61">
        <f t="shared" si="11"/>
        <v>6.8000000000000007</v>
      </c>
      <c r="E326" s="61">
        <f t="shared" si="12"/>
        <v>6.8000000000000007</v>
      </c>
      <c r="F326" s="20">
        <v>4.0571999999999999</v>
      </c>
      <c r="G326" s="20">
        <v>6.0874999999999995</v>
      </c>
    </row>
    <row r="327" spans="1:7" x14ac:dyDescent="0.3">
      <c r="A327" s="62">
        <v>40897</v>
      </c>
      <c r="B327" s="50">
        <v>9.6999999999999993</v>
      </c>
      <c r="C327" s="50">
        <v>5.2</v>
      </c>
      <c r="D327" s="61">
        <f t="shared" si="11"/>
        <v>7.4499999999999993</v>
      </c>
      <c r="E327" s="61">
        <f t="shared" si="12"/>
        <v>7.4499999999999993</v>
      </c>
      <c r="F327" s="20">
        <v>5.6879999999999997</v>
      </c>
      <c r="G327" s="20">
        <v>7.1374999999999993</v>
      </c>
    </row>
    <row r="328" spans="1:7" x14ac:dyDescent="0.3">
      <c r="A328" s="62">
        <v>40898</v>
      </c>
      <c r="B328" s="50">
        <v>11.9</v>
      </c>
      <c r="C328" s="50">
        <v>5.9</v>
      </c>
      <c r="D328" s="61">
        <f t="shared" si="11"/>
        <v>8.9</v>
      </c>
      <c r="E328" s="61">
        <f t="shared" si="12"/>
        <v>8.9</v>
      </c>
      <c r="F328" s="20">
        <v>7.5095999999999998</v>
      </c>
      <c r="G328" s="20">
        <v>7.6374999999999993</v>
      </c>
    </row>
    <row r="329" spans="1:7" x14ac:dyDescent="0.3">
      <c r="A329" s="62">
        <v>40899</v>
      </c>
      <c r="B329" s="50">
        <v>11.1</v>
      </c>
      <c r="C329" s="50">
        <v>5.0999999999999996</v>
      </c>
      <c r="D329" s="61">
        <f t="shared" si="11"/>
        <v>8.1</v>
      </c>
      <c r="E329" s="61">
        <f t="shared" si="12"/>
        <v>8.1</v>
      </c>
      <c r="F329" s="20">
        <v>8.5356000000000005</v>
      </c>
      <c r="G329" s="20">
        <v>7</v>
      </c>
    </row>
    <row r="330" spans="1:7" x14ac:dyDescent="0.3">
      <c r="A330" s="62">
        <v>40900</v>
      </c>
      <c r="B330" s="50">
        <v>11.5</v>
      </c>
      <c r="C330" s="50">
        <v>2.8</v>
      </c>
      <c r="D330" s="61">
        <f t="shared" si="11"/>
        <v>7.15</v>
      </c>
      <c r="E330" s="61">
        <f t="shared" si="12"/>
        <v>7.15</v>
      </c>
      <c r="F330" s="20">
        <v>11.1852</v>
      </c>
      <c r="G330" s="20">
        <v>6.5583333333333336</v>
      </c>
    </row>
    <row r="331" spans="1:7" x14ac:dyDescent="0.3">
      <c r="A331" s="62">
        <v>40901</v>
      </c>
      <c r="B331" s="50">
        <v>11.7</v>
      </c>
      <c r="C331" s="50">
        <v>-0.6</v>
      </c>
      <c r="D331" s="61">
        <f t="shared" si="11"/>
        <v>5.55</v>
      </c>
      <c r="E331" s="61">
        <f t="shared" si="12"/>
        <v>5.55</v>
      </c>
      <c r="F331" s="20">
        <v>13.0284</v>
      </c>
      <c r="G331" s="20">
        <v>4.8125000000000009</v>
      </c>
    </row>
    <row r="332" spans="1:7" x14ac:dyDescent="0.3">
      <c r="A332" s="62">
        <v>40902</v>
      </c>
      <c r="B332" s="50">
        <v>10.7</v>
      </c>
      <c r="C332" s="50">
        <v>1</v>
      </c>
      <c r="D332" s="61">
        <f t="shared" si="11"/>
        <v>5.85</v>
      </c>
      <c r="E332" s="61">
        <f t="shared" si="12"/>
        <v>5.85</v>
      </c>
      <c r="F332" s="20">
        <v>10.4436</v>
      </c>
      <c r="G332" s="20">
        <v>5.8249999999999993</v>
      </c>
    </row>
    <row r="333" spans="1:7" x14ac:dyDescent="0.3">
      <c r="A333" s="62">
        <v>40903</v>
      </c>
      <c r="B333" s="50">
        <v>7.9</v>
      </c>
      <c r="C333" s="50">
        <v>5.5</v>
      </c>
      <c r="D333" s="61">
        <f t="shared" si="11"/>
        <v>6.7</v>
      </c>
      <c r="E333" s="61">
        <f t="shared" si="12"/>
        <v>6.7</v>
      </c>
      <c r="F333" s="20">
        <v>2.6532</v>
      </c>
      <c r="G333" s="20">
        <v>6.3083333333333336</v>
      </c>
    </row>
    <row r="334" spans="1:7" x14ac:dyDescent="0.3">
      <c r="A334" s="62">
        <v>40904</v>
      </c>
      <c r="B334" s="50">
        <v>9.1</v>
      </c>
      <c r="C334" s="50">
        <v>5.0999999999999996</v>
      </c>
      <c r="D334" s="61">
        <f t="shared" si="11"/>
        <v>7.1</v>
      </c>
      <c r="E334" s="61">
        <f t="shared" si="12"/>
        <v>7.1</v>
      </c>
      <c r="F334" s="20">
        <v>5.742</v>
      </c>
      <c r="G334" s="20">
        <v>6.7833333333333341</v>
      </c>
    </row>
    <row r="335" spans="1:7" x14ac:dyDescent="0.3">
      <c r="A335" s="62">
        <v>40905</v>
      </c>
      <c r="B335" s="50">
        <v>9.8000000000000007</v>
      </c>
      <c r="C335" s="50">
        <v>5.5</v>
      </c>
      <c r="D335" s="61">
        <f t="shared" si="11"/>
        <v>7.65</v>
      </c>
      <c r="E335" s="61">
        <f t="shared" si="12"/>
        <v>7.65</v>
      </c>
      <c r="F335" s="20">
        <v>4.6727999999999996</v>
      </c>
      <c r="G335" s="20">
        <v>7.0666666666666664</v>
      </c>
    </row>
    <row r="336" spans="1:7" x14ac:dyDescent="0.3">
      <c r="A336" s="62">
        <v>40906</v>
      </c>
      <c r="B336" s="50">
        <v>11.5</v>
      </c>
      <c r="C336" s="50">
        <v>5.6</v>
      </c>
      <c r="D336" s="61">
        <f t="shared" si="11"/>
        <v>8.5500000000000007</v>
      </c>
      <c r="E336" s="61">
        <f t="shared" si="12"/>
        <v>8.5500000000000007</v>
      </c>
      <c r="F336" s="20">
        <v>6.9408000000000003</v>
      </c>
      <c r="G336" s="20">
        <v>7.9333333333333327</v>
      </c>
    </row>
    <row r="337" spans="1:7" x14ac:dyDescent="0.3">
      <c r="A337" s="62">
        <v>40907</v>
      </c>
      <c r="B337" s="50">
        <v>9.6</v>
      </c>
      <c r="C337" s="50">
        <v>3.8</v>
      </c>
      <c r="D337" s="61">
        <f t="shared" si="11"/>
        <v>6.6999999999999993</v>
      </c>
      <c r="E337" s="61">
        <f t="shared" si="12"/>
        <v>6.6999999999999993</v>
      </c>
      <c r="F337" s="20">
        <v>3.8195999999999999</v>
      </c>
      <c r="G337" s="20">
        <v>7.1875000000000009</v>
      </c>
    </row>
    <row r="338" spans="1:7" x14ac:dyDescent="0.3">
      <c r="A338" s="62">
        <v>40908</v>
      </c>
      <c r="B338" s="50">
        <v>8.6</v>
      </c>
      <c r="C338" s="50">
        <v>2.5</v>
      </c>
      <c r="D338" s="61">
        <f t="shared" si="11"/>
        <v>5.55</v>
      </c>
      <c r="E338" s="61">
        <f t="shared" si="12"/>
        <v>5.55</v>
      </c>
      <c r="F338" s="20">
        <v>2.5775999999999999</v>
      </c>
      <c r="G338" s="20">
        <v>5.9695652173913052</v>
      </c>
    </row>
    <row r="339" spans="1:7" x14ac:dyDescent="0.3">
      <c r="A339" s="62">
        <v>40909</v>
      </c>
      <c r="B339" s="50">
        <v>7.3</v>
      </c>
      <c r="C339" s="50">
        <v>5.5</v>
      </c>
      <c r="D339" s="61">
        <f t="shared" si="11"/>
        <v>6.4</v>
      </c>
      <c r="E339" s="61">
        <f t="shared" si="12"/>
        <v>6.4</v>
      </c>
      <c r="F339" s="20">
        <v>1.7567999999999999</v>
      </c>
      <c r="G339" s="20">
        <v>6.3041666666666663</v>
      </c>
    </row>
    <row r="340" spans="1:7" x14ac:dyDescent="0.3">
      <c r="A340" s="62">
        <v>40910</v>
      </c>
      <c r="B340" s="50">
        <v>9.6999999999999993</v>
      </c>
      <c r="C340" s="50">
        <v>4.8</v>
      </c>
      <c r="D340" s="61">
        <f t="shared" si="11"/>
        <v>7.25</v>
      </c>
      <c r="E340" s="61">
        <f t="shared" si="12"/>
        <v>7.25</v>
      </c>
      <c r="F340" s="20">
        <v>6.3108000000000004</v>
      </c>
      <c r="G340" s="20">
        <v>6.729166666666667</v>
      </c>
    </row>
    <row r="341" spans="1:7" x14ac:dyDescent="0.3">
      <c r="A341" s="62">
        <v>40911</v>
      </c>
      <c r="B341" s="50">
        <v>7.9</v>
      </c>
      <c r="C341" s="50">
        <v>3.8</v>
      </c>
      <c r="D341" s="61">
        <f t="shared" si="11"/>
        <v>5.85</v>
      </c>
      <c r="E341" s="61">
        <f t="shared" si="12"/>
        <v>5.85</v>
      </c>
      <c r="F341" s="20">
        <v>7.9523999999999999</v>
      </c>
      <c r="G341" s="20">
        <v>5.8958333333333348</v>
      </c>
    </row>
    <row r="342" spans="1:7" x14ac:dyDescent="0.3">
      <c r="A342" s="62">
        <v>40912</v>
      </c>
      <c r="B342" s="50">
        <v>9.3000000000000007</v>
      </c>
      <c r="C342" s="50">
        <v>2.6</v>
      </c>
      <c r="D342" s="61">
        <f t="shared" si="11"/>
        <v>5.95</v>
      </c>
      <c r="E342" s="61">
        <f t="shared" si="12"/>
        <v>5.95</v>
      </c>
      <c r="F342" s="20">
        <v>11.682</v>
      </c>
      <c r="G342" s="20">
        <v>5.0478260869565217</v>
      </c>
    </row>
    <row r="343" spans="1:7" x14ac:dyDescent="0.3">
      <c r="A343" s="62">
        <v>40913</v>
      </c>
      <c r="B343" s="50">
        <v>6.4</v>
      </c>
      <c r="C343" s="50">
        <v>2.8</v>
      </c>
      <c r="D343" s="61">
        <f t="shared" si="11"/>
        <v>4.5999999999999996</v>
      </c>
      <c r="E343" s="61">
        <f t="shared" si="12"/>
        <v>4.5999999999999996</v>
      </c>
      <c r="F343" s="20">
        <v>5.0507999999999997</v>
      </c>
      <c r="G343" s="20">
        <v>4.1304347826086962</v>
      </c>
    </row>
    <row r="344" spans="1:7" x14ac:dyDescent="0.3">
      <c r="A344" s="62">
        <v>40914</v>
      </c>
      <c r="B344" s="50">
        <v>6.5</v>
      </c>
      <c r="C344" s="50">
        <v>3.4</v>
      </c>
      <c r="D344" s="61">
        <f t="shared" si="11"/>
        <v>4.95</v>
      </c>
      <c r="E344" s="61">
        <f t="shared" si="12"/>
        <v>4.95</v>
      </c>
      <c r="F344" s="20">
        <v>3.5459999999999998</v>
      </c>
      <c r="G344" s="20">
        <v>4.4208333333333334</v>
      </c>
    </row>
    <row r="345" spans="1:7" x14ac:dyDescent="0.3">
      <c r="A345" s="62">
        <v>40915</v>
      </c>
      <c r="B345" s="50">
        <v>6.8</v>
      </c>
      <c r="C345" s="50">
        <v>3.4</v>
      </c>
      <c r="D345" s="61">
        <f t="shared" si="11"/>
        <v>5.0999999999999996</v>
      </c>
      <c r="E345" s="61">
        <f t="shared" si="12"/>
        <v>5.0999999999999996</v>
      </c>
      <c r="F345" s="20">
        <v>3.3624000000000001</v>
      </c>
      <c r="G345" s="20">
        <v>4.6458333333333339</v>
      </c>
    </row>
    <row r="346" spans="1:7" x14ac:dyDescent="0.3">
      <c r="A346" s="62">
        <v>40916</v>
      </c>
      <c r="B346" s="50">
        <v>9.4</v>
      </c>
      <c r="C346" s="50">
        <v>2.9</v>
      </c>
      <c r="D346" s="61">
        <f t="shared" si="11"/>
        <v>6.15</v>
      </c>
      <c r="E346" s="61">
        <f t="shared" si="12"/>
        <v>6.15</v>
      </c>
      <c r="F346" s="20">
        <v>8.5212000000000003</v>
      </c>
      <c r="G346" s="20">
        <v>5.0916666666666677</v>
      </c>
    </row>
    <row r="347" spans="1:7" x14ac:dyDescent="0.3">
      <c r="A347" s="62">
        <v>40917</v>
      </c>
      <c r="B347" s="50">
        <v>10.4</v>
      </c>
      <c r="C347" s="50">
        <v>4</v>
      </c>
      <c r="D347" s="61">
        <f t="shared" si="11"/>
        <v>7.2</v>
      </c>
      <c r="E347" s="61">
        <f t="shared" si="12"/>
        <v>7.2</v>
      </c>
      <c r="F347" s="20">
        <v>7.6212</v>
      </c>
      <c r="G347" s="20">
        <v>6.2749999999999995</v>
      </c>
    </row>
    <row r="348" spans="1:7" x14ac:dyDescent="0.3">
      <c r="A348" s="62">
        <v>40918</v>
      </c>
      <c r="B348" s="50">
        <v>7.5</v>
      </c>
      <c r="C348" s="50">
        <v>4.5999999999999996</v>
      </c>
      <c r="D348" s="61">
        <f t="shared" si="11"/>
        <v>6.05</v>
      </c>
      <c r="E348" s="61">
        <f t="shared" si="12"/>
        <v>6.05</v>
      </c>
      <c r="F348" s="20">
        <v>2.5775999999999999</v>
      </c>
      <c r="G348" s="20">
        <v>5.7458333333333327</v>
      </c>
    </row>
    <row r="349" spans="1:7" x14ac:dyDescent="0.3">
      <c r="A349" s="62">
        <v>40919</v>
      </c>
      <c r="B349" s="50">
        <v>9.1</v>
      </c>
      <c r="C349" s="50">
        <v>4.4000000000000004</v>
      </c>
      <c r="D349" s="61">
        <f t="shared" si="11"/>
        <v>6.75</v>
      </c>
      <c r="E349" s="61">
        <f t="shared" si="12"/>
        <v>6.75</v>
      </c>
      <c r="F349" s="20">
        <v>6.6528</v>
      </c>
      <c r="G349" s="20">
        <v>5.9874999999999998</v>
      </c>
    </row>
    <row r="350" spans="1:7" x14ac:dyDescent="0.3">
      <c r="A350" s="62">
        <v>40920</v>
      </c>
      <c r="B350" s="50">
        <v>5.5</v>
      </c>
      <c r="C350" s="50">
        <v>4</v>
      </c>
      <c r="D350" s="61">
        <f t="shared" si="11"/>
        <v>4.75</v>
      </c>
      <c r="E350" s="61">
        <f t="shared" si="12"/>
        <v>4.75</v>
      </c>
      <c r="F350" s="20">
        <v>2.79</v>
      </c>
      <c r="G350" s="20">
        <v>4.6666666666666661</v>
      </c>
    </row>
    <row r="351" spans="1:7" x14ac:dyDescent="0.3">
      <c r="A351" s="62">
        <v>40921</v>
      </c>
      <c r="B351" s="50">
        <v>8.8000000000000007</v>
      </c>
      <c r="C351" s="50">
        <v>3.5</v>
      </c>
      <c r="D351" s="61">
        <f t="shared" si="11"/>
        <v>6.15</v>
      </c>
      <c r="E351" s="61">
        <f t="shared" si="12"/>
        <v>6.15</v>
      </c>
      <c r="F351" s="20">
        <v>8.3483999999999998</v>
      </c>
      <c r="G351" s="20">
        <v>5.737499999999998</v>
      </c>
    </row>
    <row r="352" spans="1:7" x14ac:dyDescent="0.3">
      <c r="A352" s="62">
        <v>40922</v>
      </c>
      <c r="B352" s="50">
        <v>12.5</v>
      </c>
      <c r="C352" s="50">
        <v>4.5999999999999996</v>
      </c>
      <c r="D352" s="61">
        <f t="shared" si="11"/>
        <v>8.5500000000000007</v>
      </c>
      <c r="E352" s="61">
        <f t="shared" si="12"/>
        <v>8.5500000000000007</v>
      </c>
      <c r="F352" s="20">
        <v>11.952</v>
      </c>
      <c r="G352" s="20">
        <v>7.5791666666666657</v>
      </c>
    </row>
    <row r="353" spans="1:7" x14ac:dyDescent="0.3">
      <c r="A353" s="62">
        <v>40923</v>
      </c>
      <c r="B353" s="50">
        <v>9.1</v>
      </c>
      <c r="C353" s="50">
        <v>5.4</v>
      </c>
      <c r="D353" s="61">
        <f t="shared" si="11"/>
        <v>7.25</v>
      </c>
      <c r="E353" s="61">
        <f t="shared" si="12"/>
        <v>7.25</v>
      </c>
      <c r="F353" s="20">
        <v>4.4424000000000001</v>
      </c>
      <c r="G353" s="20">
        <v>6.6708333333333343</v>
      </c>
    </row>
    <row r="354" spans="1:7" x14ac:dyDescent="0.3">
      <c r="A354" s="62">
        <v>40924</v>
      </c>
      <c r="B354" s="50">
        <v>7.8</v>
      </c>
      <c r="C354" s="50">
        <v>5.3</v>
      </c>
      <c r="D354" s="61">
        <f t="shared" si="11"/>
        <v>6.55</v>
      </c>
      <c r="E354" s="61">
        <f t="shared" si="12"/>
        <v>6.55</v>
      </c>
      <c r="F354" s="20">
        <v>2.484</v>
      </c>
      <c r="G354" s="20">
        <v>6.2958333333333334</v>
      </c>
    </row>
    <row r="355" spans="1:7" x14ac:dyDescent="0.3">
      <c r="A355" s="62">
        <v>40925</v>
      </c>
      <c r="B355" s="50">
        <v>11.1</v>
      </c>
      <c r="C355" s="50">
        <v>4.5</v>
      </c>
      <c r="D355" s="61">
        <f t="shared" si="11"/>
        <v>7.8</v>
      </c>
      <c r="E355" s="61">
        <f t="shared" si="12"/>
        <v>7.8</v>
      </c>
      <c r="F355" s="20">
        <v>12.33</v>
      </c>
      <c r="G355" s="20">
        <v>6.791666666666667</v>
      </c>
    </row>
    <row r="356" spans="1:7" x14ac:dyDescent="0.3">
      <c r="A356" s="62">
        <v>40926</v>
      </c>
      <c r="B356" s="50">
        <v>9.4</v>
      </c>
      <c r="C356" s="50">
        <v>3.8</v>
      </c>
      <c r="D356" s="61">
        <f t="shared" si="11"/>
        <v>6.6</v>
      </c>
      <c r="E356" s="61">
        <f t="shared" si="12"/>
        <v>6.6</v>
      </c>
      <c r="F356" s="20">
        <v>6.8832000000000004</v>
      </c>
      <c r="G356" s="20">
        <v>6.4708333333333341</v>
      </c>
    </row>
    <row r="357" spans="1:7" x14ac:dyDescent="0.3">
      <c r="A357" s="62">
        <v>40927</v>
      </c>
      <c r="B357" s="50">
        <v>6.8</v>
      </c>
      <c r="C357" s="50">
        <v>4.4000000000000004</v>
      </c>
      <c r="D357" s="61">
        <f t="shared" si="11"/>
        <v>5.6</v>
      </c>
      <c r="E357" s="61">
        <f t="shared" si="12"/>
        <v>5.6</v>
      </c>
      <c r="F357" s="20">
        <v>5.85</v>
      </c>
      <c r="G357" s="20">
        <v>5.5333333333333341</v>
      </c>
    </row>
    <row r="358" spans="1:7" x14ac:dyDescent="0.3">
      <c r="A358" s="62">
        <v>40928</v>
      </c>
      <c r="B358" s="50">
        <v>5</v>
      </c>
      <c r="C358" s="50">
        <v>3.6</v>
      </c>
      <c r="D358" s="61">
        <f t="shared" si="11"/>
        <v>4.3</v>
      </c>
      <c r="E358" s="61">
        <f t="shared" si="12"/>
        <v>4.3</v>
      </c>
      <c r="F358" s="20">
        <v>3.7475999999999998</v>
      </c>
      <c r="G358" s="20">
        <v>4.2041666666666666</v>
      </c>
    </row>
    <row r="359" spans="1:7" x14ac:dyDescent="0.3">
      <c r="A359" s="62">
        <v>40929</v>
      </c>
      <c r="B359" s="50">
        <v>5.2</v>
      </c>
      <c r="C359" s="50">
        <v>2.2999999999999998</v>
      </c>
      <c r="D359" s="61">
        <f t="shared" si="11"/>
        <v>3.75</v>
      </c>
      <c r="E359" s="61">
        <f t="shared" si="12"/>
        <v>3.75</v>
      </c>
      <c r="F359" s="20">
        <v>5.0364000000000004</v>
      </c>
      <c r="G359" s="20">
        <v>3.6666666666666674</v>
      </c>
    </row>
    <row r="360" spans="1:7" x14ac:dyDescent="0.3">
      <c r="A360" s="62">
        <v>40930</v>
      </c>
      <c r="B360" s="50">
        <v>5.3</v>
      </c>
      <c r="C360" s="50">
        <v>0.8</v>
      </c>
      <c r="D360" s="61">
        <f t="shared" si="11"/>
        <v>3.05</v>
      </c>
      <c r="E360" s="61">
        <f t="shared" si="12"/>
        <v>3.05</v>
      </c>
      <c r="F360" s="20">
        <v>7.2576000000000001</v>
      </c>
      <c r="G360" s="20">
        <v>3.433333333333334</v>
      </c>
    </row>
    <row r="361" spans="1:7" x14ac:dyDescent="0.3">
      <c r="A361" s="62">
        <v>40931</v>
      </c>
      <c r="B361" s="50">
        <v>3.8</v>
      </c>
      <c r="C361" s="50">
        <v>0.8</v>
      </c>
      <c r="D361" s="61">
        <f t="shared" si="11"/>
        <v>2.2999999999999998</v>
      </c>
      <c r="E361" s="61">
        <f t="shared" si="12"/>
        <v>2.2999999999999998</v>
      </c>
      <c r="F361" s="20">
        <v>2.3652000000000002</v>
      </c>
      <c r="G361" s="20">
        <v>2.3916666666666671</v>
      </c>
    </row>
    <row r="362" spans="1:7" x14ac:dyDescent="0.3">
      <c r="A362" s="62">
        <v>40932</v>
      </c>
      <c r="B362" s="50">
        <v>9</v>
      </c>
      <c r="C362" s="50">
        <v>-0.2</v>
      </c>
      <c r="D362" s="61">
        <f t="shared" si="11"/>
        <v>4.4000000000000004</v>
      </c>
      <c r="E362" s="61">
        <f t="shared" si="12"/>
        <v>4.4000000000000004</v>
      </c>
      <c r="F362" s="20">
        <v>12.7296</v>
      </c>
      <c r="G362" s="20">
        <v>3.4999999999999996</v>
      </c>
    </row>
    <row r="363" spans="1:7" x14ac:dyDescent="0.3">
      <c r="A363" s="62">
        <v>40933</v>
      </c>
      <c r="B363" s="50">
        <v>8.1</v>
      </c>
      <c r="C363" s="50">
        <v>-2.2999999999999998</v>
      </c>
      <c r="D363" s="61">
        <f t="shared" si="11"/>
        <v>2.9</v>
      </c>
      <c r="E363" s="61">
        <f t="shared" si="12"/>
        <v>2.9</v>
      </c>
      <c r="F363" s="20">
        <v>12.247199999999999</v>
      </c>
      <c r="G363" s="20">
        <v>2.6541666666666663</v>
      </c>
    </row>
    <row r="364" spans="1:7" x14ac:dyDescent="0.3">
      <c r="A364" s="62">
        <v>40934</v>
      </c>
      <c r="B364" s="50">
        <v>7.5</v>
      </c>
      <c r="C364" s="50">
        <v>2.5</v>
      </c>
      <c r="D364" s="61">
        <f t="shared" si="11"/>
        <v>5</v>
      </c>
      <c r="E364" s="61">
        <f t="shared" si="12"/>
        <v>5</v>
      </c>
      <c r="F364" s="20">
        <v>6.48</v>
      </c>
      <c r="G364" s="20">
        <v>4.4833333333333334</v>
      </c>
    </row>
    <row r="365" spans="1:7" x14ac:dyDescent="0.3">
      <c r="A365" s="62">
        <v>40935</v>
      </c>
      <c r="B365" s="50">
        <v>7.8</v>
      </c>
      <c r="C365" s="50">
        <v>3</v>
      </c>
      <c r="D365" s="61">
        <f t="shared" si="11"/>
        <v>5.4</v>
      </c>
      <c r="E365" s="61">
        <f t="shared" si="12"/>
        <v>5.4</v>
      </c>
      <c r="F365" s="20">
        <v>5.742</v>
      </c>
      <c r="G365" s="20">
        <v>4.9083333333333341</v>
      </c>
    </row>
    <row r="366" spans="1:7" x14ac:dyDescent="0.3">
      <c r="A366" s="62">
        <v>40936</v>
      </c>
      <c r="B366" s="50">
        <v>12.9</v>
      </c>
      <c r="C366" s="50">
        <v>1.6</v>
      </c>
      <c r="D366" s="61">
        <f t="shared" si="11"/>
        <v>7.25</v>
      </c>
      <c r="E366" s="61">
        <f t="shared" si="12"/>
        <v>7.25</v>
      </c>
      <c r="F366" s="20">
        <v>12.765599999999999</v>
      </c>
      <c r="G366" s="20">
        <v>6.4583333333333321</v>
      </c>
    </row>
    <row r="367" spans="1:7" x14ac:dyDescent="0.3">
      <c r="A367" s="62">
        <v>40937</v>
      </c>
      <c r="B367" s="50">
        <v>8.4</v>
      </c>
      <c r="C367" s="50">
        <v>5</v>
      </c>
      <c r="D367" s="61">
        <f t="shared" si="11"/>
        <v>6.7</v>
      </c>
      <c r="E367" s="61">
        <f t="shared" si="12"/>
        <v>6.7</v>
      </c>
      <c r="F367" s="20">
        <v>5.5368000000000004</v>
      </c>
      <c r="G367" s="20">
        <v>6.1708333333333334</v>
      </c>
    </row>
    <row r="368" spans="1:7" x14ac:dyDescent="0.3">
      <c r="A368" s="62">
        <v>40938</v>
      </c>
      <c r="B368" s="50">
        <v>11.5</v>
      </c>
      <c r="C368" s="50">
        <v>4.2</v>
      </c>
      <c r="D368" s="61">
        <f t="shared" si="11"/>
        <v>7.85</v>
      </c>
      <c r="E368" s="61">
        <f t="shared" si="12"/>
        <v>7.85</v>
      </c>
      <c r="F368" s="20">
        <v>12.9024</v>
      </c>
      <c r="G368" s="20">
        <v>7.0086956521739125</v>
      </c>
    </row>
    <row r="369" spans="1:7" x14ac:dyDescent="0.3">
      <c r="A369" s="62">
        <v>40939</v>
      </c>
      <c r="B369" s="50">
        <v>13.2</v>
      </c>
      <c r="C369" s="50">
        <v>4.3</v>
      </c>
      <c r="D369" s="61">
        <f t="shared" si="11"/>
        <v>8.75</v>
      </c>
      <c r="E369" s="61">
        <f t="shared" si="12"/>
        <v>8.75</v>
      </c>
      <c r="F369" s="20">
        <v>11.696400000000001</v>
      </c>
      <c r="G369" s="20">
        <v>8.5454545454545467</v>
      </c>
    </row>
    <row r="370" spans="1:7" x14ac:dyDescent="0.3">
      <c r="A370" s="62">
        <v>40940</v>
      </c>
      <c r="B370" s="50">
        <v>10.199999999999999</v>
      </c>
      <c r="C370" s="50">
        <v>7.3</v>
      </c>
      <c r="D370" s="61">
        <f t="shared" si="11"/>
        <v>8.75</v>
      </c>
      <c r="E370" s="61">
        <f t="shared" si="12"/>
        <v>8.75</v>
      </c>
      <c r="F370" s="20">
        <v>3.2795999999999998</v>
      </c>
      <c r="G370" s="20">
        <v>8.1499999999999986</v>
      </c>
    </row>
    <row r="371" spans="1:7" x14ac:dyDescent="0.3">
      <c r="A371" s="62">
        <v>40941</v>
      </c>
      <c r="B371" s="50">
        <v>8.6999999999999993</v>
      </c>
      <c r="C371" s="50">
        <v>3.9</v>
      </c>
      <c r="D371" s="61">
        <f t="shared" si="11"/>
        <v>6.3</v>
      </c>
      <c r="E371" s="61">
        <f t="shared" si="12"/>
        <v>6.3</v>
      </c>
      <c r="F371" s="20">
        <v>4.8815999999999997</v>
      </c>
      <c r="G371" s="20">
        <v>7.0041666666666655</v>
      </c>
    </row>
    <row r="372" spans="1:7" x14ac:dyDescent="0.3">
      <c r="A372" s="62">
        <v>40942</v>
      </c>
      <c r="B372" s="50">
        <v>7.9</v>
      </c>
      <c r="C372" s="50">
        <v>2.2999999999999998</v>
      </c>
      <c r="D372" s="61">
        <f t="shared" si="11"/>
        <v>5.0999999999999996</v>
      </c>
      <c r="E372" s="61">
        <f t="shared" si="12"/>
        <v>5.0999999999999996</v>
      </c>
      <c r="F372" s="20">
        <v>7.2576000000000001</v>
      </c>
      <c r="G372" s="20">
        <v>4.9875000000000007</v>
      </c>
    </row>
    <row r="373" spans="1:7" x14ac:dyDescent="0.3">
      <c r="A373" s="62">
        <v>40943</v>
      </c>
      <c r="B373" s="50">
        <v>8.8000000000000007</v>
      </c>
      <c r="C373" s="50">
        <v>4.5999999999999996</v>
      </c>
      <c r="D373" s="61">
        <f t="shared" si="11"/>
        <v>6.7</v>
      </c>
      <c r="E373" s="61">
        <f t="shared" si="12"/>
        <v>6.7</v>
      </c>
      <c r="F373" s="20">
        <v>5.6159999999999997</v>
      </c>
      <c r="G373" s="20">
        <v>6.4583333333333348</v>
      </c>
    </row>
    <row r="374" spans="1:7" x14ac:dyDescent="0.3">
      <c r="A374" s="62">
        <v>40944</v>
      </c>
      <c r="B374" s="50">
        <v>11.7</v>
      </c>
      <c r="C374" s="50">
        <v>5.2</v>
      </c>
      <c r="D374" s="61">
        <f t="shared" si="11"/>
        <v>8.4499999999999993</v>
      </c>
      <c r="E374" s="61">
        <f t="shared" si="12"/>
        <v>8.4499999999999993</v>
      </c>
      <c r="F374" s="20">
        <v>7.1963999999999997</v>
      </c>
      <c r="G374" s="20">
        <v>7.3999999999999995</v>
      </c>
    </row>
    <row r="375" spans="1:7" x14ac:dyDescent="0.3">
      <c r="A375" s="62">
        <v>40945</v>
      </c>
      <c r="B375" s="50">
        <v>15.9</v>
      </c>
      <c r="C375" s="50">
        <v>4.8</v>
      </c>
      <c r="D375" s="61">
        <f t="shared" si="11"/>
        <v>10.35</v>
      </c>
      <c r="E375" s="61">
        <f t="shared" si="12"/>
        <v>10.35</v>
      </c>
      <c r="F375" s="20">
        <v>16.11</v>
      </c>
      <c r="G375" s="20">
        <v>9.6208333333333318</v>
      </c>
    </row>
    <row r="376" spans="1:7" x14ac:dyDescent="0.3">
      <c r="A376" s="62">
        <v>40946</v>
      </c>
      <c r="B376" s="50">
        <v>10.8</v>
      </c>
      <c r="C376" s="50">
        <v>6.4</v>
      </c>
      <c r="D376" s="61">
        <f t="shared" si="11"/>
        <v>8.6000000000000014</v>
      </c>
      <c r="E376" s="61">
        <f t="shared" si="12"/>
        <v>8.6000000000000014</v>
      </c>
      <c r="F376" s="20">
        <v>7.9812000000000003</v>
      </c>
      <c r="G376" s="20">
        <v>8.0249999999999986</v>
      </c>
    </row>
    <row r="377" spans="1:7" x14ac:dyDescent="0.3">
      <c r="A377" s="62">
        <v>40947</v>
      </c>
      <c r="B377" s="50">
        <v>6.8</v>
      </c>
      <c r="C377" s="50">
        <v>3.3</v>
      </c>
      <c r="D377" s="61">
        <f t="shared" si="11"/>
        <v>5.05</v>
      </c>
      <c r="E377" s="61">
        <f t="shared" si="12"/>
        <v>5.05</v>
      </c>
      <c r="F377" s="20">
        <v>3.222</v>
      </c>
      <c r="G377" s="20">
        <v>5.0750000000000011</v>
      </c>
    </row>
    <row r="378" spans="1:7" x14ac:dyDescent="0.3">
      <c r="A378" s="62">
        <v>40948</v>
      </c>
      <c r="B378" s="50">
        <v>6.7</v>
      </c>
      <c r="C378" s="50">
        <v>2.1</v>
      </c>
      <c r="D378" s="61">
        <f t="shared" si="11"/>
        <v>4.4000000000000004</v>
      </c>
      <c r="E378" s="61">
        <f t="shared" si="12"/>
        <v>4.4000000000000004</v>
      </c>
      <c r="F378" s="20">
        <v>6.6348000000000003</v>
      </c>
      <c r="G378" s="20">
        <v>3.5833333333333326</v>
      </c>
    </row>
    <row r="379" spans="1:7" x14ac:dyDescent="0.3">
      <c r="A379" s="62">
        <v>40949</v>
      </c>
      <c r="B379" s="50">
        <v>9</v>
      </c>
      <c r="C379" s="50">
        <v>-0.2</v>
      </c>
      <c r="D379" s="61">
        <f t="shared" si="11"/>
        <v>4.4000000000000004</v>
      </c>
      <c r="E379" s="61">
        <f t="shared" si="12"/>
        <v>4.4000000000000004</v>
      </c>
      <c r="F379" s="20">
        <v>15.8256</v>
      </c>
      <c r="G379" s="20">
        <v>3.6041666666666661</v>
      </c>
    </row>
    <row r="380" spans="1:7" x14ac:dyDescent="0.3">
      <c r="A380" s="62">
        <v>40950</v>
      </c>
      <c r="B380" s="50">
        <v>8.6999999999999993</v>
      </c>
      <c r="C380" s="50">
        <v>-0.8</v>
      </c>
      <c r="D380" s="61">
        <f t="shared" si="11"/>
        <v>3.9499999999999997</v>
      </c>
      <c r="E380" s="61">
        <f t="shared" si="12"/>
        <v>3.9499999999999997</v>
      </c>
      <c r="F380" s="20">
        <v>10.868399999999999</v>
      </c>
      <c r="G380" s="20">
        <v>3.9791666666666665</v>
      </c>
    </row>
    <row r="381" spans="1:7" x14ac:dyDescent="0.3">
      <c r="A381" s="62">
        <v>40951</v>
      </c>
      <c r="B381" s="50">
        <v>11.3</v>
      </c>
      <c r="C381" s="50">
        <v>3.4</v>
      </c>
      <c r="D381" s="61">
        <f t="shared" si="11"/>
        <v>7.3500000000000005</v>
      </c>
      <c r="E381" s="61">
        <f t="shared" si="12"/>
        <v>7.3500000000000005</v>
      </c>
      <c r="F381" s="20">
        <v>13.0176</v>
      </c>
      <c r="G381" s="20">
        <v>6.2041666666666657</v>
      </c>
    </row>
    <row r="382" spans="1:7" x14ac:dyDescent="0.3">
      <c r="A382" s="62">
        <v>40952</v>
      </c>
      <c r="B382" s="50">
        <v>10.199999999999999</v>
      </c>
      <c r="C382" s="50">
        <v>2.1</v>
      </c>
      <c r="D382" s="61">
        <f t="shared" si="11"/>
        <v>6.1499999999999995</v>
      </c>
      <c r="E382" s="61">
        <f t="shared" si="12"/>
        <v>6.1499999999999995</v>
      </c>
      <c r="F382" s="20">
        <v>8.7767999999999997</v>
      </c>
      <c r="G382" s="20">
        <v>5.541666666666667</v>
      </c>
    </row>
    <row r="383" spans="1:7" x14ac:dyDescent="0.3">
      <c r="A383" s="62">
        <v>40953</v>
      </c>
      <c r="B383" s="50">
        <v>12.3</v>
      </c>
      <c r="C383" s="50">
        <v>0.4</v>
      </c>
      <c r="D383" s="61">
        <f t="shared" si="11"/>
        <v>6.3500000000000005</v>
      </c>
      <c r="E383" s="61">
        <f t="shared" si="12"/>
        <v>6.3500000000000005</v>
      </c>
      <c r="F383" s="20">
        <v>10.0008</v>
      </c>
      <c r="G383" s="20">
        <v>5.5374999999999988</v>
      </c>
    </row>
    <row r="384" spans="1:7" x14ac:dyDescent="0.3">
      <c r="A384" s="62">
        <v>40954</v>
      </c>
      <c r="B384" s="50">
        <v>13.6</v>
      </c>
      <c r="C384" s="50">
        <v>1.4</v>
      </c>
      <c r="D384" s="61">
        <f t="shared" si="11"/>
        <v>7.5</v>
      </c>
      <c r="E384" s="61">
        <f t="shared" si="12"/>
        <v>7.5</v>
      </c>
      <c r="F384" s="20">
        <v>13.035600000000001</v>
      </c>
      <c r="G384" s="20">
        <v>6.8624999999999998</v>
      </c>
    </row>
    <row r="385" spans="1:7" x14ac:dyDescent="0.3">
      <c r="A385" s="62">
        <v>40955</v>
      </c>
      <c r="B385" s="50">
        <v>11.4</v>
      </c>
      <c r="C385" s="50">
        <v>4.9000000000000004</v>
      </c>
      <c r="D385" s="61">
        <f t="shared" si="11"/>
        <v>8.15</v>
      </c>
      <c r="E385" s="61">
        <f t="shared" si="12"/>
        <v>8.15</v>
      </c>
      <c r="F385" s="20">
        <v>10.026</v>
      </c>
      <c r="G385" s="20">
        <v>7.7458333333333336</v>
      </c>
    </row>
    <row r="386" spans="1:7" x14ac:dyDescent="0.3">
      <c r="A386" s="62">
        <v>40956</v>
      </c>
      <c r="B386" s="50">
        <v>7</v>
      </c>
      <c r="C386" s="50">
        <v>4.2</v>
      </c>
      <c r="D386" s="61">
        <f t="shared" si="11"/>
        <v>5.6</v>
      </c>
      <c r="E386" s="61">
        <f t="shared" si="12"/>
        <v>5.6</v>
      </c>
      <c r="F386" s="20">
        <v>3.7296</v>
      </c>
      <c r="G386" s="20">
        <v>5.6333333333333337</v>
      </c>
    </row>
    <row r="387" spans="1:7" x14ac:dyDescent="0.3">
      <c r="A387" s="62">
        <v>40957</v>
      </c>
      <c r="B387" s="50">
        <v>4.9000000000000004</v>
      </c>
      <c r="C387" s="50">
        <v>3</v>
      </c>
      <c r="D387" s="61">
        <f t="shared" ref="D387:D450" si="13">(B387+C387)/2</f>
        <v>3.95</v>
      </c>
      <c r="E387" s="61">
        <f t="shared" ref="E387:E450" si="14">IF(D387&lt;=0,0,IF(AND(D387&gt;0,D387&lt;=26),D387,IF(AND(D387&gt;26,D387&lt;=34),26/8*(34-D387),0)))</f>
        <v>3.95</v>
      </c>
      <c r="F387" s="20">
        <v>3.7404000000000002</v>
      </c>
      <c r="G387" s="20">
        <v>4.0083333333333337</v>
      </c>
    </row>
    <row r="388" spans="1:7" x14ac:dyDescent="0.3">
      <c r="A388" s="62">
        <v>40958</v>
      </c>
      <c r="B388" s="50">
        <v>6.8</v>
      </c>
      <c r="C388" s="50">
        <v>3.8</v>
      </c>
      <c r="D388" s="61">
        <f t="shared" si="13"/>
        <v>5.3</v>
      </c>
      <c r="E388" s="61">
        <f t="shared" si="14"/>
        <v>5.3</v>
      </c>
      <c r="F388" s="20">
        <v>3.69</v>
      </c>
      <c r="G388" s="20">
        <v>4.95</v>
      </c>
    </row>
    <row r="389" spans="1:7" x14ac:dyDescent="0.3">
      <c r="A389" s="62">
        <v>40959</v>
      </c>
      <c r="B389" s="50">
        <v>7.8</v>
      </c>
      <c r="C389" s="50">
        <v>4</v>
      </c>
      <c r="D389" s="61">
        <f t="shared" si="13"/>
        <v>5.9</v>
      </c>
      <c r="E389" s="61">
        <f t="shared" si="14"/>
        <v>5.9</v>
      </c>
      <c r="F389" s="20">
        <v>4.5503999999999998</v>
      </c>
      <c r="G389" s="20">
        <v>5.6291666666666664</v>
      </c>
    </row>
    <row r="390" spans="1:7" x14ac:dyDescent="0.3">
      <c r="A390" s="62">
        <v>40960</v>
      </c>
      <c r="B390" s="50">
        <v>12.5</v>
      </c>
      <c r="C390" s="50">
        <v>2.2000000000000002</v>
      </c>
      <c r="D390" s="61">
        <f t="shared" si="13"/>
        <v>7.35</v>
      </c>
      <c r="E390" s="61">
        <f t="shared" si="14"/>
        <v>7.35</v>
      </c>
      <c r="F390" s="20">
        <v>15.1776</v>
      </c>
      <c r="G390" s="20">
        <v>7.2541666666666655</v>
      </c>
    </row>
    <row r="391" spans="1:7" x14ac:dyDescent="0.3">
      <c r="A391" s="62">
        <v>40961</v>
      </c>
      <c r="B391" s="50">
        <v>13.2</v>
      </c>
      <c r="C391" s="50">
        <v>6.7</v>
      </c>
      <c r="D391" s="61">
        <f t="shared" si="13"/>
        <v>9.9499999999999993</v>
      </c>
      <c r="E391" s="61">
        <f t="shared" si="14"/>
        <v>9.9499999999999993</v>
      </c>
      <c r="F391" s="20">
        <v>9.6227999999999998</v>
      </c>
      <c r="G391" s="20">
        <v>8.716666666666665</v>
      </c>
    </row>
    <row r="392" spans="1:7" x14ac:dyDescent="0.3">
      <c r="A392" s="62">
        <v>40962</v>
      </c>
      <c r="B392" s="50">
        <v>13.7</v>
      </c>
      <c r="C392" s="50">
        <v>4.8</v>
      </c>
      <c r="D392" s="61">
        <f t="shared" si="13"/>
        <v>9.25</v>
      </c>
      <c r="E392" s="61">
        <f t="shared" si="14"/>
        <v>9.25</v>
      </c>
      <c r="F392" s="20">
        <v>8.5931999999999995</v>
      </c>
      <c r="G392" s="20">
        <v>8.5625</v>
      </c>
    </row>
    <row r="393" spans="1:7" x14ac:dyDescent="0.3">
      <c r="A393" s="62">
        <v>40963</v>
      </c>
      <c r="B393" s="50">
        <v>11.1</v>
      </c>
      <c r="C393" s="50">
        <v>7.7</v>
      </c>
      <c r="D393" s="61">
        <f t="shared" si="13"/>
        <v>9.4</v>
      </c>
      <c r="E393" s="61">
        <f t="shared" si="14"/>
        <v>9.4</v>
      </c>
      <c r="F393" s="20">
        <v>4.9391999999999996</v>
      </c>
      <c r="G393" s="20">
        <v>8.9333333333333318</v>
      </c>
    </row>
    <row r="394" spans="1:7" x14ac:dyDescent="0.3">
      <c r="A394" s="62">
        <v>40964</v>
      </c>
      <c r="B394" s="50">
        <v>9.6</v>
      </c>
      <c r="C394" s="50">
        <v>5.7</v>
      </c>
      <c r="D394" s="61">
        <f t="shared" si="13"/>
        <v>7.65</v>
      </c>
      <c r="E394" s="61">
        <f t="shared" si="14"/>
        <v>7.65</v>
      </c>
      <c r="F394" s="20">
        <v>6.0804</v>
      </c>
      <c r="G394" s="20">
        <v>7.229166666666667</v>
      </c>
    </row>
    <row r="395" spans="1:7" x14ac:dyDescent="0.3">
      <c r="A395" s="62">
        <v>40965</v>
      </c>
      <c r="B395" s="50">
        <v>9.9</v>
      </c>
      <c r="C395" s="50">
        <v>4.5</v>
      </c>
      <c r="D395" s="61">
        <f t="shared" si="13"/>
        <v>7.2</v>
      </c>
      <c r="E395" s="61">
        <f t="shared" si="14"/>
        <v>7.2</v>
      </c>
      <c r="F395" s="20">
        <v>10.494</v>
      </c>
      <c r="G395" s="20">
        <v>6.8208333333333337</v>
      </c>
    </row>
    <row r="396" spans="1:7" x14ac:dyDescent="0.3">
      <c r="A396" s="62">
        <v>40966</v>
      </c>
      <c r="B396" s="50">
        <v>9.1</v>
      </c>
      <c r="C396" s="50">
        <v>3.5</v>
      </c>
      <c r="D396" s="61">
        <f t="shared" si="13"/>
        <v>6.3</v>
      </c>
      <c r="E396" s="61">
        <f t="shared" si="14"/>
        <v>6.3</v>
      </c>
      <c r="F396" s="20">
        <v>8.6435999999999993</v>
      </c>
      <c r="G396" s="20">
        <v>5.9624999999999995</v>
      </c>
    </row>
    <row r="397" spans="1:7" x14ac:dyDescent="0.3">
      <c r="A397" s="62">
        <v>40967</v>
      </c>
      <c r="B397" s="50">
        <v>7.1</v>
      </c>
      <c r="C397" s="50">
        <v>4.3</v>
      </c>
      <c r="D397" s="61">
        <f t="shared" si="13"/>
        <v>5.6999999999999993</v>
      </c>
      <c r="E397" s="61">
        <f t="shared" si="14"/>
        <v>5.6999999999999993</v>
      </c>
      <c r="F397" s="20">
        <v>4.6656000000000004</v>
      </c>
      <c r="G397" s="20">
        <v>5.5625</v>
      </c>
    </row>
    <row r="398" spans="1:7" x14ac:dyDescent="0.3">
      <c r="A398" s="62">
        <v>40968</v>
      </c>
      <c r="B398" s="50">
        <v>13.4</v>
      </c>
      <c r="C398" s="50">
        <v>4.2</v>
      </c>
      <c r="D398" s="61">
        <f t="shared" si="13"/>
        <v>8.8000000000000007</v>
      </c>
      <c r="E398" s="61">
        <f t="shared" si="14"/>
        <v>8.8000000000000007</v>
      </c>
      <c r="F398" s="20">
        <v>15.1812</v>
      </c>
      <c r="G398" s="20">
        <v>7.7916666666666652</v>
      </c>
    </row>
    <row r="399" spans="1:7" x14ac:dyDescent="0.25">
      <c r="A399" s="62">
        <v>40969</v>
      </c>
      <c r="B399" s="53">
        <v>12.8</v>
      </c>
      <c r="C399" s="53">
        <v>6.2</v>
      </c>
      <c r="D399" s="61">
        <f t="shared" si="13"/>
        <v>9.5</v>
      </c>
      <c r="E399" s="61">
        <f t="shared" si="14"/>
        <v>9.5</v>
      </c>
      <c r="F399" s="20">
        <v>12.6684</v>
      </c>
      <c r="G399" s="20">
        <v>8.6791666666666654</v>
      </c>
    </row>
    <row r="400" spans="1:7" x14ac:dyDescent="0.25">
      <c r="A400" s="62">
        <v>40970</v>
      </c>
      <c r="B400" s="53">
        <v>14</v>
      </c>
      <c r="C400" s="53">
        <v>5</v>
      </c>
      <c r="D400" s="61">
        <f t="shared" si="13"/>
        <v>9.5</v>
      </c>
      <c r="E400" s="61">
        <f t="shared" si="14"/>
        <v>9.5</v>
      </c>
      <c r="F400" s="20">
        <v>11.606400000000001</v>
      </c>
      <c r="G400" s="20">
        <v>9</v>
      </c>
    </row>
    <row r="401" spans="1:7" x14ac:dyDescent="0.25">
      <c r="A401" s="62">
        <v>40971</v>
      </c>
      <c r="B401" s="53">
        <v>11.5</v>
      </c>
      <c r="C401" s="53">
        <v>7.2</v>
      </c>
      <c r="D401" s="61">
        <f t="shared" si="13"/>
        <v>9.35</v>
      </c>
      <c r="E401" s="61">
        <f t="shared" si="14"/>
        <v>9.35</v>
      </c>
      <c r="F401" s="20">
        <v>6.9804000000000004</v>
      </c>
      <c r="G401" s="20">
        <v>8.875</v>
      </c>
    </row>
    <row r="402" spans="1:7" x14ac:dyDescent="0.25">
      <c r="A402" s="62">
        <v>40972</v>
      </c>
      <c r="B402" s="53">
        <v>9.5</v>
      </c>
      <c r="C402" s="53">
        <v>7</v>
      </c>
      <c r="D402" s="61">
        <f t="shared" si="13"/>
        <v>8.25</v>
      </c>
      <c r="E402" s="61">
        <f t="shared" si="14"/>
        <v>8.25</v>
      </c>
      <c r="F402" s="20">
        <v>3.4020000000000001</v>
      </c>
      <c r="G402" s="20">
        <v>7.9624999999999995</v>
      </c>
    </row>
    <row r="403" spans="1:7" x14ac:dyDescent="0.25">
      <c r="A403" s="62">
        <v>40973</v>
      </c>
      <c r="B403" s="53">
        <v>7.6</v>
      </c>
      <c r="C403" s="53">
        <v>6.7</v>
      </c>
      <c r="D403" s="61">
        <f t="shared" si="13"/>
        <v>7.15</v>
      </c>
      <c r="E403" s="61">
        <f t="shared" si="14"/>
        <v>7.15</v>
      </c>
      <c r="F403" s="20">
        <v>2.1779999999999999</v>
      </c>
      <c r="G403" s="20">
        <v>7.1374999999999993</v>
      </c>
    </row>
    <row r="404" spans="1:7" x14ac:dyDescent="0.25">
      <c r="A404" s="62">
        <v>40974</v>
      </c>
      <c r="B404" s="53">
        <v>10.5</v>
      </c>
      <c r="C404" s="53">
        <v>6.4</v>
      </c>
      <c r="D404" s="61">
        <f t="shared" si="13"/>
        <v>8.4499999999999993</v>
      </c>
      <c r="E404" s="61">
        <f t="shared" si="14"/>
        <v>8.4499999999999993</v>
      </c>
      <c r="F404" s="20">
        <v>6.2135999999999996</v>
      </c>
      <c r="G404" s="20">
        <v>8.1666666666666696</v>
      </c>
    </row>
    <row r="405" spans="1:7" x14ac:dyDescent="0.25">
      <c r="A405" s="62">
        <v>40975</v>
      </c>
      <c r="B405" s="53">
        <v>8.1</v>
      </c>
      <c r="C405" s="53">
        <v>6</v>
      </c>
      <c r="D405" s="61">
        <f t="shared" si="13"/>
        <v>7.05</v>
      </c>
      <c r="E405" s="61">
        <f t="shared" si="14"/>
        <v>7.05</v>
      </c>
      <c r="F405" s="20">
        <v>4.7808000000000002</v>
      </c>
      <c r="G405" s="20">
        <v>6.8250000000000002</v>
      </c>
    </row>
    <row r="406" spans="1:7" x14ac:dyDescent="0.25">
      <c r="A406" s="62">
        <v>40976</v>
      </c>
      <c r="B406" s="53">
        <v>7.3</v>
      </c>
      <c r="C406" s="53">
        <v>5.5</v>
      </c>
      <c r="D406" s="61">
        <f t="shared" si="13"/>
        <v>6.4</v>
      </c>
      <c r="E406" s="61">
        <f t="shared" si="14"/>
        <v>6.4</v>
      </c>
      <c r="F406" s="20">
        <v>8.5716000000000001</v>
      </c>
      <c r="G406" s="20">
        <v>6.208333333333333</v>
      </c>
    </row>
    <row r="407" spans="1:7" x14ac:dyDescent="0.25">
      <c r="A407" s="62">
        <v>40977</v>
      </c>
      <c r="B407" s="53">
        <v>11.1</v>
      </c>
      <c r="C407" s="53">
        <v>4.9000000000000004</v>
      </c>
      <c r="D407" s="61">
        <f t="shared" si="13"/>
        <v>8</v>
      </c>
      <c r="E407" s="61">
        <f t="shared" si="14"/>
        <v>8</v>
      </c>
      <c r="F407" s="20">
        <v>12.204000000000001</v>
      </c>
      <c r="G407" s="20">
        <v>7.2458333333333345</v>
      </c>
    </row>
    <row r="408" spans="1:7" x14ac:dyDescent="0.25">
      <c r="A408" s="62">
        <v>40978</v>
      </c>
      <c r="B408" s="53">
        <v>13.4</v>
      </c>
      <c r="C408" s="53">
        <v>0.9</v>
      </c>
      <c r="D408" s="61">
        <f t="shared" si="13"/>
        <v>7.15</v>
      </c>
      <c r="E408" s="61">
        <f t="shared" si="14"/>
        <v>7.15</v>
      </c>
      <c r="F408" s="20">
        <v>17.456399999999999</v>
      </c>
      <c r="G408" s="20">
        <v>7.5416666666666679</v>
      </c>
    </row>
    <row r="409" spans="1:7" x14ac:dyDescent="0.25">
      <c r="A409" s="62">
        <v>40979</v>
      </c>
      <c r="B409" s="53">
        <v>14.6</v>
      </c>
      <c r="C409" s="53">
        <v>3.3</v>
      </c>
      <c r="D409" s="61">
        <f t="shared" si="13"/>
        <v>8.9499999999999993</v>
      </c>
      <c r="E409" s="61">
        <f t="shared" si="14"/>
        <v>8.9499999999999993</v>
      </c>
      <c r="F409" s="20">
        <v>13.8132</v>
      </c>
      <c r="G409" s="20">
        <v>8.8833333333333346</v>
      </c>
    </row>
    <row r="410" spans="1:7" x14ac:dyDescent="0.25">
      <c r="A410" s="62">
        <v>40980</v>
      </c>
      <c r="B410" s="53">
        <v>15.4</v>
      </c>
      <c r="C410" s="53">
        <v>5.8</v>
      </c>
      <c r="D410" s="61">
        <f t="shared" si="13"/>
        <v>10.6</v>
      </c>
      <c r="E410" s="61">
        <f t="shared" si="14"/>
        <v>10.6</v>
      </c>
      <c r="F410" s="20">
        <v>12.6936</v>
      </c>
      <c r="G410" s="20">
        <v>9.9791666666666661</v>
      </c>
    </row>
    <row r="411" spans="1:7" x14ac:dyDescent="0.25">
      <c r="A411" s="62">
        <v>40981</v>
      </c>
      <c r="B411" s="53">
        <v>18.399999999999999</v>
      </c>
      <c r="C411" s="53">
        <v>6.1</v>
      </c>
      <c r="D411" s="61">
        <f t="shared" si="13"/>
        <v>12.25</v>
      </c>
      <c r="E411" s="61">
        <f t="shared" si="14"/>
        <v>12.25</v>
      </c>
      <c r="F411" s="20">
        <v>21.229199999999999</v>
      </c>
      <c r="G411" s="20">
        <v>12.154166666666667</v>
      </c>
    </row>
    <row r="412" spans="1:7" x14ac:dyDescent="0.25">
      <c r="A412" s="62">
        <v>40982</v>
      </c>
      <c r="B412" s="53">
        <v>14.2</v>
      </c>
      <c r="C412" s="53">
        <v>10.3</v>
      </c>
      <c r="D412" s="61">
        <f t="shared" si="13"/>
        <v>12.25</v>
      </c>
      <c r="E412" s="61">
        <f t="shared" si="14"/>
        <v>12.25</v>
      </c>
      <c r="F412" s="20">
        <v>6.8364000000000003</v>
      </c>
      <c r="G412" s="20">
        <v>12.4</v>
      </c>
    </row>
    <row r="413" spans="1:7" x14ac:dyDescent="0.25">
      <c r="A413" s="62">
        <v>40983</v>
      </c>
      <c r="B413" s="53">
        <v>17.5</v>
      </c>
      <c r="C413" s="53">
        <v>9.1999999999999993</v>
      </c>
      <c r="D413" s="61">
        <f t="shared" si="13"/>
        <v>13.35</v>
      </c>
      <c r="E413" s="61">
        <f t="shared" si="14"/>
        <v>13.35</v>
      </c>
      <c r="F413" s="20">
        <v>12.6288</v>
      </c>
      <c r="G413" s="20">
        <v>13.112499999999997</v>
      </c>
    </row>
    <row r="414" spans="1:7" x14ac:dyDescent="0.25">
      <c r="A414" s="62">
        <v>40984</v>
      </c>
      <c r="B414" s="53">
        <v>20.100000000000001</v>
      </c>
      <c r="C414" s="53">
        <v>9.1</v>
      </c>
      <c r="D414" s="61">
        <f t="shared" si="13"/>
        <v>14.600000000000001</v>
      </c>
      <c r="E414" s="61">
        <f t="shared" si="14"/>
        <v>14.600000000000001</v>
      </c>
      <c r="F414" s="20">
        <v>19.4148</v>
      </c>
      <c r="G414" s="20">
        <v>14.387499999999998</v>
      </c>
    </row>
    <row r="415" spans="1:7" x14ac:dyDescent="0.25">
      <c r="A415" s="62">
        <v>40985</v>
      </c>
      <c r="B415" s="53">
        <v>23.8</v>
      </c>
      <c r="C415" s="53">
        <v>7</v>
      </c>
      <c r="D415" s="61">
        <f t="shared" si="13"/>
        <v>15.4</v>
      </c>
      <c r="E415" s="61">
        <f t="shared" si="14"/>
        <v>15.4</v>
      </c>
      <c r="F415" s="20">
        <v>24.21</v>
      </c>
      <c r="G415" s="20">
        <v>14.983333333333334</v>
      </c>
    </row>
    <row r="416" spans="1:7" x14ac:dyDescent="0.25">
      <c r="A416" s="62">
        <v>40986</v>
      </c>
      <c r="B416" s="53">
        <v>24.4</v>
      </c>
      <c r="C416" s="53">
        <v>8.9</v>
      </c>
      <c r="D416" s="61">
        <f t="shared" si="13"/>
        <v>16.649999999999999</v>
      </c>
      <c r="E416" s="61">
        <f t="shared" si="14"/>
        <v>16.649999999999999</v>
      </c>
      <c r="F416" s="20">
        <v>20.883600000000001</v>
      </c>
      <c r="G416" s="20">
        <v>16.274999999999999</v>
      </c>
    </row>
    <row r="417" spans="1:7" x14ac:dyDescent="0.25">
      <c r="A417" s="62">
        <v>40987</v>
      </c>
      <c r="B417" s="53">
        <v>26.6</v>
      </c>
      <c r="C417" s="53">
        <v>11.1</v>
      </c>
      <c r="D417" s="61">
        <f t="shared" si="13"/>
        <v>18.850000000000001</v>
      </c>
      <c r="E417" s="61">
        <f t="shared" si="14"/>
        <v>18.850000000000001</v>
      </c>
      <c r="F417" s="20">
        <v>20.570399999999999</v>
      </c>
      <c r="G417" s="20">
        <v>18.395833333333332</v>
      </c>
    </row>
    <row r="418" spans="1:7" x14ac:dyDescent="0.25">
      <c r="A418" s="62">
        <v>40988</v>
      </c>
      <c r="B418" s="53">
        <v>22.9</v>
      </c>
      <c r="C418" s="53">
        <v>11.7</v>
      </c>
      <c r="D418" s="61">
        <f t="shared" si="13"/>
        <v>17.299999999999997</v>
      </c>
      <c r="E418" s="61">
        <f t="shared" si="14"/>
        <v>17.299999999999997</v>
      </c>
      <c r="F418" s="20">
        <v>14.5404</v>
      </c>
      <c r="G418" s="20">
        <v>17.454166666666666</v>
      </c>
    </row>
    <row r="419" spans="1:7" x14ac:dyDescent="0.25">
      <c r="A419" s="62">
        <v>40989</v>
      </c>
      <c r="B419" s="53">
        <v>17</v>
      </c>
      <c r="C419" s="53">
        <v>13.2</v>
      </c>
      <c r="D419" s="61">
        <f t="shared" si="13"/>
        <v>15.1</v>
      </c>
      <c r="E419" s="61">
        <f t="shared" si="14"/>
        <v>15.1</v>
      </c>
      <c r="F419" s="20">
        <v>3.8231999999999999</v>
      </c>
      <c r="G419" s="20">
        <v>15.0875</v>
      </c>
    </row>
    <row r="420" spans="1:7" x14ac:dyDescent="0.25">
      <c r="A420" s="62">
        <v>40990</v>
      </c>
      <c r="B420" s="53">
        <v>14.4</v>
      </c>
      <c r="C420" s="53">
        <v>7.9</v>
      </c>
      <c r="D420" s="61">
        <f t="shared" si="13"/>
        <v>11.15</v>
      </c>
      <c r="E420" s="61">
        <f t="shared" si="14"/>
        <v>11.15</v>
      </c>
      <c r="F420" s="20">
        <v>3.0167999999999999</v>
      </c>
      <c r="G420" s="20">
        <v>12.429166666666665</v>
      </c>
    </row>
    <row r="421" spans="1:7" x14ac:dyDescent="0.25">
      <c r="A421" s="62">
        <v>40991</v>
      </c>
      <c r="B421" s="53">
        <v>14.1</v>
      </c>
      <c r="C421" s="53">
        <v>6.9</v>
      </c>
      <c r="D421" s="61">
        <f t="shared" si="13"/>
        <v>10.5</v>
      </c>
      <c r="E421" s="61">
        <f t="shared" si="14"/>
        <v>10.5</v>
      </c>
      <c r="F421" s="20">
        <v>10.3392</v>
      </c>
      <c r="G421" s="20">
        <v>9.8541666666666661</v>
      </c>
    </row>
    <row r="422" spans="1:7" x14ac:dyDescent="0.25">
      <c r="A422" s="62">
        <v>40992</v>
      </c>
      <c r="B422" s="53">
        <v>19.2</v>
      </c>
      <c r="C422" s="53">
        <v>4.5999999999999996</v>
      </c>
      <c r="D422" s="61">
        <f t="shared" si="13"/>
        <v>11.899999999999999</v>
      </c>
      <c r="E422" s="61">
        <f t="shared" si="14"/>
        <v>11.899999999999999</v>
      </c>
      <c r="F422" s="20">
        <v>24.476400000000002</v>
      </c>
      <c r="G422" s="20">
        <v>12.033333333333337</v>
      </c>
    </row>
    <row r="423" spans="1:7" x14ac:dyDescent="0.25">
      <c r="A423" s="62">
        <v>40993</v>
      </c>
      <c r="B423" s="53">
        <v>21.7</v>
      </c>
      <c r="C423" s="53">
        <v>6.5</v>
      </c>
      <c r="D423" s="61">
        <f t="shared" si="13"/>
        <v>14.1</v>
      </c>
      <c r="E423" s="61">
        <f t="shared" si="14"/>
        <v>14.1</v>
      </c>
      <c r="F423" s="20">
        <v>24.328800000000001</v>
      </c>
      <c r="G423" s="20">
        <v>14.579166666666666</v>
      </c>
    </row>
    <row r="424" spans="1:7" x14ac:dyDescent="0.25">
      <c r="A424" s="62">
        <v>40994</v>
      </c>
      <c r="B424" s="53">
        <v>23.6</v>
      </c>
      <c r="C424" s="53">
        <v>11.3</v>
      </c>
      <c r="D424" s="61">
        <f t="shared" si="13"/>
        <v>17.450000000000003</v>
      </c>
      <c r="E424" s="61">
        <f t="shared" si="14"/>
        <v>17.450000000000003</v>
      </c>
      <c r="F424" s="20">
        <v>23.9436</v>
      </c>
      <c r="G424" s="20">
        <v>16.562500000000004</v>
      </c>
    </row>
    <row r="425" spans="1:7" x14ac:dyDescent="0.25">
      <c r="A425" s="62">
        <v>40995</v>
      </c>
      <c r="B425" s="53">
        <v>23.2</v>
      </c>
      <c r="C425" s="53">
        <v>13.3</v>
      </c>
      <c r="D425" s="61">
        <f t="shared" si="13"/>
        <v>18.25</v>
      </c>
      <c r="E425" s="61">
        <f t="shared" si="14"/>
        <v>18.25</v>
      </c>
      <c r="F425" s="20">
        <v>12.776400000000001</v>
      </c>
      <c r="G425" s="20">
        <v>17.149999999999999</v>
      </c>
    </row>
    <row r="426" spans="1:7" x14ac:dyDescent="0.25">
      <c r="A426" s="62">
        <v>40996</v>
      </c>
      <c r="B426" s="53">
        <v>18.899999999999999</v>
      </c>
      <c r="C426" s="53">
        <v>13</v>
      </c>
      <c r="D426" s="61">
        <f t="shared" si="13"/>
        <v>15.95</v>
      </c>
      <c r="E426" s="61">
        <f t="shared" si="14"/>
        <v>15.95</v>
      </c>
      <c r="F426" s="20">
        <v>12.765599999999999</v>
      </c>
      <c r="G426" s="20">
        <v>15.658333333333333</v>
      </c>
    </row>
    <row r="427" spans="1:7" x14ac:dyDescent="0.25">
      <c r="A427" s="62">
        <v>40997</v>
      </c>
      <c r="B427" s="53">
        <v>21.4</v>
      </c>
      <c r="C427" s="53">
        <v>12</v>
      </c>
      <c r="D427" s="61">
        <f t="shared" si="13"/>
        <v>16.7</v>
      </c>
      <c r="E427" s="61">
        <f t="shared" si="14"/>
        <v>16.7</v>
      </c>
      <c r="F427" s="20">
        <v>13.816800000000001</v>
      </c>
      <c r="G427" s="20">
        <v>15.170833333333336</v>
      </c>
    </row>
    <row r="428" spans="1:7" x14ac:dyDescent="0.25">
      <c r="A428" s="62">
        <v>40998</v>
      </c>
      <c r="B428" s="53">
        <v>20.7</v>
      </c>
      <c r="C428" s="53">
        <v>11.5</v>
      </c>
      <c r="D428" s="61">
        <f t="shared" si="13"/>
        <v>16.100000000000001</v>
      </c>
      <c r="E428" s="61">
        <f t="shared" si="14"/>
        <v>16.100000000000001</v>
      </c>
      <c r="F428" s="20">
        <v>16.329599999999999</v>
      </c>
      <c r="G428" s="20">
        <v>14.120833333333332</v>
      </c>
    </row>
    <row r="429" spans="1:7" x14ac:dyDescent="0.25">
      <c r="A429" s="62">
        <v>40999</v>
      </c>
      <c r="B429" s="53">
        <v>23</v>
      </c>
      <c r="C429" s="53">
        <v>10.199999999999999</v>
      </c>
      <c r="D429" s="61">
        <f t="shared" si="13"/>
        <v>16.600000000000001</v>
      </c>
      <c r="E429" s="61">
        <f t="shared" si="14"/>
        <v>16.600000000000001</v>
      </c>
      <c r="F429" s="20">
        <v>30.7332</v>
      </c>
      <c r="G429" s="20">
        <v>15.62083333333333</v>
      </c>
    </row>
    <row r="430" spans="1:7" x14ac:dyDescent="0.25">
      <c r="A430" s="62">
        <v>41000</v>
      </c>
      <c r="B430" s="53">
        <v>25.6</v>
      </c>
      <c r="C430" s="53">
        <v>8.8000000000000007</v>
      </c>
      <c r="D430" s="61">
        <f t="shared" si="13"/>
        <v>17.200000000000003</v>
      </c>
      <c r="E430" s="61">
        <f t="shared" si="14"/>
        <v>17.200000000000003</v>
      </c>
      <c r="F430" s="20">
        <v>32.439599999999999</v>
      </c>
      <c r="G430" s="20">
        <v>16.741666666666667</v>
      </c>
    </row>
    <row r="431" spans="1:7" x14ac:dyDescent="0.25">
      <c r="A431" s="62">
        <v>41001</v>
      </c>
      <c r="B431" s="53">
        <v>27.8</v>
      </c>
      <c r="C431" s="53">
        <v>10.4</v>
      </c>
      <c r="D431" s="61">
        <f t="shared" si="13"/>
        <v>19.100000000000001</v>
      </c>
      <c r="E431" s="61">
        <f t="shared" si="14"/>
        <v>19.100000000000001</v>
      </c>
      <c r="F431" s="20">
        <v>29.077200000000001</v>
      </c>
      <c r="G431" s="20">
        <v>18.995833333333334</v>
      </c>
    </row>
    <row r="432" spans="1:7" x14ac:dyDescent="0.25">
      <c r="A432" s="62">
        <v>41002</v>
      </c>
      <c r="B432" s="53">
        <v>25.5</v>
      </c>
      <c r="C432" s="53">
        <v>15.8</v>
      </c>
      <c r="D432" s="61">
        <f t="shared" si="13"/>
        <v>20.65</v>
      </c>
      <c r="E432" s="61">
        <f t="shared" si="14"/>
        <v>20.65</v>
      </c>
      <c r="F432" s="20">
        <v>24.872399999999999</v>
      </c>
      <c r="G432" s="20">
        <v>20.433333333333337</v>
      </c>
    </row>
    <row r="433" spans="1:7" x14ac:dyDescent="0.25">
      <c r="A433" s="62">
        <v>41003</v>
      </c>
      <c r="B433" s="53">
        <v>28.3</v>
      </c>
      <c r="C433" s="53">
        <v>14.9</v>
      </c>
      <c r="D433" s="61">
        <f t="shared" si="13"/>
        <v>21.6</v>
      </c>
      <c r="E433" s="61">
        <f t="shared" si="14"/>
        <v>21.6</v>
      </c>
      <c r="F433" s="20">
        <v>30.8916</v>
      </c>
      <c r="G433" s="20">
        <v>21.250000000000004</v>
      </c>
    </row>
    <row r="434" spans="1:7" x14ac:dyDescent="0.25">
      <c r="A434" s="62">
        <v>41004</v>
      </c>
      <c r="B434" s="53">
        <v>24.6</v>
      </c>
      <c r="C434" s="53">
        <v>15.7</v>
      </c>
      <c r="D434" s="61">
        <f t="shared" si="13"/>
        <v>20.149999999999999</v>
      </c>
      <c r="E434" s="61">
        <f t="shared" si="14"/>
        <v>20.149999999999999</v>
      </c>
      <c r="F434" s="20">
        <v>12.348000000000001</v>
      </c>
      <c r="G434" s="20">
        <v>18.966666666666665</v>
      </c>
    </row>
    <row r="435" spans="1:7" x14ac:dyDescent="0.25">
      <c r="A435" s="62">
        <v>41005</v>
      </c>
      <c r="B435" s="53">
        <v>23.3</v>
      </c>
      <c r="C435" s="53">
        <v>13.4</v>
      </c>
      <c r="D435" s="61">
        <f t="shared" si="13"/>
        <v>18.350000000000001</v>
      </c>
      <c r="E435" s="61">
        <f t="shared" si="14"/>
        <v>18.350000000000001</v>
      </c>
      <c r="F435" s="20">
        <v>12.1968</v>
      </c>
      <c r="G435" s="20">
        <v>16.883333333333336</v>
      </c>
    </row>
    <row r="436" spans="1:7" x14ac:dyDescent="0.25">
      <c r="A436" s="62">
        <v>41006</v>
      </c>
      <c r="B436" s="53">
        <v>16.899999999999999</v>
      </c>
      <c r="C436" s="53">
        <v>12.7</v>
      </c>
      <c r="D436" s="61">
        <f t="shared" si="13"/>
        <v>14.799999999999999</v>
      </c>
      <c r="E436" s="61">
        <f t="shared" si="14"/>
        <v>14.799999999999999</v>
      </c>
      <c r="F436" s="20">
        <v>6.2855999999999996</v>
      </c>
      <c r="G436" s="20">
        <v>14.070833333333335</v>
      </c>
    </row>
    <row r="437" spans="1:7" x14ac:dyDescent="0.25">
      <c r="A437" s="62">
        <v>41007</v>
      </c>
      <c r="B437" s="53">
        <v>18.100000000000001</v>
      </c>
      <c r="C437" s="53">
        <v>11.8</v>
      </c>
      <c r="D437" s="61">
        <f t="shared" si="13"/>
        <v>14.950000000000001</v>
      </c>
      <c r="E437" s="61">
        <f t="shared" si="14"/>
        <v>14.950000000000001</v>
      </c>
      <c r="F437" s="20">
        <v>11.829599999999999</v>
      </c>
      <c r="G437" s="20">
        <v>14.070833333333335</v>
      </c>
    </row>
    <row r="438" spans="1:7" x14ac:dyDescent="0.25">
      <c r="A438" s="62">
        <v>41008</v>
      </c>
      <c r="B438" s="53">
        <v>19.899999999999999</v>
      </c>
      <c r="C438" s="53">
        <v>11.8</v>
      </c>
      <c r="D438" s="61">
        <f t="shared" si="13"/>
        <v>15.85</v>
      </c>
      <c r="E438" s="61">
        <f t="shared" si="14"/>
        <v>15.85</v>
      </c>
      <c r="F438" s="20">
        <v>12.751200000000001</v>
      </c>
      <c r="G438" s="20">
        <v>15.329166666666666</v>
      </c>
    </row>
    <row r="439" spans="1:7" x14ac:dyDescent="0.25">
      <c r="A439" s="62">
        <v>41009</v>
      </c>
      <c r="B439" s="53">
        <v>23.8</v>
      </c>
      <c r="C439" s="53">
        <v>13.9</v>
      </c>
      <c r="D439" s="61">
        <f t="shared" si="13"/>
        <v>18.850000000000001</v>
      </c>
      <c r="E439" s="61">
        <f t="shared" si="14"/>
        <v>18.850000000000001</v>
      </c>
      <c r="F439" s="20">
        <v>24.1128</v>
      </c>
      <c r="G439" s="20">
        <v>17.37916666666667</v>
      </c>
    </row>
    <row r="440" spans="1:7" x14ac:dyDescent="0.25">
      <c r="A440" s="62">
        <v>41010</v>
      </c>
      <c r="B440" s="53">
        <v>26.6</v>
      </c>
      <c r="C440" s="53">
        <v>14.5</v>
      </c>
      <c r="D440" s="61">
        <f t="shared" si="13"/>
        <v>20.55</v>
      </c>
      <c r="E440" s="61">
        <f t="shared" si="14"/>
        <v>20.55</v>
      </c>
      <c r="F440" s="20">
        <v>26.827200000000001</v>
      </c>
      <c r="G440" s="20">
        <v>19.737499999999997</v>
      </c>
    </row>
    <row r="441" spans="1:7" x14ac:dyDescent="0.25">
      <c r="A441" s="62">
        <v>41011</v>
      </c>
      <c r="B441" s="53">
        <v>18.5</v>
      </c>
      <c r="C441" s="53">
        <v>12.5</v>
      </c>
      <c r="D441" s="61">
        <f t="shared" si="13"/>
        <v>15.5</v>
      </c>
      <c r="E441" s="61">
        <f t="shared" si="14"/>
        <v>15.5</v>
      </c>
      <c r="F441" s="20">
        <v>4.8456000000000001</v>
      </c>
      <c r="G441" s="20">
        <v>15.266666666666667</v>
      </c>
    </row>
    <row r="442" spans="1:7" x14ac:dyDescent="0.25">
      <c r="A442" s="62">
        <v>41012</v>
      </c>
      <c r="B442" s="53">
        <v>22.9</v>
      </c>
      <c r="C442" s="53">
        <v>12</v>
      </c>
      <c r="D442" s="61">
        <f t="shared" si="13"/>
        <v>17.45</v>
      </c>
      <c r="E442" s="61">
        <f t="shared" si="14"/>
        <v>17.45</v>
      </c>
      <c r="F442" s="20">
        <v>26.135999999999999</v>
      </c>
      <c r="G442" s="20">
        <v>16.824999999999999</v>
      </c>
    </row>
    <row r="443" spans="1:7" x14ac:dyDescent="0.25">
      <c r="A443" s="62">
        <v>41013</v>
      </c>
      <c r="B443" s="53">
        <v>23.6</v>
      </c>
      <c r="C443" s="53">
        <v>11.3</v>
      </c>
      <c r="D443" s="61">
        <f t="shared" si="13"/>
        <v>17.450000000000003</v>
      </c>
      <c r="E443" s="61">
        <f t="shared" si="14"/>
        <v>17.450000000000003</v>
      </c>
      <c r="F443" s="20">
        <v>30.675599999999999</v>
      </c>
      <c r="G443" s="20">
        <v>17.470833333333335</v>
      </c>
    </row>
    <row r="444" spans="1:7" x14ac:dyDescent="0.25">
      <c r="A444" s="62">
        <v>41014</v>
      </c>
      <c r="B444" s="53">
        <v>25.7</v>
      </c>
      <c r="C444" s="53">
        <v>13.2</v>
      </c>
      <c r="D444" s="61">
        <f t="shared" si="13"/>
        <v>19.45</v>
      </c>
      <c r="E444" s="61">
        <f t="shared" si="14"/>
        <v>19.45</v>
      </c>
      <c r="F444" s="20">
        <v>30.7836</v>
      </c>
      <c r="G444" s="20">
        <v>18.754166666666666</v>
      </c>
    </row>
    <row r="445" spans="1:7" x14ac:dyDescent="0.25">
      <c r="A445" s="62">
        <v>41015</v>
      </c>
      <c r="B445" s="53">
        <v>19.600000000000001</v>
      </c>
      <c r="C445" s="53">
        <v>14.1</v>
      </c>
      <c r="D445" s="61">
        <f t="shared" si="13"/>
        <v>16.850000000000001</v>
      </c>
      <c r="E445" s="61">
        <f t="shared" si="14"/>
        <v>16.850000000000001</v>
      </c>
      <c r="F445" s="20">
        <v>7.9703999999999997</v>
      </c>
      <c r="G445" s="20">
        <v>16.766666666666669</v>
      </c>
    </row>
    <row r="446" spans="1:7" x14ac:dyDescent="0.25">
      <c r="A446" s="62">
        <v>41016</v>
      </c>
      <c r="B446" s="53">
        <v>20.2</v>
      </c>
      <c r="C446" s="53">
        <v>14.2</v>
      </c>
      <c r="D446" s="61">
        <f t="shared" si="13"/>
        <v>17.2</v>
      </c>
      <c r="E446" s="61">
        <f t="shared" si="14"/>
        <v>17.2</v>
      </c>
      <c r="F446" s="20">
        <v>13.157999999999999</v>
      </c>
      <c r="G446" s="20">
        <v>16.541666666666664</v>
      </c>
    </row>
    <row r="447" spans="1:7" x14ac:dyDescent="0.25">
      <c r="A447" s="62">
        <v>41017</v>
      </c>
      <c r="B447" s="53">
        <v>24.5</v>
      </c>
      <c r="C447" s="53">
        <v>12</v>
      </c>
      <c r="D447" s="61">
        <f t="shared" si="13"/>
        <v>18.25</v>
      </c>
      <c r="E447" s="61">
        <f t="shared" si="14"/>
        <v>18.25</v>
      </c>
      <c r="F447" s="20">
        <v>30.218399999999999</v>
      </c>
      <c r="G447" s="20">
        <v>17.908333333333331</v>
      </c>
    </row>
    <row r="448" spans="1:7" x14ac:dyDescent="0.25">
      <c r="A448" s="62">
        <v>41018</v>
      </c>
      <c r="B448" s="53">
        <v>23.5</v>
      </c>
      <c r="C448" s="53">
        <v>14.2</v>
      </c>
      <c r="D448" s="61">
        <f t="shared" si="13"/>
        <v>18.850000000000001</v>
      </c>
      <c r="E448" s="61">
        <f t="shared" si="14"/>
        <v>18.850000000000001</v>
      </c>
      <c r="F448" s="20">
        <v>15.858000000000001</v>
      </c>
      <c r="G448" s="20">
        <v>17.991666666666664</v>
      </c>
    </row>
    <row r="449" spans="1:7" x14ac:dyDescent="0.25">
      <c r="A449" s="62">
        <v>41019</v>
      </c>
      <c r="B449" s="53">
        <v>27.8</v>
      </c>
      <c r="C449" s="53">
        <v>13.6</v>
      </c>
      <c r="D449" s="61">
        <f t="shared" si="13"/>
        <v>20.7</v>
      </c>
      <c r="E449" s="61">
        <f t="shared" si="14"/>
        <v>20.7</v>
      </c>
      <c r="F449" s="20">
        <v>30.934799999999999</v>
      </c>
      <c r="G449" s="20">
        <v>20.154166666666665</v>
      </c>
    </row>
    <row r="450" spans="1:7" x14ac:dyDescent="0.25">
      <c r="A450" s="62">
        <v>41020</v>
      </c>
      <c r="B450" s="53">
        <v>29.4</v>
      </c>
      <c r="C450" s="53">
        <v>12.9</v>
      </c>
      <c r="D450" s="61">
        <f t="shared" si="13"/>
        <v>21.15</v>
      </c>
      <c r="E450" s="61">
        <f t="shared" si="14"/>
        <v>21.15</v>
      </c>
      <c r="F450" s="20">
        <v>32.900399999999998</v>
      </c>
      <c r="G450" s="20">
        <v>21.137499999999999</v>
      </c>
    </row>
    <row r="451" spans="1:7" x14ac:dyDescent="0.25">
      <c r="A451" s="62">
        <v>41021</v>
      </c>
      <c r="B451" s="53">
        <v>31.6</v>
      </c>
      <c r="C451" s="53">
        <v>15.4</v>
      </c>
      <c r="D451" s="61">
        <f t="shared" ref="D451:D514" si="15">(B451+C451)/2</f>
        <v>23.5</v>
      </c>
      <c r="E451" s="61">
        <f t="shared" ref="E451:E514" si="16">IF(D451&lt;=0,0,IF(AND(D451&gt;0,D451&lt;=26),D451,IF(AND(D451&gt;26,D451&lt;=34),26/8*(34-D451),0)))</f>
        <v>23.5</v>
      </c>
      <c r="F451" s="20">
        <v>32.094000000000001</v>
      </c>
      <c r="G451" s="20">
        <v>22.883333333333329</v>
      </c>
    </row>
    <row r="452" spans="1:7" x14ac:dyDescent="0.25">
      <c r="A452" s="62">
        <v>41022</v>
      </c>
      <c r="B452" s="53">
        <v>29.1</v>
      </c>
      <c r="C452" s="53">
        <v>18.7</v>
      </c>
      <c r="D452" s="61">
        <f t="shared" si="15"/>
        <v>23.9</v>
      </c>
      <c r="E452" s="61">
        <f t="shared" si="16"/>
        <v>23.9</v>
      </c>
      <c r="F452" s="20">
        <v>27.9</v>
      </c>
      <c r="G452" s="20">
        <v>23.13333333333334</v>
      </c>
    </row>
    <row r="453" spans="1:7" x14ac:dyDescent="0.25">
      <c r="A453" s="62">
        <v>41023</v>
      </c>
      <c r="B453" s="53">
        <v>25.9</v>
      </c>
      <c r="C453" s="53">
        <v>16.8</v>
      </c>
      <c r="D453" s="61">
        <f t="shared" si="15"/>
        <v>21.35</v>
      </c>
      <c r="E453" s="61">
        <f t="shared" si="16"/>
        <v>21.35</v>
      </c>
      <c r="F453" s="20">
        <v>18.212399999999999</v>
      </c>
      <c r="G453" s="20">
        <v>21.708333333333332</v>
      </c>
    </row>
    <row r="454" spans="1:7" x14ac:dyDescent="0.25">
      <c r="A454" s="62">
        <v>41024</v>
      </c>
      <c r="B454" s="53">
        <v>27.3</v>
      </c>
      <c r="C454" s="53">
        <v>15.7</v>
      </c>
      <c r="D454" s="61">
        <f t="shared" si="15"/>
        <v>21.5</v>
      </c>
      <c r="E454" s="61">
        <f t="shared" si="16"/>
        <v>21.5</v>
      </c>
      <c r="F454" s="20">
        <v>23.882400000000001</v>
      </c>
      <c r="G454" s="20">
        <v>20.758333333333336</v>
      </c>
    </row>
    <row r="455" spans="1:7" x14ac:dyDescent="0.25">
      <c r="A455" s="62">
        <v>41025</v>
      </c>
      <c r="B455" s="53">
        <v>30.4</v>
      </c>
      <c r="C455" s="53">
        <v>15.4</v>
      </c>
      <c r="D455" s="61">
        <f t="shared" si="15"/>
        <v>22.9</v>
      </c>
      <c r="E455" s="61">
        <f t="shared" si="16"/>
        <v>22.9</v>
      </c>
      <c r="F455" s="20">
        <v>32.338799999999999</v>
      </c>
      <c r="G455" s="20">
        <v>22.058333333333334</v>
      </c>
    </row>
    <row r="456" spans="1:7" x14ac:dyDescent="0.25">
      <c r="A456" s="62">
        <v>41026</v>
      </c>
      <c r="B456" s="53">
        <v>30.4</v>
      </c>
      <c r="C456" s="53">
        <v>15</v>
      </c>
      <c r="D456" s="61">
        <f t="shared" si="15"/>
        <v>22.7</v>
      </c>
      <c r="E456" s="61">
        <f t="shared" si="16"/>
        <v>22.7</v>
      </c>
      <c r="F456" s="20">
        <v>28.897200000000002</v>
      </c>
      <c r="G456" s="20">
        <v>22.762499999999999</v>
      </c>
    </row>
    <row r="457" spans="1:7" x14ac:dyDescent="0.25">
      <c r="A457" s="62">
        <v>41027</v>
      </c>
      <c r="B457" s="53">
        <v>28.2</v>
      </c>
      <c r="C457" s="53">
        <v>18.100000000000001</v>
      </c>
      <c r="D457" s="61">
        <f t="shared" si="15"/>
        <v>23.15</v>
      </c>
      <c r="E457" s="61">
        <f t="shared" si="16"/>
        <v>23.15</v>
      </c>
      <c r="F457" s="20">
        <v>16.203600000000002</v>
      </c>
      <c r="G457" s="20">
        <v>21.916666666666668</v>
      </c>
    </row>
    <row r="458" spans="1:7" x14ac:dyDescent="0.25">
      <c r="A458" s="62">
        <v>41028</v>
      </c>
      <c r="B458" s="53">
        <v>27.8</v>
      </c>
      <c r="C458" s="53">
        <v>18.2</v>
      </c>
      <c r="D458" s="61">
        <f t="shared" si="15"/>
        <v>23</v>
      </c>
      <c r="E458" s="61">
        <f t="shared" si="16"/>
        <v>23</v>
      </c>
      <c r="F458" s="20">
        <v>18.025200000000002</v>
      </c>
      <c r="G458" s="20">
        <v>21.133333333333336</v>
      </c>
    </row>
    <row r="459" spans="1:7" x14ac:dyDescent="0.25">
      <c r="A459" s="62">
        <v>41029</v>
      </c>
      <c r="B459" s="53">
        <v>30.3</v>
      </c>
      <c r="C459" s="53">
        <v>17.5</v>
      </c>
      <c r="D459" s="61">
        <f t="shared" si="15"/>
        <v>23.9</v>
      </c>
      <c r="E459" s="61">
        <f t="shared" si="16"/>
        <v>23.9</v>
      </c>
      <c r="F459" s="20">
        <v>24.498000000000001</v>
      </c>
      <c r="G459" s="20">
        <v>23.012500000000003</v>
      </c>
    </row>
    <row r="460" spans="1:7" x14ac:dyDescent="0.25">
      <c r="A460" s="62">
        <v>41030</v>
      </c>
      <c r="B460" s="53">
        <v>26.3</v>
      </c>
      <c r="C460" s="53">
        <v>16.600000000000001</v>
      </c>
      <c r="D460" s="61">
        <f t="shared" si="15"/>
        <v>21.450000000000003</v>
      </c>
      <c r="E460" s="61">
        <f t="shared" si="16"/>
        <v>21.450000000000003</v>
      </c>
      <c r="F460" s="20">
        <v>21.466799999999999</v>
      </c>
      <c r="G460" s="20">
        <v>20.212500000000002</v>
      </c>
    </row>
    <row r="461" spans="1:7" x14ac:dyDescent="0.25">
      <c r="A461" s="62">
        <v>41031</v>
      </c>
      <c r="B461" s="53">
        <v>24.9</v>
      </c>
      <c r="C461" s="53">
        <v>17.600000000000001</v>
      </c>
      <c r="D461" s="61">
        <f t="shared" si="15"/>
        <v>21.25</v>
      </c>
      <c r="E461" s="61">
        <f t="shared" si="16"/>
        <v>21.25</v>
      </c>
      <c r="F461" s="20">
        <v>17.1828</v>
      </c>
      <c r="G461" s="20">
        <v>21.025000000000002</v>
      </c>
    </row>
    <row r="462" spans="1:7" x14ac:dyDescent="0.25">
      <c r="A462" s="62">
        <v>41032</v>
      </c>
      <c r="B462" s="53">
        <v>24.5</v>
      </c>
      <c r="C462" s="53">
        <v>17.399999999999999</v>
      </c>
      <c r="D462" s="61">
        <f t="shared" si="15"/>
        <v>20.95</v>
      </c>
      <c r="E462" s="61">
        <f t="shared" si="16"/>
        <v>20.95</v>
      </c>
      <c r="F462" s="20">
        <v>14.9724</v>
      </c>
      <c r="G462" s="20">
        <v>19.916666666666668</v>
      </c>
    </row>
    <row r="463" spans="1:7" x14ac:dyDescent="0.25">
      <c r="A463" s="62">
        <v>41033</v>
      </c>
      <c r="B463" s="53">
        <v>26.9</v>
      </c>
      <c r="C463" s="53">
        <v>17.100000000000001</v>
      </c>
      <c r="D463" s="61">
        <f t="shared" si="15"/>
        <v>22</v>
      </c>
      <c r="E463" s="61">
        <f t="shared" si="16"/>
        <v>22</v>
      </c>
      <c r="F463" s="20">
        <v>26.765999999999998</v>
      </c>
      <c r="G463" s="20">
        <v>21.108333333333334</v>
      </c>
    </row>
    <row r="464" spans="1:7" x14ac:dyDescent="0.25">
      <c r="A464" s="62">
        <v>41034</v>
      </c>
      <c r="B464" s="53">
        <v>22.1</v>
      </c>
      <c r="C464" s="53">
        <v>18.3</v>
      </c>
      <c r="D464" s="61">
        <f t="shared" si="15"/>
        <v>20.200000000000003</v>
      </c>
      <c r="E464" s="61">
        <f t="shared" si="16"/>
        <v>20.200000000000003</v>
      </c>
      <c r="F464" s="20">
        <v>5.3747999999999996</v>
      </c>
      <c r="G464" s="20">
        <v>20.095833333333331</v>
      </c>
    </row>
    <row r="465" spans="1:7" x14ac:dyDescent="0.25">
      <c r="A465" s="62">
        <v>41035</v>
      </c>
      <c r="B465" s="53">
        <v>20.9</v>
      </c>
      <c r="C465" s="53">
        <v>19.2</v>
      </c>
      <c r="D465" s="61">
        <f t="shared" si="15"/>
        <v>20.049999999999997</v>
      </c>
      <c r="E465" s="61">
        <f t="shared" si="16"/>
        <v>20.049999999999997</v>
      </c>
      <c r="F465" s="20">
        <v>4.1399999999999997</v>
      </c>
      <c r="G465" s="20">
        <v>19.891666666666666</v>
      </c>
    </row>
    <row r="466" spans="1:7" x14ac:dyDescent="0.25">
      <c r="A466" s="62">
        <v>41036</v>
      </c>
      <c r="B466" s="53">
        <v>29.1</v>
      </c>
      <c r="C466" s="53">
        <v>19.399999999999999</v>
      </c>
      <c r="D466" s="61">
        <f t="shared" si="15"/>
        <v>24.25</v>
      </c>
      <c r="E466" s="61">
        <f t="shared" si="16"/>
        <v>24.25</v>
      </c>
      <c r="F466" s="20">
        <v>18.594000000000001</v>
      </c>
      <c r="G466" s="20">
        <v>23.170833333333334</v>
      </c>
    </row>
    <row r="467" spans="1:7" x14ac:dyDescent="0.25">
      <c r="A467" s="62">
        <v>41037</v>
      </c>
      <c r="B467" s="53">
        <v>36.1</v>
      </c>
      <c r="C467" s="53">
        <v>19.3</v>
      </c>
      <c r="D467" s="61">
        <f t="shared" si="15"/>
        <v>27.700000000000003</v>
      </c>
      <c r="E467" s="61">
        <f t="shared" si="16"/>
        <v>20.474999999999991</v>
      </c>
      <c r="F467" s="20">
        <v>32.274000000000001</v>
      </c>
      <c r="G467" s="20">
        <v>26.454166666666676</v>
      </c>
    </row>
    <row r="468" spans="1:7" x14ac:dyDescent="0.25">
      <c r="A468" s="62">
        <v>41038</v>
      </c>
      <c r="B468" s="53">
        <v>34</v>
      </c>
      <c r="C468" s="53">
        <v>19.600000000000001</v>
      </c>
      <c r="D468" s="61">
        <f t="shared" si="15"/>
        <v>26.8</v>
      </c>
      <c r="E468" s="61">
        <f t="shared" si="16"/>
        <v>23.4</v>
      </c>
      <c r="F468" s="20">
        <v>33.883200000000002</v>
      </c>
      <c r="G468" s="20">
        <v>25.870833333333334</v>
      </c>
    </row>
    <row r="469" spans="1:7" x14ac:dyDescent="0.25">
      <c r="A469" s="62">
        <v>41039</v>
      </c>
      <c r="B469" s="53">
        <v>32</v>
      </c>
      <c r="C469" s="53">
        <v>21.1</v>
      </c>
      <c r="D469" s="61">
        <f t="shared" si="15"/>
        <v>26.55</v>
      </c>
      <c r="E469" s="61">
        <f t="shared" si="16"/>
        <v>24.212499999999999</v>
      </c>
      <c r="F469" s="20">
        <v>22.3812</v>
      </c>
      <c r="G469" s="20">
        <v>26.029166666666665</v>
      </c>
    </row>
    <row r="470" spans="1:7" x14ac:dyDescent="0.25">
      <c r="A470" s="62">
        <v>41040</v>
      </c>
      <c r="B470" s="53">
        <v>30</v>
      </c>
      <c r="C470" s="53">
        <v>20.399999999999999</v>
      </c>
      <c r="D470" s="61">
        <f t="shared" si="15"/>
        <v>25.2</v>
      </c>
      <c r="E470" s="61">
        <f t="shared" si="16"/>
        <v>25.2</v>
      </c>
      <c r="F470" s="20">
        <v>23.31</v>
      </c>
      <c r="G470" s="20">
        <v>23.579166666666666</v>
      </c>
    </row>
    <row r="471" spans="1:7" x14ac:dyDescent="0.25">
      <c r="A471" s="62">
        <v>41041</v>
      </c>
      <c r="B471" s="53">
        <v>29.4</v>
      </c>
      <c r="C471" s="53">
        <v>19.399999999999999</v>
      </c>
      <c r="D471" s="61">
        <f t="shared" si="15"/>
        <v>24.4</v>
      </c>
      <c r="E471" s="61">
        <f t="shared" si="16"/>
        <v>24.4</v>
      </c>
      <c r="F471" s="20">
        <v>29.8764</v>
      </c>
      <c r="G471" s="20">
        <v>23.237500000000001</v>
      </c>
    </row>
    <row r="472" spans="1:7" x14ac:dyDescent="0.25">
      <c r="A472" s="62">
        <v>41042</v>
      </c>
      <c r="B472" s="53">
        <v>23.1</v>
      </c>
      <c r="C472" s="53">
        <v>16.600000000000001</v>
      </c>
      <c r="D472" s="61">
        <f t="shared" si="15"/>
        <v>19.850000000000001</v>
      </c>
      <c r="E472" s="61">
        <f t="shared" si="16"/>
        <v>19.850000000000001</v>
      </c>
      <c r="F472" s="20">
        <v>6.9947999999999997</v>
      </c>
      <c r="G472" s="20">
        <v>19.970833333333335</v>
      </c>
    </row>
    <row r="473" spans="1:7" x14ac:dyDescent="0.25">
      <c r="A473" s="62">
        <v>41043</v>
      </c>
      <c r="B473" s="53">
        <v>28.9</v>
      </c>
      <c r="C473" s="53">
        <v>14.5</v>
      </c>
      <c r="D473" s="61">
        <f t="shared" si="15"/>
        <v>21.7</v>
      </c>
      <c r="E473" s="61">
        <f t="shared" si="16"/>
        <v>21.7</v>
      </c>
      <c r="F473" s="20">
        <v>31.8672</v>
      </c>
      <c r="G473" s="20">
        <v>21.041666666666668</v>
      </c>
    </row>
    <row r="474" spans="1:7" x14ac:dyDescent="0.25">
      <c r="A474" s="62">
        <v>41044</v>
      </c>
      <c r="B474" s="53">
        <v>29.7</v>
      </c>
      <c r="C474" s="53">
        <v>17.600000000000001</v>
      </c>
      <c r="D474" s="61">
        <f t="shared" si="15"/>
        <v>23.65</v>
      </c>
      <c r="E474" s="61">
        <f t="shared" si="16"/>
        <v>23.65</v>
      </c>
      <c r="F474" s="20">
        <v>29.106000000000002</v>
      </c>
      <c r="G474" s="20">
        <v>23.275000000000002</v>
      </c>
    </row>
    <row r="475" spans="1:7" x14ac:dyDescent="0.25">
      <c r="A475" s="62">
        <v>41045</v>
      </c>
      <c r="B475" s="53">
        <v>26.3</v>
      </c>
      <c r="C475" s="53">
        <v>19.100000000000001</v>
      </c>
      <c r="D475" s="61">
        <f t="shared" si="15"/>
        <v>22.700000000000003</v>
      </c>
      <c r="E475" s="61">
        <f t="shared" si="16"/>
        <v>22.700000000000003</v>
      </c>
      <c r="F475" s="20">
        <v>8.7875999999999994</v>
      </c>
      <c r="G475" s="20">
        <v>22.025000000000002</v>
      </c>
    </row>
    <row r="476" spans="1:7" x14ac:dyDescent="0.25">
      <c r="A476" s="62">
        <v>41046</v>
      </c>
      <c r="B476" s="53">
        <v>30.3</v>
      </c>
      <c r="C476" s="53">
        <v>17.5</v>
      </c>
      <c r="D476" s="61">
        <f t="shared" si="15"/>
        <v>23.9</v>
      </c>
      <c r="E476" s="61">
        <f t="shared" si="16"/>
        <v>23.9</v>
      </c>
      <c r="F476" s="20">
        <v>23.871600000000001</v>
      </c>
      <c r="G476" s="20">
        <v>23.716666666666669</v>
      </c>
    </row>
    <row r="477" spans="1:7" x14ac:dyDescent="0.25">
      <c r="A477" s="62">
        <v>41047</v>
      </c>
      <c r="B477" s="53">
        <v>32</v>
      </c>
      <c r="C477" s="53">
        <v>20.399999999999999</v>
      </c>
      <c r="D477" s="61">
        <f t="shared" si="15"/>
        <v>26.2</v>
      </c>
      <c r="E477" s="61">
        <f t="shared" si="16"/>
        <v>25.35</v>
      </c>
      <c r="F477" s="20">
        <v>22.298400000000001</v>
      </c>
      <c r="G477" s="20">
        <v>25.900000000000002</v>
      </c>
    </row>
    <row r="478" spans="1:7" x14ac:dyDescent="0.25">
      <c r="A478" s="62">
        <v>41048</v>
      </c>
      <c r="B478" s="53">
        <v>33.299999999999997</v>
      </c>
      <c r="C478" s="53">
        <v>19.3</v>
      </c>
      <c r="D478" s="61">
        <f t="shared" si="15"/>
        <v>26.299999999999997</v>
      </c>
      <c r="E478" s="61">
        <f t="shared" si="16"/>
        <v>25.025000000000009</v>
      </c>
      <c r="F478" s="20">
        <v>22.982399999999998</v>
      </c>
      <c r="G478" s="20">
        <v>26.295833333333334</v>
      </c>
    </row>
    <row r="479" spans="1:7" x14ac:dyDescent="0.25">
      <c r="A479" s="62">
        <v>41049</v>
      </c>
      <c r="B479" s="53">
        <v>27.2</v>
      </c>
      <c r="C479" s="53">
        <v>22.2</v>
      </c>
      <c r="D479" s="61">
        <f t="shared" si="15"/>
        <v>24.7</v>
      </c>
      <c r="E479" s="61">
        <f t="shared" si="16"/>
        <v>24.7</v>
      </c>
      <c r="F479" s="20">
        <v>8.6760000000000002</v>
      </c>
      <c r="G479" s="20">
        <v>24.345833333333331</v>
      </c>
    </row>
    <row r="480" spans="1:7" x14ac:dyDescent="0.25">
      <c r="A480" s="62">
        <v>41050</v>
      </c>
      <c r="B480" s="53">
        <v>21.8</v>
      </c>
      <c r="C480" s="53">
        <v>17.8</v>
      </c>
      <c r="D480" s="61">
        <f t="shared" si="15"/>
        <v>19.8</v>
      </c>
      <c r="E480" s="61">
        <f t="shared" si="16"/>
        <v>19.8</v>
      </c>
      <c r="F480" s="20">
        <v>3.8159999999999998</v>
      </c>
      <c r="G480" s="20">
        <v>19.654166666666665</v>
      </c>
    </row>
    <row r="481" spans="1:7" x14ac:dyDescent="0.25">
      <c r="A481" s="62">
        <v>41051</v>
      </c>
      <c r="B481" s="53">
        <v>21.4</v>
      </c>
      <c r="C481" s="53">
        <v>17.100000000000001</v>
      </c>
      <c r="D481" s="61">
        <f t="shared" si="15"/>
        <v>19.25</v>
      </c>
      <c r="E481" s="61">
        <f t="shared" si="16"/>
        <v>19.25</v>
      </c>
      <c r="F481" s="20">
        <v>10.3248</v>
      </c>
      <c r="G481" s="20">
        <v>18.687499999999996</v>
      </c>
    </row>
    <row r="482" spans="1:7" x14ac:dyDescent="0.25">
      <c r="A482" s="62">
        <v>41052</v>
      </c>
      <c r="B482" s="53">
        <v>21</v>
      </c>
      <c r="C482" s="53">
        <v>17</v>
      </c>
      <c r="D482" s="61">
        <f t="shared" si="15"/>
        <v>19</v>
      </c>
      <c r="E482" s="61">
        <f t="shared" si="16"/>
        <v>19</v>
      </c>
      <c r="F482" s="20">
        <v>10.1736</v>
      </c>
      <c r="G482" s="20">
        <v>18.529166666666665</v>
      </c>
    </row>
    <row r="483" spans="1:7" x14ac:dyDescent="0.25">
      <c r="A483" s="62">
        <v>41053</v>
      </c>
      <c r="B483" s="53">
        <v>20.7</v>
      </c>
      <c r="C483" s="53">
        <v>15.8</v>
      </c>
      <c r="D483" s="61">
        <f t="shared" si="15"/>
        <v>18.25</v>
      </c>
      <c r="E483" s="61">
        <f t="shared" si="16"/>
        <v>18.25</v>
      </c>
      <c r="F483" s="20">
        <v>10.224</v>
      </c>
      <c r="G483" s="20">
        <v>18.00416666666667</v>
      </c>
    </row>
    <row r="484" spans="1:7" x14ac:dyDescent="0.25">
      <c r="A484" s="62">
        <v>41054</v>
      </c>
      <c r="B484" s="53">
        <v>26.5</v>
      </c>
      <c r="C484" s="53">
        <v>15.7</v>
      </c>
      <c r="D484" s="61">
        <f t="shared" si="15"/>
        <v>21.1</v>
      </c>
      <c r="E484" s="61">
        <f t="shared" si="16"/>
        <v>21.1</v>
      </c>
      <c r="F484" s="20">
        <v>24.0336</v>
      </c>
      <c r="G484" s="20">
        <v>20.191666666666666</v>
      </c>
    </row>
    <row r="485" spans="1:7" x14ac:dyDescent="0.25">
      <c r="A485" s="62">
        <v>41055</v>
      </c>
      <c r="B485" s="53">
        <v>26.3</v>
      </c>
      <c r="C485" s="53">
        <v>17</v>
      </c>
      <c r="D485" s="61">
        <f t="shared" si="15"/>
        <v>21.65</v>
      </c>
      <c r="E485" s="61">
        <f t="shared" si="16"/>
        <v>21.65</v>
      </c>
      <c r="F485" s="20">
        <v>23.414400000000001</v>
      </c>
      <c r="G485" s="20">
        <v>22.158333333333331</v>
      </c>
    </row>
    <row r="486" spans="1:7" x14ac:dyDescent="0.25">
      <c r="A486" s="62">
        <v>41056</v>
      </c>
      <c r="B486" s="53">
        <v>28.7</v>
      </c>
      <c r="C486" s="53">
        <v>19.600000000000001</v>
      </c>
      <c r="D486" s="61">
        <f t="shared" si="15"/>
        <v>24.15</v>
      </c>
      <c r="E486" s="61">
        <f t="shared" si="16"/>
        <v>24.15</v>
      </c>
      <c r="F486" s="20">
        <v>17.8812</v>
      </c>
      <c r="G486" s="20">
        <v>23.074999999999999</v>
      </c>
    </row>
    <row r="487" spans="1:7" x14ac:dyDescent="0.25">
      <c r="A487" s="62">
        <v>41057</v>
      </c>
      <c r="B487" s="53">
        <v>22.3</v>
      </c>
      <c r="C487" s="53">
        <v>19.5</v>
      </c>
      <c r="D487" s="61">
        <f t="shared" si="15"/>
        <v>20.9</v>
      </c>
      <c r="E487" s="61">
        <f t="shared" si="16"/>
        <v>20.9</v>
      </c>
      <c r="F487" s="20">
        <v>3.6863999999999999</v>
      </c>
      <c r="G487" s="20">
        <v>20.516666666666666</v>
      </c>
    </row>
    <row r="488" spans="1:7" x14ac:dyDescent="0.25">
      <c r="A488" s="62">
        <v>41058</v>
      </c>
      <c r="B488" s="53">
        <v>31.7</v>
      </c>
      <c r="C488" s="53">
        <v>19</v>
      </c>
      <c r="D488" s="61">
        <f t="shared" si="15"/>
        <v>25.35</v>
      </c>
      <c r="E488" s="61">
        <f t="shared" si="16"/>
        <v>25.35</v>
      </c>
      <c r="F488" s="20">
        <v>37.069200000000002</v>
      </c>
      <c r="G488" s="20">
        <v>24.191666666666663</v>
      </c>
    </row>
    <row r="489" spans="1:7" x14ac:dyDescent="0.25">
      <c r="A489" s="62">
        <v>41059</v>
      </c>
      <c r="B489" s="53">
        <v>30.5</v>
      </c>
      <c r="C489" s="53">
        <v>20.7</v>
      </c>
      <c r="D489" s="61">
        <f t="shared" si="15"/>
        <v>25.6</v>
      </c>
      <c r="E489" s="61">
        <f t="shared" si="16"/>
        <v>25.6</v>
      </c>
      <c r="F489" s="20">
        <v>25.5456</v>
      </c>
      <c r="G489" s="20">
        <v>24.445833333333336</v>
      </c>
    </row>
    <row r="490" spans="1:7" x14ac:dyDescent="0.25">
      <c r="A490" s="62">
        <v>41060</v>
      </c>
      <c r="B490" s="53">
        <v>24.1</v>
      </c>
      <c r="C490" s="53">
        <v>18.3</v>
      </c>
      <c r="D490" s="61">
        <f t="shared" si="15"/>
        <v>21.200000000000003</v>
      </c>
      <c r="E490" s="61">
        <f t="shared" si="16"/>
        <v>21.200000000000003</v>
      </c>
      <c r="F490" s="20">
        <v>7.2576000000000001</v>
      </c>
      <c r="G490" s="20">
        <v>22.091666666666669</v>
      </c>
    </row>
    <row r="491" spans="1:7" x14ac:dyDescent="0.25">
      <c r="D491" s="61">
        <f t="shared" si="15"/>
        <v>0</v>
      </c>
      <c r="E491" s="20">
        <f>AVERAGE(E248:E490)</f>
        <v>12.463837448559666</v>
      </c>
      <c r="F491" s="20">
        <f>AVERAGE(F248:F490)</f>
        <v>11.794207407407407</v>
      </c>
      <c r="G491" s="20">
        <f>AVERAGE(G248:G490)</f>
        <v>12.053738674994719</v>
      </c>
    </row>
    <row r="492" spans="1:7" x14ac:dyDescent="0.25">
      <c r="D492" s="61">
        <f t="shared" si="15"/>
        <v>0</v>
      </c>
      <c r="E492" s="61">
        <f t="shared" si="16"/>
        <v>0</v>
      </c>
    </row>
    <row r="493" spans="1:7" x14ac:dyDescent="0.25">
      <c r="D493" s="61">
        <f t="shared" si="15"/>
        <v>0</v>
      </c>
      <c r="E493" s="61">
        <f t="shared" si="16"/>
        <v>0</v>
      </c>
    </row>
    <row r="494" spans="1:7" x14ac:dyDescent="0.25">
      <c r="D494" s="61">
        <f t="shared" si="15"/>
        <v>0</v>
      </c>
      <c r="E494" s="61">
        <f t="shared" si="16"/>
        <v>0</v>
      </c>
    </row>
    <row r="495" spans="1:7" x14ac:dyDescent="0.25">
      <c r="A495" s="62">
        <v>41183</v>
      </c>
      <c r="B495" s="53">
        <v>0</v>
      </c>
      <c r="C495" s="53">
        <v>0</v>
      </c>
      <c r="D495" s="61">
        <f t="shared" si="15"/>
        <v>0</v>
      </c>
      <c r="E495" s="61">
        <f t="shared" si="16"/>
        <v>0</v>
      </c>
      <c r="F495" s="20">
        <v>0</v>
      </c>
      <c r="G495" s="20">
        <v>0</v>
      </c>
    </row>
    <row r="496" spans="1:7" x14ac:dyDescent="0.25">
      <c r="A496" s="62">
        <v>41184</v>
      </c>
      <c r="B496" s="53">
        <v>0</v>
      </c>
      <c r="C496" s="53">
        <v>0</v>
      </c>
      <c r="D496" s="61">
        <f t="shared" si="15"/>
        <v>0</v>
      </c>
      <c r="E496" s="61">
        <f t="shared" si="16"/>
        <v>0</v>
      </c>
      <c r="F496" s="20">
        <v>0</v>
      </c>
      <c r="G496" s="20">
        <v>0</v>
      </c>
    </row>
    <row r="497" spans="1:7" x14ac:dyDescent="0.25">
      <c r="A497" s="62">
        <v>41185</v>
      </c>
      <c r="B497" s="53">
        <v>0</v>
      </c>
      <c r="C497" s="53">
        <v>0</v>
      </c>
      <c r="D497" s="61">
        <f t="shared" si="15"/>
        <v>0</v>
      </c>
      <c r="E497" s="61">
        <f t="shared" si="16"/>
        <v>0</v>
      </c>
      <c r="F497" s="20">
        <v>0</v>
      </c>
      <c r="G497" s="20">
        <v>0</v>
      </c>
    </row>
    <row r="498" spans="1:7" x14ac:dyDescent="0.25">
      <c r="A498" s="62">
        <v>41186</v>
      </c>
      <c r="B498" s="53">
        <v>0</v>
      </c>
      <c r="C498" s="53">
        <v>0</v>
      </c>
      <c r="D498" s="61">
        <f t="shared" si="15"/>
        <v>0</v>
      </c>
      <c r="E498" s="61">
        <f t="shared" si="16"/>
        <v>0</v>
      </c>
      <c r="F498" s="20">
        <v>0</v>
      </c>
      <c r="G498" s="20">
        <v>0</v>
      </c>
    </row>
    <row r="499" spans="1:7" x14ac:dyDescent="0.25">
      <c r="A499" s="62">
        <v>41187</v>
      </c>
      <c r="B499" s="53">
        <v>0</v>
      </c>
      <c r="C499" s="53">
        <v>0</v>
      </c>
      <c r="D499" s="61">
        <f t="shared" si="15"/>
        <v>0</v>
      </c>
      <c r="E499" s="61">
        <f t="shared" si="16"/>
        <v>0</v>
      </c>
      <c r="F499" s="20">
        <v>0</v>
      </c>
      <c r="G499" s="20">
        <v>0</v>
      </c>
    </row>
    <row r="500" spans="1:7" x14ac:dyDescent="0.25">
      <c r="A500" s="62">
        <v>41188</v>
      </c>
      <c r="B500" s="53">
        <v>0</v>
      </c>
      <c r="C500" s="53">
        <v>0</v>
      </c>
      <c r="D500" s="61">
        <f t="shared" si="15"/>
        <v>0</v>
      </c>
      <c r="E500" s="61">
        <f t="shared" si="16"/>
        <v>0</v>
      </c>
      <c r="F500" s="20">
        <v>0</v>
      </c>
      <c r="G500" s="20">
        <v>0</v>
      </c>
    </row>
    <row r="501" spans="1:7" x14ac:dyDescent="0.25">
      <c r="A501" s="62">
        <v>41189</v>
      </c>
      <c r="B501" s="53">
        <v>0</v>
      </c>
      <c r="C501" s="53">
        <v>0</v>
      </c>
      <c r="D501" s="61">
        <f t="shared" si="15"/>
        <v>0</v>
      </c>
      <c r="E501" s="61">
        <f t="shared" si="16"/>
        <v>0</v>
      </c>
      <c r="F501" s="20">
        <v>0</v>
      </c>
      <c r="G501" s="20">
        <v>0</v>
      </c>
    </row>
    <row r="502" spans="1:7" x14ac:dyDescent="0.25">
      <c r="A502" s="62">
        <v>41190</v>
      </c>
      <c r="B502" s="53">
        <v>20</v>
      </c>
      <c r="C502" s="53">
        <v>16.399999999999999</v>
      </c>
      <c r="D502" s="61">
        <f t="shared" si="15"/>
        <v>18.2</v>
      </c>
      <c r="E502" s="61">
        <f t="shared" si="16"/>
        <v>18.2</v>
      </c>
      <c r="F502" s="20">
        <v>1.12094</v>
      </c>
      <c r="G502" s="20">
        <v>17.905676855894857</v>
      </c>
    </row>
    <row r="503" spans="1:7" x14ac:dyDescent="0.25">
      <c r="A503" s="62">
        <v>41191</v>
      </c>
      <c r="B503" s="53">
        <v>20.9</v>
      </c>
      <c r="C503" s="53">
        <v>15.7</v>
      </c>
      <c r="D503" s="61">
        <f t="shared" si="15"/>
        <v>18.299999999999997</v>
      </c>
      <c r="E503" s="61">
        <f t="shared" si="16"/>
        <v>18.299999999999997</v>
      </c>
      <c r="F503" s="20">
        <v>6.56609</v>
      </c>
      <c r="G503" s="20">
        <v>17.625720569510506</v>
      </c>
    </row>
    <row r="504" spans="1:7" x14ac:dyDescent="0.25">
      <c r="A504" s="62">
        <v>41192</v>
      </c>
      <c r="B504" s="53">
        <v>21.3</v>
      </c>
      <c r="C504" s="53">
        <v>15.9</v>
      </c>
      <c r="D504" s="61">
        <f t="shared" si="15"/>
        <v>18.600000000000001</v>
      </c>
      <c r="E504" s="61">
        <f t="shared" si="16"/>
        <v>18.600000000000001</v>
      </c>
      <c r="F504" s="20">
        <v>6.2724799999999998</v>
      </c>
      <c r="G504" s="20">
        <v>17.763066929590483</v>
      </c>
    </row>
    <row r="505" spans="1:7" x14ac:dyDescent="0.25">
      <c r="A505" s="62">
        <v>41193</v>
      </c>
      <c r="B505" s="53">
        <v>18.5</v>
      </c>
      <c r="C505" s="53">
        <v>15.5</v>
      </c>
      <c r="D505" s="61">
        <f t="shared" si="15"/>
        <v>17</v>
      </c>
      <c r="E505" s="61">
        <f t="shared" si="16"/>
        <v>17</v>
      </c>
      <c r="F505" s="20">
        <v>6.2706600000000003</v>
      </c>
      <c r="G505" s="20">
        <v>16.447835583796358</v>
      </c>
    </row>
    <row r="506" spans="1:7" x14ac:dyDescent="0.25">
      <c r="A506" s="62">
        <v>41194</v>
      </c>
      <c r="B506" s="53">
        <v>17.100000000000001</v>
      </c>
      <c r="C506" s="53">
        <v>14.3</v>
      </c>
      <c r="D506" s="61">
        <f t="shared" si="15"/>
        <v>15.700000000000001</v>
      </c>
      <c r="E506" s="61">
        <f t="shared" si="16"/>
        <v>15.700000000000001</v>
      </c>
      <c r="F506" s="20">
        <v>4.8384</v>
      </c>
      <c r="G506" s="20">
        <v>15.622727272727273</v>
      </c>
    </row>
    <row r="507" spans="1:7" x14ac:dyDescent="0.25">
      <c r="A507" s="62">
        <v>41195</v>
      </c>
      <c r="B507" s="53">
        <v>24.5</v>
      </c>
      <c r="C507" s="53">
        <v>14.4</v>
      </c>
      <c r="D507" s="61">
        <f t="shared" si="15"/>
        <v>19.45</v>
      </c>
      <c r="E507" s="61">
        <f t="shared" si="16"/>
        <v>19.45</v>
      </c>
      <c r="F507" s="20">
        <v>14.093999999999999</v>
      </c>
      <c r="G507" s="20">
        <v>17.630434782608695</v>
      </c>
    </row>
    <row r="508" spans="1:7" x14ac:dyDescent="0.25">
      <c r="A508" s="62">
        <v>41196</v>
      </c>
      <c r="B508" s="53">
        <v>22.2</v>
      </c>
      <c r="C508" s="53">
        <v>16.3</v>
      </c>
      <c r="D508" s="61">
        <f t="shared" si="15"/>
        <v>19.25</v>
      </c>
      <c r="E508" s="61">
        <f t="shared" si="16"/>
        <v>19.25</v>
      </c>
      <c r="F508" s="20">
        <v>6.5267999999999997</v>
      </c>
      <c r="G508" s="20">
        <v>17.869565217391305</v>
      </c>
    </row>
    <row r="509" spans="1:7" x14ac:dyDescent="0.25">
      <c r="A509" s="62">
        <v>41197</v>
      </c>
      <c r="B509" s="53">
        <v>22.1</v>
      </c>
      <c r="C509" s="53">
        <v>15.7</v>
      </c>
      <c r="D509" s="61">
        <f t="shared" si="15"/>
        <v>18.899999999999999</v>
      </c>
      <c r="E509" s="61">
        <f t="shared" si="16"/>
        <v>18.899999999999999</v>
      </c>
      <c r="F509" s="20">
        <v>10.101599999999999</v>
      </c>
      <c r="G509" s="20">
        <v>18.35217391304348</v>
      </c>
    </row>
    <row r="510" spans="1:7" x14ac:dyDescent="0.25">
      <c r="A510" s="62">
        <v>41198</v>
      </c>
      <c r="B510" s="53">
        <v>24.4</v>
      </c>
      <c r="C510" s="53">
        <v>16.399999999999999</v>
      </c>
      <c r="D510" s="61">
        <f t="shared" si="15"/>
        <v>20.399999999999999</v>
      </c>
      <c r="E510" s="61">
        <f t="shared" si="16"/>
        <v>20.399999999999999</v>
      </c>
      <c r="F510" s="20">
        <v>15.771599999999999</v>
      </c>
      <c r="G510" s="20">
        <v>19.118181818181817</v>
      </c>
    </row>
    <row r="511" spans="1:7" x14ac:dyDescent="0.25">
      <c r="A511" s="62">
        <v>41199</v>
      </c>
      <c r="B511" s="53">
        <v>20.5</v>
      </c>
      <c r="C511" s="53">
        <v>15</v>
      </c>
      <c r="D511" s="61">
        <f t="shared" si="15"/>
        <v>17.75</v>
      </c>
      <c r="E511" s="61">
        <f t="shared" si="16"/>
        <v>17.75</v>
      </c>
      <c r="F511" s="20">
        <v>5.2560000000000002</v>
      </c>
      <c r="G511" s="20">
        <v>17.091304347826089</v>
      </c>
    </row>
    <row r="512" spans="1:7" x14ac:dyDescent="0.25">
      <c r="A512" s="62">
        <v>41200</v>
      </c>
      <c r="B512" s="53">
        <v>18.899999999999999</v>
      </c>
      <c r="C512" s="53">
        <v>15.6</v>
      </c>
      <c r="D512" s="61">
        <f t="shared" si="15"/>
        <v>17.25</v>
      </c>
      <c r="E512" s="61">
        <f t="shared" si="16"/>
        <v>17.25</v>
      </c>
      <c r="F512" s="20">
        <v>5.3460000000000001</v>
      </c>
      <c r="G512" s="20">
        <v>16.917391304347824</v>
      </c>
    </row>
    <row r="513" spans="1:7" x14ac:dyDescent="0.25">
      <c r="A513" s="62">
        <v>41201</v>
      </c>
      <c r="B513" s="53">
        <v>24.8</v>
      </c>
      <c r="C513" s="53">
        <v>15.1</v>
      </c>
      <c r="D513" s="61">
        <f t="shared" si="15"/>
        <v>19.95</v>
      </c>
      <c r="E513" s="61">
        <f t="shared" si="16"/>
        <v>19.95</v>
      </c>
      <c r="F513" s="20">
        <v>15.4476</v>
      </c>
      <c r="G513" s="20">
        <v>18.881818181818186</v>
      </c>
    </row>
    <row r="514" spans="1:7" x14ac:dyDescent="0.25">
      <c r="A514" s="62">
        <v>41202</v>
      </c>
      <c r="B514" s="53">
        <v>22.7</v>
      </c>
      <c r="C514" s="53">
        <v>13.2</v>
      </c>
      <c r="D514" s="61">
        <f t="shared" si="15"/>
        <v>17.95</v>
      </c>
      <c r="E514" s="61">
        <f t="shared" si="16"/>
        <v>17.95</v>
      </c>
      <c r="F514" s="20">
        <v>7.6967999999999996</v>
      </c>
      <c r="G514" s="20">
        <v>17.678260869565218</v>
      </c>
    </row>
    <row r="515" spans="1:7" x14ac:dyDescent="0.25">
      <c r="A515" s="62">
        <v>41203</v>
      </c>
      <c r="B515" s="53">
        <v>21.5</v>
      </c>
      <c r="C515" s="53">
        <v>16.899999999999999</v>
      </c>
      <c r="D515" s="61">
        <f t="shared" ref="D515:D578" si="17">(B515+C515)/2</f>
        <v>19.2</v>
      </c>
      <c r="E515" s="61">
        <f t="shared" ref="E515:E578" si="18">IF(D515&lt;=0,0,IF(AND(D515&gt;0,D515&lt;=26),D515,IF(AND(D515&gt;26,D515&lt;=34),26/8*(34-D515),0)))</f>
        <v>19.2</v>
      </c>
      <c r="F515" s="20">
        <v>4.8095999999999997</v>
      </c>
      <c r="G515" s="20">
        <v>18.7</v>
      </c>
    </row>
    <row r="516" spans="1:7" x14ac:dyDescent="0.25">
      <c r="A516" s="62">
        <v>41204</v>
      </c>
      <c r="B516" s="53">
        <v>19</v>
      </c>
      <c r="C516" s="53">
        <v>15</v>
      </c>
      <c r="D516" s="61">
        <f t="shared" si="17"/>
        <v>17</v>
      </c>
      <c r="E516" s="61">
        <f t="shared" si="18"/>
        <v>17</v>
      </c>
      <c r="F516" s="20">
        <v>4.59</v>
      </c>
      <c r="G516" s="20">
        <v>16.727272727272723</v>
      </c>
    </row>
    <row r="517" spans="1:7" x14ac:dyDescent="0.25">
      <c r="A517" s="62">
        <v>41205</v>
      </c>
      <c r="B517" s="53">
        <v>19.100000000000001</v>
      </c>
      <c r="C517" s="53">
        <v>13.9</v>
      </c>
      <c r="D517" s="61">
        <f t="shared" si="17"/>
        <v>16.5</v>
      </c>
      <c r="E517" s="61">
        <f t="shared" si="18"/>
        <v>16.5</v>
      </c>
      <c r="F517" s="20">
        <v>8.0532000000000004</v>
      </c>
      <c r="G517" s="20">
        <v>15.256521739130436</v>
      </c>
    </row>
    <row r="518" spans="1:7" x14ac:dyDescent="0.25">
      <c r="A518" s="62">
        <v>41206</v>
      </c>
      <c r="B518" s="53">
        <v>22.4</v>
      </c>
      <c r="C518" s="53">
        <v>12.6</v>
      </c>
      <c r="D518" s="61">
        <f t="shared" si="17"/>
        <v>17.5</v>
      </c>
      <c r="E518" s="61">
        <f t="shared" si="18"/>
        <v>17.5</v>
      </c>
      <c r="F518" s="20">
        <v>15.587999999999999</v>
      </c>
      <c r="G518" s="20">
        <v>16.324999999999996</v>
      </c>
    </row>
    <row r="519" spans="1:7" x14ac:dyDescent="0.25">
      <c r="A519" s="62">
        <v>41207</v>
      </c>
      <c r="B519" s="53">
        <v>21.3</v>
      </c>
      <c r="C519" s="53">
        <v>12.7</v>
      </c>
      <c r="D519" s="61">
        <f t="shared" si="17"/>
        <v>17</v>
      </c>
      <c r="E519" s="61">
        <f t="shared" si="18"/>
        <v>17</v>
      </c>
      <c r="F519" s="20">
        <v>16.732800000000001</v>
      </c>
      <c r="G519" s="20">
        <v>16.781818181818185</v>
      </c>
    </row>
    <row r="520" spans="1:7" x14ac:dyDescent="0.25">
      <c r="A520" s="62">
        <v>41208</v>
      </c>
      <c r="B520" s="53">
        <v>25</v>
      </c>
      <c r="C520" s="53">
        <v>11.4</v>
      </c>
      <c r="D520" s="61">
        <f t="shared" si="17"/>
        <v>18.2</v>
      </c>
      <c r="E520" s="61">
        <f t="shared" si="18"/>
        <v>18.2</v>
      </c>
      <c r="F520" s="20">
        <v>17.524799999999999</v>
      </c>
      <c r="G520" s="20">
        <v>17.391304347826093</v>
      </c>
    </row>
    <row r="521" spans="1:7" x14ac:dyDescent="0.25">
      <c r="A521" s="62">
        <v>41209</v>
      </c>
      <c r="B521" s="53">
        <v>25.1</v>
      </c>
      <c r="C521" s="53">
        <v>14.6</v>
      </c>
      <c r="D521" s="61">
        <f t="shared" si="17"/>
        <v>19.850000000000001</v>
      </c>
      <c r="E521" s="61">
        <f t="shared" si="18"/>
        <v>19.850000000000001</v>
      </c>
      <c r="F521" s="20">
        <v>15.0228</v>
      </c>
      <c r="G521" s="20">
        <v>18.759090909090908</v>
      </c>
    </row>
    <row r="522" spans="1:7" x14ac:dyDescent="0.25">
      <c r="A522" s="62">
        <v>41210</v>
      </c>
      <c r="B522" s="53">
        <v>22.4</v>
      </c>
      <c r="C522" s="53">
        <v>16</v>
      </c>
      <c r="D522" s="61">
        <f t="shared" si="17"/>
        <v>19.2</v>
      </c>
      <c r="E522" s="61">
        <f t="shared" si="18"/>
        <v>19.2</v>
      </c>
      <c r="F522" s="20">
        <v>10.746</v>
      </c>
      <c r="G522" s="20">
        <v>18.395454545454545</v>
      </c>
    </row>
    <row r="523" spans="1:7" x14ac:dyDescent="0.25">
      <c r="A523" s="62">
        <v>41211</v>
      </c>
      <c r="B523" s="53">
        <v>26.3</v>
      </c>
      <c r="C523" s="53">
        <v>15.7</v>
      </c>
      <c r="D523" s="61">
        <f t="shared" si="17"/>
        <v>21</v>
      </c>
      <c r="E523" s="61">
        <f t="shared" si="18"/>
        <v>21</v>
      </c>
      <c r="F523" s="20">
        <v>15.5124</v>
      </c>
      <c r="G523" s="20">
        <v>19.539130434782614</v>
      </c>
    </row>
    <row r="524" spans="1:7" x14ac:dyDescent="0.25">
      <c r="A524" s="62">
        <v>41212</v>
      </c>
      <c r="B524" s="53">
        <v>26</v>
      </c>
      <c r="C524" s="53">
        <v>14.6</v>
      </c>
      <c r="D524" s="61">
        <f t="shared" si="17"/>
        <v>20.3</v>
      </c>
      <c r="E524" s="61">
        <f t="shared" si="18"/>
        <v>20.3</v>
      </c>
      <c r="F524" s="20">
        <v>16.4772</v>
      </c>
      <c r="G524" s="20">
        <v>18.791304347826088</v>
      </c>
    </row>
    <row r="525" spans="1:7" x14ac:dyDescent="0.25">
      <c r="A525" s="62">
        <v>41213</v>
      </c>
      <c r="B525" s="53">
        <v>25.4</v>
      </c>
      <c r="C525" s="53">
        <v>9.4</v>
      </c>
      <c r="D525" s="61">
        <f t="shared" si="17"/>
        <v>17.399999999999999</v>
      </c>
      <c r="E525" s="61">
        <f t="shared" si="18"/>
        <v>17.399999999999999</v>
      </c>
      <c r="F525" s="20">
        <v>18.403199999999998</v>
      </c>
      <c r="G525" s="20">
        <v>16.777272727272727</v>
      </c>
    </row>
    <row r="526" spans="1:7" x14ac:dyDescent="0.25">
      <c r="A526" s="62">
        <v>41214</v>
      </c>
      <c r="B526" s="53">
        <v>25</v>
      </c>
      <c r="C526" s="53">
        <v>11.8</v>
      </c>
      <c r="D526" s="61">
        <f t="shared" si="17"/>
        <v>18.399999999999999</v>
      </c>
      <c r="E526" s="61">
        <f t="shared" si="18"/>
        <v>18.399999999999999</v>
      </c>
      <c r="F526" s="20">
        <v>14.338800000000001</v>
      </c>
      <c r="G526" s="20">
        <v>17.060869565217391</v>
      </c>
    </row>
    <row r="527" spans="1:7" x14ac:dyDescent="0.25">
      <c r="A527" s="62">
        <v>41215</v>
      </c>
      <c r="B527" s="53">
        <v>21.8</v>
      </c>
      <c r="C527" s="53">
        <v>11</v>
      </c>
      <c r="D527" s="61">
        <f t="shared" si="17"/>
        <v>16.399999999999999</v>
      </c>
      <c r="E527" s="61">
        <f t="shared" si="18"/>
        <v>16.399999999999999</v>
      </c>
      <c r="F527" s="20">
        <v>10.551600000000001</v>
      </c>
      <c r="G527" s="20">
        <v>15.827272727272726</v>
      </c>
    </row>
    <row r="528" spans="1:7" x14ac:dyDescent="0.25">
      <c r="A528" s="62">
        <v>41216</v>
      </c>
      <c r="B528" s="53">
        <v>16.7</v>
      </c>
      <c r="C528" s="53">
        <v>12.9</v>
      </c>
      <c r="D528" s="61">
        <f t="shared" si="17"/>
        <v>14.8</v>
      </c>
      <c r="E528" s="61">
        <f t="shared" si="18"/>
        <v>14.8</v>
      </c>
      <c r="F528" s="20">
        <v>12.0456</v>
      </c>
      <c r="G528" s="20">
        <v>14.334782608695651</v>
      </c>
    </row>
    <row r="529" spans="1:7" x14ac:dyDescent="0.25">
      <c r="A529" s="62">
        <v>41217</v>
      </c>
      <c r="B529" s="53">
        <v>15.8</v>
      </c>
      <c r="C529" s="53">
        <v>11.1</v>
      </c>
      <c r="D529" s="61">
        <f t="shared" si="17"/>
        <v>13.45</v>
      </c>
      <c r="E529" s="61">
        <f t="shared" si="18"/>
        <v>13.45</v>
      </c>
      <c r="F529" s="20">
        <v>5.8319999999999999</v>
      </c>
      <c r="G529" s="20">
        <v>13.026086956521739</v>
      </c>
    </row>
    <row r="530" spans="1:7" x14ac:dyDescent="0.25">
      <c r="A530" s="62">
        <v>41218</v>
      </c>
      <c r="B530" s="53">
        <v>12.3</v>
      </c>
      <c r="C530" s="53">
        <v>10.5</v>
      </c>
      <c r="D530" s="61">
        <f t="shared" si="17"/>
        <v>11.4</v>
      </c>
      <c r="E530" s="61">
        <f t="shared" si="18"/>
        <v>11.4</v>
      </c>
      <c r="F530" s="20">
        <v>3.7151999999999998</v>
      </c>
      <c r="G530" s="20">
        <v>11.536363636363633</v>
      </c>
    </row>
    <row r="531" spans="1:7" x14ac:dyDescent="0.25">
      <c r="A531" s="62">
        <v>41219</v>
      </c>
      <c r="B531" s="53">
        <v>13.3</v>
      </c>
      <c r="C531" s="53">
        <v>10.5</v>
      </c>
      <c r="D531" s="61">
        <f t="shared" si="17"/>
        <v>11.9</v>
      </c>
      <c r="E531" s="61">
        <f t="shared" si="18"/>
        <v>11.9</v>
      </c>
      <c r="F531" s="20">
        <v>2.7576000000000001</v>
      </c>
      <c r="G531" s="20">
        <v>11.521739130434783</v>
      </c>
    </row>
    <row r="532" spans="1:7" x14ac:dyDescent="0.25">
      <c r="A532" s="62">
        <v>41220</v>
      </c>
      <c r="B532" s="53">
        <v>13.2</v>
      </c>
      <c r="C532" s="53">
        <v>10.5</v>
      </c>
      <c r="D532" s="61">
        <f t="shared" si="17"/>
        <v>11.85</v>
      </c>
      <c r="E532" s="61">
        <f t="shared" si="18"/>
        <v>11.85</v>
      </c>
      <c r="F532" s="20">
        <v>2.7972000000000001</v>
      </c>
      <c r="G532" s="20">
        <v>11.677272727272729</v>
      </c>
    </row>
    <row r="533" spans="1:7" x14ac:dyDescent="0.25">
      <c r="A533" s="62">
        <v>41221</v>
      </c>
      <c r="B533" s="53">
        <v>20.2</v>
      </c>
      <c r="C533" s="53">
        <v>9.4</v>
      </c>
      <c r="D533" s="61">
        <f t="shared" si="17"/>
        <v>14.8</v>
      </c>
      <c r="E533" s="61">
        <f t="shared" si="18"/>
        <v>14.8</v>
      </c>
      <c r="F533" s="20">
        <v>14.868</v>
      </c>
      <c r="G533" s="20">
        <v>13.586956521739131</v>
      </c>
    </row>
    <row r="534" spans="1:7" x14ac:dyDescent="0.25">
      <c r="A534" s="62">
        <v>41222</v>
      </c>
      <c r="B534" s="53">
        <v>15.6</v>
      </c>
      <c r="C534" s="53">
        <v>11.7</v>
      </c>
      <c r="D534" s="61">
        <f t="shared" si="17"/>
        <v>13.649999999999999</v>
      </c>
      <c r="E534" s="61">
        <f t="shared" si="18"/>
        <v>13.649999999999999</v>
      </c>
      <c r="F534" s="20">
        <v>6.3684000000000003</v>
      </c>
      <c r="G534" s="20">
        <v>13.256521739130436</v>
      </c>
    </row>
    <row r="535" spans="1:7" x14ac:dyDescent="0.25">
      <c r="A535" s="62">
        <v>41223</v>
      </c>
      <c r="B535" s="53">
        <v>16.600000000000001</v>
      </c>
      <c r="C535" s="53">
        <v>11.9</v>
      </c>
      <c r="D535" s="61">
        <f t="shared" si="17"/>
        <v>14.25</v>
      </c>
      <c r="E535" s="61">
        <f t="shared" si="18"/>
        <v>14.25</v>
      </c>
      <c r="F535" s="20">
        <v>6.2351999999999999</v>
      </c>
      <c r="G535" s="20">
        <v>13.745454545454542</v>
      </c>
    </row>
    <row r="536" spans="1:7" x14ac:dyDescent="0.25">
      <c r="A536" s="62">
        <v>41224</v>
      </c>
      <c r="B536" s="53">
        <v>12.9</v>
      </c>
      <c r="C536" s="53">
        <v>10.1</v>
      </c>
      <c r="D536" s="61">
        <f t="shared" si="17"/>
        <v>11.5</v>
      </c>
      <c r="E536" s="61">
        <f t="shared" si="18"/>
        <v>11.5</v>
      </c>
      <c r="F536" s="20">
        <v>2.7431999999999999</v>
      </c>
      <c r="G536" s="20">
        <v>11.413043478260869</v>
      </c>
    </row>
    <row r="537" spans="1:7" x14ac:dyDescent="0.25">
      <c r="A537" s="62">
        <v>41225</v>
      </c>
      <c r="B537" s="53">
        <v>14.6</v>
      </c>
      <c r="C537" s="53">
        <v>9</v>
      </c>
      <c r="D537" s="61">
        <f t="shared" si="17"/>
        <v>11.8</v>
      </c>
      <c r="E537" s="61">
        <f t="shared" si="18"/>
        <v>11.8</v>
      </c>
      <c r="F537" s="20">
        <v>6.444</v>
      </c>
      <c r="G537" s="20">
        <v>11.463636363636363</v>
      </c>
    </row>
    <row r="538" spans="1:7" x14ac:dyDescent="0.25">
      <c r="A538" s="62">
        <v>41226</v>
      </c>
      <c r="B538" s="53">
        <v>13.6</v>
      </c>
      <c r="C538" s="53">
        <v>7.2</v>
      </c>
      <c r="D538" s="61">
        <f t="shared" si="17"/>
        <v>10.4</v>
      </c>
      <c r="E538" s="61">
        <f t="shared" si="18"/>
        <v>10.4</v>
      </c>
      <c r="F538" s="20">
        <v>4.2300000000000004</v>
      </c>
      <c r="G538" s="20">
        <v>10.6</v>
      </c>
    </row>
    <row r="539" spans="1:7" x14ac:dyDescent="0.25">
      <c r="A539" s="62">
        <v>41227</v>
      </c>
      <c r="B539" s="53">
        <v>14.1</v>
      </c>
      <c r="C539" s="53">
        <v>11.2</v>
      </c>
      <c r="D539" s="61">
        <f t="shared" si="17"/>
        <v>12.649999999999999</v>
      </c>
      <c r="E539" s="61">
        <f t="shared" si="18"/>
        <v>12.649999999999999</v>
      </c>
      <c r="F539" s="20">
        <v>2.6316000000000002</v>
      </c>
      <c r="G539" s="20">
        <v>12.336363636363636</v>
      </c>
    </row>
    <row r="540" spans="1:7" x14ac:dyDescent="0.25">
      <c r="A540" s="62">
        <v>41228</v>
      </c>
      <c r="B540" s="53">
        <v>16.100000000000001</v>
      </c>
      <c r="C540" s="53">
        <v>11.7</v>
      </c>
      <c r="D540" s="61">
        <f t="shared" si="17"/>
        <v>13.9</v>
      </c>
      <c r="E540" s="61">
        <f t="shared" si="18"/>
        <v>13.9</v>
      </c>
      <c r="F540" s="20">
        <v>4.7556000000000003</v>
      </c>
      <c r="G540" s="20">
        <v>13.465217391304348</v>
      </c>
    </row>
    <row r="541" spans="1:7" x14ac:dyDescent="0.25">
      <c r="A541" s="62">
        <v>41229</v>
      </c>
      <c r="B541" s="53">
        <v>19.5</v>
      </c>
      <c r="C541" s="53">
        <v>9.5</v>
      </c>
      <c r="D541" s="61">
        <f t="shared" si="17"/>
        <v>14.5</v>
      </c>
      <c r="E541" s="61">
        <f t="shared" si="18"/>
        <v>14.5</v>
      </c>
      <c r="F541" s="20">
        <v>15.4656</v>
      </c>
      <c r="G541" s="20">
        <v>13.754545454545452</v>
      </c>
    </row>
    <row r="542" spans="1:7" x14ac:dyDescent="0.25">
      <c r="A542" s="62">
        <v>41230</v>
      </c>
      <c r="B542" s="53">
        <v>20.5</v>
      </c>
      <c r="C542" s="53">
        <v>5.5</v>
      </c>
      <c r="D542" s="61">
        <f t="shared" si="17"/>
        <v>13</v>
      </c>
      <c r="E542" s="61">
        <f t="shared" si="18"/>
        <v>13</v>
      </c>
      <c r="F542" s="20">
        <v>16.394400000000001</v>
      </c>
      <c r="G542" s="20">
        <v>12.139130434782611</v>
      </c>
    </row>
    <row r="543" spans="1:7" x14ac:dyDescent="0.25">
      <c r="A543" s="62">
        <v>41231</v>
      </c>
      <c r="B543" s="53">
        <v>20.3</v>
      </c>
      <c r="C543" s="53">
        <v>9</v>
      </c>
      <c r="D543" s="61">
        <f t="shared" si="17"/>
        <v>14.65</v>
      </c>
      <c r="E543" s="61">
        <f t="shared" si="18"/>
        <v>14.65</v>
      </c>
      <c r="F543" s="20">
        <v>11.451599999999999</v>
      </c>
      <c r="G543" s="20">
        <v>13.44090909090909</v>
      </c>
    </row>
    <row r="544" spans="1:7" x14ac:dyDescent="0.25">
      <c r="A544" s="62">
        <v>41232</v>
      </c>
      <c r="B544" s="53">
        <v>18.5</v>
      </c>
      <c r="C544" s="53">
        <v>9.4</v>
      </c>
      <c r="D544" s="61">
        <f t="shared" si="17"/>
        <v>13.95</v>
      </c>
      <c r="E544" s="61">
        <f t="shared" si="18"/>
        <v>13.95</v>
      </c>
      <c r="F544" s="20">
        <v>9.2807999999999993</v>
      </c>
      <c r="G544" s="20">
        <v>12.07826086956522</v>
      </c>
    </row>
    <row r="545" spans="1:7" x14ac:dyDescent="0.25">
      <c r="A545" s="62">
        <v>41233</v>
      </c>
      <c r="B545" s="53">
        <v>15.7</v>
      </c>
      <c r="C545" s="53">
        <v>10.199999999999999</v>
      </c>
      <c r="D545" s="61">
        <f t="shared" si="17"/>
        <v>12.95</v>
      </c>
      <c r="E545" s="61">
        <f t="shared" si="18"/>
        <v>12.95</v>
      </c>
      <c r="F545" s="20">
        <v>7.1748000000000003</v>
      </c>
      <c r="G545" s="20">
        <v>12.577272727272724</v>
      </c>
    </row>
    <row r="546" spans="1:7" x14ac:dyDescent="0.25">
      <c r="A546" s="62">
        <v>41234</v>
      </c>
      <c r="B546" s="53">
        <v>17.5</v>
      </c>
      <c r="C546" s="53">
        <v>7.9</v>
      </c>
      <c r="D546" s="61">
        <f t="shared" si="17"/>
        <v>12.7</v>
      </c>
      <c r="E546" s="61">
        <f t="shared" si="18"/>
        <v>12.7</v>
      </c>
      <c r="F546" s="20">
        <v>8.1828000000000003</v>
      </c>
      <c r="G546" s="20">
        <v>12.839130434782609</v>
      </c>
    </row>
    <row r="547" spans="1:7" x14ac:dyDescent="0.25">
      <c r="A547" s="62">
        <v>41235</v>
      </c>
      <c r="B547" s="53">
        <v>14.4</v>
      </c>
      <c r="C547" s="53">
        <v>8.6</v>
      </c>
      <c r="D547" s="61">
        <f t="shared" si="17"/>
        <v>11.5</v>
      </c>
      <c r="E547" s="61">
        <f t="shared" si="18"/>
        <v>11.5</v>
      </c>
      <c r="F547" s="20">
        <v>3.3119999999999998</v>
      </c>
      <c r="G547" s="20">
        <v>11.640909090909089</v>
      </c>
    </row>
    <row r="548" spans="1:7" x14ac:dyDescent="0.25">
      <c r="A548" s="62">
        <v>41236</v>
      </c>
      <c r="B548" s="53">
        <v>11.6</v>
      </c>
      <c r="C548" s="53">
        <v>8.3000000000000007</v>
      </c>
      <c r="D548" s="61">
        <f t="shared" si="17"/>
        <v>9.9499999999999993</v>
      </c>
      <c r="E548" s="61">
        <f t="shared" si="18"/>
        <v>9.9499999999999993</v>
      </c>
      <c r="F548" s="20">
        <v>4.194</v>
      </c>
      <c r="G548" s="20">
        <v>9.5869565217391308</v>
      </c>
    </row>
    <row r="549" spans="1:7" x14ac:dyDescent="0.25">
      <c r="A549" s="62">
        <v>41237</v>
      </c>
      <c r="B549" s="53">
        <v>11.5</v>
      </c>
      <c r="C549" s="53">
        <v>7.4</v>
      </c>
      <c r="D549" s="61">
        <f t="shared" si="17"/>
        <v>9.4499999999999993</v>
      </c>
      <c r="E549" s="61">
        <f t="shared" si="18"/>
        <v>9.4499999999999993</v>
      </c>
      <c r="F549" s="20">
        <v>4.9752000000000001</v>
      </c>
      <c r="G549" s="20">
        <v>8.6772727272727259</v>
      </c>
    </row>
    <row r="550" spans="1:7" x14ac:dyDescent="0.25">
      <c r="A550" s="62">
        <v>41238</v>
      </c>
      <c r="B550" s="53">
        <v>13</v>
      </c>
      <c r="C550" s="53">
        <v>7.2</v>
      </c>
      <c r="D550" s="61">
        <f t="shared" si="17"/>
        <v>10.1</v>
      </c>
      <c r="E550" s="61">
        <f t="shared" si="18"/>
        <v>10.1</v>
      </c>
      <c r="F550" s="20">
        <v>6.6563999999999997</v>
      </c>
      <c r="G550" s="20">
        <v>9.2391304347826093</v>
      </c>
    </row>
    <row r="551" spans="1:7" x14ac:dyDescent="0.25">
      <c r="A551" s="62">
        <v>41239</v>
      </c>
      <c r="B551" s="53">
        <v>15.3</v>
      </c>
      <c r="C551" s="53">
        <v>4.8</v>
      </c>
      <c r="D551" s="61">
        <f t="shared" si="17"/>
        <v>10.050000000000001</v>
      </c>
      <c r="E551" s="61">
        <f t="shared" si="18"/>
        <v>10.050000000000001</v>
      </c>
      <c r="F551" s="20">
        <v>14.6448</v>
      </c>
      <c r="G551" s="20">
        <v>8.5772727272727263</v>
      </c>
    </row>
    <row r="552" spans="1:7" x14ac:dyDescent="0.25">
      <c r="A552" s="62">
        <v>41240</v>
      </c>
      <c r="B552" s="53">
        <v>14.9</v>
      </c>
      <c r="C552" s="53">
        <v>4.5999999999999996</v>
      </c>
      <c r="D552" s="61">
        <f t="shared" si="17"/>
        <v>9.75</v>
      </c>
      <c r="E552" s="61">
        <f t="shared" si="18"/>
        <v>9.75</v>
      </c>
      <c r="F552" s="20">
        <v>11.192399999999999</v>
      </c>
      <c r="G552" s="20">
        <v>8.786363636363637</v>
      </c>
    </row>
    <row r="553" spans="1:7" x14ac:dyDescent="0.25">
      <c r="A553" s="62">
        <v>41241</v>
      </c>
      <c r="B553" s="53">
        <v>15.9</v>
      </c>
      <c r="C553" s="53">
        <v>6.1</v>
      </c>
      <c r="D553" s="61">
        <f t="shared" si="17"/>
        <v>11</v>
      </c>
      <c r="E553" s="61">
        <f t="shared" si="18"/>
        <v>11</v>
      </c>
      <c r="F553" s="20">
        <v>11.196</v>
      </c>
      <c r="G553" s="20">
        <v>9.7565217391304344</v>
      </c>
    </row>
    <row r="554" spans="1:7" x14ac:dyDescent="0.25">
      <c r="A554" s="62">
        <v>41242</v>
      </c>
      <c r="B554" s="53">
        <v>11</v>
      </c>
      <c r="C554" s="53">
        <v>5.5</v>
      </c>
      <c r="D554" s="61">
        <f t="shared" si="17"/>
        <v>8.25</v>
      </c>
      <c r="E554" s="61">
        <f t="shared" si="18"/>
        <v>8.25</v>
      </c>
      <c r="F554" s="20">
        <v>3.1859999999999999</v>
      </c>
      <c r="G554" s="20">
        <v>7.8136363636363653</v>
      </c>
    </row>
    <row r="555" spans="1:7" x14ac:dyDescent="0.25">
      <c r="A555" s="62">
        <v>41243</v>
      </c>
      <c r="B555" s="53">
        <v>11</v>
      </c>
      <c r="C555" s="53">
        <v>5.5</v>
      </c>
      <c r="D555" s="61">
        <f t="shared" si="17"/>
        <v>8.25</v>
      </c>
      <c r="E555" s="61">
        <f t="shared" si="18"/>
        <v>8.25</v>
      </c>
      <c r="F555" s="20">
        <v>3.1859999999999999</v>
      </c>
      <c r="G555" s="20">
        <v>7.8136363636363653</v>
      </c>
    </row>
    <row r="556" spans="1:7" x14ac:dyDescent="0.25">
      <c r="A556" s="62">
        <v>41244</v>
      </c>
      <c r="B556" s="53">
        <v>16.5</v>
      </c>
      <c r="C556" s="53">
        <v>7.3</v>
      </c>
      <c r="D556" s="61">
        <f t="shared" si="17"/>
        <v>11.9</v>
      </c>
      <c r="E556" s="61">
        <f t="shared" si="18"/>
        <v>11.9</v>
      </c>
      <c r="F556" s="20">
        <v>11.9808</v>
      </c>
      <c r="G556" s="20">
        <v>10.4</v>
      </c>
    </row>
    <row r="557" spans="1:7" x14ac:dyDescent="0.25">
      <c r="A557" s="62">
        <v>41245</v>
      </c>
      <c r="B557" s="53">
        <v>15.9</v>
      </c>
      <c r="C557" s="53">
        <v>4.5999999999999996</v>
      </c>
      <c r="D557" s="61">
        <f t="shared" si="17"/>
        <v>10.25</v>
      </c>
      <c r="E557" s="61">
        <f t="shared" si="18"/>
        <v>10.25</v>
      </c>
      <c r="F557" s="20">
        <v>11.286</v>
      </c>
      <c r="G557" s="20">
        <v>9.6956521739130448</v>
      </c>
    </row>
    <row r="558" spans="1:7" x14ac:dyDescent="0.25">
      <c r="A558" s="62">
        <v>41246</v>
      </c>
      <c r="B558" s="53">
        <v>14.7</v>
      </c>
      <c r="C558" s="53">
        <v>4.0999999999999996</v>
      </c>
      <c r="D558" s="61">
        <f t="shared" si="17"/>
        <v>9.3999999999999986</v>
      </c>
      <c r="E558" s="61">
        <f t="shared" si="18"/>
        <v>9.3999999999999986</v>
      </c>
      <c r="F558" s="20">
        <v>8.5068000000000001</v>
      </c>
      <c r="G558" s="20">
        <v>8.8636363636363633</v>
      </c>
    </row>
    <row r="559" spans="1:7" x14ac:dyDescent="0.25">
      <c r="A559" s="62">
        <v>41247</v>
      </c>
      <c r="B559" s="53">
        <v>14.3</v>
      </c>
      <c r="C559" s="53">
        <v>7</v>
      </c>
      <c r="D559" s="61">
        <f t="shared" si="17"/>
        <v>10.65</v>
      </c>
      <c r="E559" s="61">
        <f t="shared" si="18"/>
        <v>10.65</v>
      </c>
      <c r="F559" s="20">
        <v>5.1768000000000001</v>
      </c>
      <c r="G559" s="20">
        <v>9.5000000000000018</v>
      </c>
    </row>
    <row r="560" spans="1:7" x14ac:dyDescent="0.25">
      <c r="A560" s="62">
        <v>41248</v>
      </c>
      <c r="B560" s="53">
        <v>17.5</v>
      </c>
      <c r="C560" s="53">
        <v>4.3</v>
      </c>
      <c r="D560" s="61">
        <f t="shared" si="17"/>
        <v>10.9</v>
      </c>
      <c r="E560" s="61">
        <f t="shared" si="18"/>
        <v>10.9</v>
      </c>
      <c r="F560" s="20">
        <v>12.920400000000001</v>
      </c>
      <c r="G560" s="20">
        <v>9.3608695652173886</v>
      </c>
    </row>
    <row r="561" spans="1:7" x14ac:dyDescent="0.25">
      <c r="A561" s="62">
        <v>41249</v>
      </c>
      <c r="B561" s="53">
        <v>14.5</v>
      </c>
      <c r="C561" s="53">
        <v>5.2</v>
      </c>
      <c r="D561" s="61">
        <f t="shared" si="17"/>
        <v>9.85</v>
      </c>
      <c r="E561" s="61">
        <f t="shared" si="18"/>
        <v>9.85</v>
      </c>
      <c r="F561" s="20">
        <v>7.1063999999999998</v>
      </c>
      <c r="G561" s="20">
        <v>9.0318181818181813</v>
      </c>
    </row>
    <row r="562" spans="1:7" x14ac:dyDescent="0.25">
      <c r="A562" s="62">
        <v>41250</v>
      </c>
      <c r="B562" s="53">
        <v>12.3</v>
      </c>
      <c r="C562" s="53">
        <v>5.2</v>
      </c>
      <c r="D562" s="61">
        <f t="shared" si="17"/>
        <v>8.75</v>
      </c>
      <c r="E562" s="61">
        <f t="shared" si="18"/>
        <v>8.75</v>
      </c>
      <c r="F562" s="20">
        <v>4.32</v>
      </c>
      <c r="G562" s="20">
        <v>8.8500000000000014</v>
      </c>
    </row>
    <row r="563" spans="1:7" x14ac:dyDescent="0.25">
      <c r="A563" s="62">
        <v>41251</v>
      </c>
      <c r="B563" s="53">
        <v>13.2</v>
      </c>
      <c r="C563" s="53">
        <v>8.6</v>
      </c>
      <c r="D563" s="61">
        <f t="shared" si="17"/>
        <v>10.899999999999999</v>
      </c>
      <c r="E563" s="61">
        <f t="shared" si="18"/>
        <v>10.899999999999999</v>
      </c>
      <c r="F563" s="20">
        <v>3.4451999999999998</v>
      </c>
      <c r="G563" s="20">
        <v>10.27391304347826</v>
      </c>
    </row>
    <row r="564" spans="1:7" x14ac:dyDescent="0.25">
      <c r="A564" s="62">
        <v>41252</v>
      </c>
      <c r="B564" s="53">
        <v>11.3</v>
      </c>
      <c r="C564" s="53">
        <v>8.5</v>
      </c>
      <c r="D564" s="61">
        <f t="shared" si="17"/>
        <v>9.9</v>
      </c>
      <c r="E564" s="61">
        <f t="shared" si="18"/>
        <v>9.9</v>
      </c>
      <c r="F564" s="20">
        <v>2.1528</v>
      </c>
      <c r="G564" s="20">
        <v>9.6363636363636385</v>
      </c>
    </row>
    <row r="565" spans="1:7" x14ac:dyDescent="0.25">
      <c r="A565" s="62">
        <v>41253</v>
      </c>
      <c r="B565" s="53">
        <v>14.5</v>
      </c>
      <c r="C565" s="53">
        <v>7.6</v>
      </c>
      <c r="D565" s="61">
        <f t="shared" si="17"/>
        <v>11.05</v>
      </c>
      <c r="E565" s="61">
        <f t="shared" si="18"/>
        <v>11.05</v>
      </c>
      <c r="F565" s="20">
        <v>7.5347999999999997</v>
      </c>
      <c r="G565" s="20">
        <v>9.9636363636363612</v>
      </c>
    </row>
    <row r="566" spans="1:7" x14ac:dyDescent="0.25">
      <c r="A566" s="62">
        <v>41254</v>
      </c>
      <c r="B566" s="53">
        <v>12</v>
      </c>
      <c r="C566" s="53">
        <v>6.1</v>
      </c>
      <c r="D566" s="61">
        <f t="shared" si="17"/>
        <v>9.0500000000000007</v>
      </c>
      <c r="E566" s="61">
        <f t="shared" si="18"/>
        <v>9.0500000000000007</v>
      </c>
      <c r="F566" s="20">
        <v>3.1716000000000002</v>
      </c>
      <c r="G566" s="20">
        <v>8.7454545454545443</v>
      </c>
    </row>
    <row r="567" spans="1:7" x14ac:dyDescent="0.25">
      <c r="A567" s="62">
        <v>41255</v>
      </c>
      <c r="B567" s="53">
        <v>10.6</v>
      </c>
      <c r="C567" s="53">
        <v>8</v>
      </c>
      <c r="D567" s="61">
        <f t="shared" si="17"/>
        <v>9.3000000000000007</v>
      </c>
      <c r="E567" s="61">
        <f t="shared" si="18"/>
        <v>9.3000000000000007</v>
      </c>
      <c r="F567" s="20">
        <v>2.0735999999999999</v>
      </c>
      <c r="G567" s="20">
        <v>8.9636363636363647</v>
      </c>
    </row>
    <row r="568" spans="1:7" x14ac:dyDescent="0.25">
      <c r="A568" s="62">
        <v>41256</v>
      </c>
      <c r="B568" s="53">
        <v>10.1</v>
      </c>
      <c r="C568" s="53">
        <v>7</v>
      </c>
      <c r="D568" s="61">
        <f t="shared" si="17"/>
        <v>8.5500000000000007</v>
      </c>
      <c r="E568" s="61">
        <f t="shared" si="18"/>
        <v>8.5500000000000007</v>
      </c>
      <c r="F568" s="20">
        <v>4.5324</v>
      </c>
      <c r="G568" s="20">
        <v>8.4772727272727266</v>
      </c>
    </row>
    <row r="569" spans="1:7" x14ac:dyDescent="0.25">
      <c r="A569" s="62">
        <v>41257</v>
      </c>
      <c r="B569" s="53">
        <v>16.100000000000001</v>
      </c>
      <c r="C569" s="53">
        <v>6.5</v>
      </c>
      <c r="D569" s="61">
        <f t="shared" si="17"/>
        <v>11.3</v>
      </c>
      <c r="E569" s="61">
        <f t="shared" si="18"/>
        <v>11.3</v>
      </c>
      <c r="F569" s="20">
        <v>9.5183999999999997</v>
      </c>
      <c r="G569" s="20">
        <v>10.139130434782608</v>
      </c>
    </row>
    <row r="570" spans="1:7" x14ac:dyDescent="0.25">
      <c r="A570" s="62">
        <v>41258</v>
      </c>
      <c r="B570" s="53">
        <v>11.9</v>
      </c>
      <c r="C570" s="53">
        <v>3.7</v>
      </c>
      <c r="D570" s="61">
        <f t="shared" si="17"/>
        <v>7.8000000000000007</v>
      </c>
      <c r="E570" s="61">
        <f t="shared" si="18"/>
        <v>7.8000000000000007</v>
      </c>
      <c r="F570" s="20">
        <v>5.3712</v>
      </c>
      <c r="G570" s="20">
        <v>7.7090909090909072</v>
      </c>
    </row>
    <row r="571" spans="1:7" x14ac:dyDescent="0.25">
      <c r="A571" s="62">
        <v>41259</v>
      </c>
      <c r="B571" s="53">
        <v>13.6</v>
      </c>
      <c r="C571" s="53">
        <v>5.7</v>
      </c>
      <c r="D571" s="61">
        <f t="shared" si="17"/>
        <v>9.65</v>
      </c>
      <c r="E571" s="61">
        <f t="shared" si="18"/>
        <v>9.65</v>
      </c>
      <c r="F571" s="20">
        <v>7.5780000000000003</v>
      </c>
      <c r="G571" s="20">
        <v>9.7227272727272744</v>
      </c>
    </row>
    <row r="572" spans="1:7" x14ac:dyDescent="0.25">
      <c r="A572" s="62">
        <v>41260</v>
      </c>
      <c r="B572" s="53">
        <v>14.1</v>
      </c>
      <c r="C572" s="53">
        <v>8.3000000000000007</v>
      </c>
      <c r="D572" s="61">
        <f t="shared" si="17"/>
        <v>11.2</v>
      </c>
      <c r="E572" s="61">
        <f t="shared" si="18"/>
        <v>11.2</v>
      </c>
      <c r="F572" s="20">
        <v>5.7564000000000002</v>
      </c>
      <c r="G572" s="20">
        <v>9.965217391304348</v>
      </c>
    </row>
    <row r="573" spans="1:7" x14ac:dyDescent="0.25">
      <c r="A573" s="62">
        <v>41261</v>
      </c>
      <c r="B573" s="53">
        <v>10.4</v>
      </c>
      <c r="C573" s="53">
        <v>6.1</v>
      </c>
      <c r="D573" s="61">
        <f t="shared" si="17"/>
        <v>8.25</v>
      </c>
      <c r="E573" s="61">
        <f t="shared" si="18"/>
        <v>8.25</v>
      </c>
      <c r="F573" s="20">
        <v>4.4603999999999999</v>
      </c>
      <c r="G573" s="20">
        <v>7.95</v>
      </c>
    </row>
    <row r="574" spans="1:7" x14ac:dyDescent="0.25">
      <c r="A574" s="62">
        <v>41262</v>
      </c>
      <c r="B574" s="53">
        <v>7</v>
      </c>
      <c r="C574" s="53">
        <v>4.9000000000000004</v>
      </c>
      <c r="D574" s="61">
        <f t="shared" si="17"/>
        <v>5.95</v>
      </c>
      <c r="E574" s="61">
        <f t="shared" si="18"/>
        <v>5.95</v>
      </c>
      <c r="F574" s="20">
        <v>2.5308000000000002</v>
      </c>
      <c r="G574" s="20">
        <v>6.1590909090909092</v>
      </c>
    </row>
    <row r="575" spans="1:7" x14ac:dyDescent="0.25">
      <c r="A575" s="62">
        <v>41263</v>
      </c>
      <c r="B575" s="53">
        <v>8.3000000000000007</v>
      </c>
      <c r="C575" s="53">
        <v>4.9000000000000004</v>
      </c>
      <c r="D575" s="61">
        <f t="shared" si="17"/>
        <v>6.6000000000000005</v>
      </c>
      <c r="E575" s="61">
        <f t="shared" si="18"/>
        <v>6.6000000000000005</v>
      </c>
      <c r="F575" s="20">
        <v>4.0895999999999999</v>
      </c>
      <c r="G575" s="20">
        <v>6.3782608695652172</v>
      </c>
    </row>
    <row r="576" spans="1:7" x14ac:dyDescent="0.25">
      <c r="A576" s="62">
        <v>41264</v>
      </c>
      <c r="B576" s="53">
        <v>8.3000000000000007</v>
      </c>
      <c r="C576" s="53">
        <v>4.9000000000000004</v>
      </c>
      <c r="D576" s="61">
        <f t="shared" si="17"/>
        <v>6.6000000000000005</v>
      </c>
      <c r="E576" s="61">
        <f t="shared" si="18"/>
        <v>6.6000000000000005</v>
      </c>
      <c r="F576" s="20">
        <v>4.0895999999999999</v>
      </c>
      <c r="G576" s="20">
        <v>6.3782608695652172</v>
      </c>
    </row>
    <row r="577" spans="1:7" x14ac:dyDescent="0.25">
      <c r="A577" s="62">
        <v>41265</v>
      </c>
      <c r="B577" s="53">
        <v>7</v>
      </c>
      <c r="C577" s="53">
        <v>4.9000000000000004</v>
      </c>
      <c r="D577" s="61">
        <f t="shared" si="17"/>
        <v>5.95</v>
      </c>
      <c r="E577" s="61">
        <f t="shared" si="18"/>
        <v>5.95</v>
      </c>
      <c r="F577" s="20">
        <v>2.5308000000000002</v>
      </c>
      <c r="G577" s="20">
        <v>6.1590909090909092</v>
      </c>
    </row>
    <row r="578" spans="1:7" x14ac:dyDescent="0.25">
      <c r="A578" s="62">
        <v>41266</v>
      </c>
      <c r="B578" s="53">
        <v>7.1</v>
      </c>
      <c r="C578" s="53">
        <v>4.7</v>
      </c>
      <c r="D578" s="61">
        <f t="shared" si="17"/>
        <v>5.9</v>
      </c>
      <c r="E578" s="61">
        <f t="shared" si="18"/>
        <v>5.9</v>
      </c>
      <c r="F578" s="20">
        <v>1.8792</v>
      </c>
      <c r="G578" s="20">
        <v>5.6545454545454543</v>
      </c>
    </row>
    <row r="579" spans="1:7" x14ac:dyDescent="0.25">
      <c r="A579" s="62">
        <v>41267</v>
      </c>
      <c r="B579" s="53">
        <v>7.1</v>
      </c>
      <c r="C579" s="53">
        <v>4.7</v>
      </c>
      <c r="D579" s="61">
        <f t="shared" ref="D579:D642" si="19">(B579+C579)/2</f>
        <v>5.9</v>
      </c>
      <c r="E579" s="61">
        <f t="shared" ref="E579:E642" si="20">IF(D579&lt;=0,0,IF(AND(D579&gt;0,D579&lt;=26),D579,IF(AND(D579&gt;26,D579&lt;=34),26/8*(34-D579),0)))</f>
        <v>5.9</v>
      </c>
      <c r="F579" s="20">
        <v>1.8792</v>
      </c>
      <c r="G579" s="20">
        <v>5.6545454545454543</v>
      </c>
    </row>
    <row r="580" spans="1:7" x14ac:dyDescent="0.25">
      <c r="A580" s="62">
        <v>41268</v>
      </c>
      <c r="B580" s="53">
        <v>8</v>
      </c>
      <c r="C580" s="53">
        <v>4.0999999999999996</v>
      </c>
      <c r="D580" s="61">
        <f t="shared" si="19"/>
        <v>6.05</v>
      </c>
      <c r="E580" s="61">
        <f t="shared" si="20"/>
        <v>6.05</v>
      </c>
      <c r="F580" s="20">
        <v>4.7699999999999996</v>
      </c>
      <c r="G580" s="20">
        <v>5.663636363636364</v>
      </c>
    </row>
    <row r="581" spans="1:7" x14ac:dyDescent="0.25">
      <c r="A581" s="62">
        <v>41269</v>
      </c>
      <c r="B581" s="53">
        <v>9.6999999999999993</v>
      </c>
      <c r="C581" s="53">
        <v>3.4</v>
      </c>
      <c r="D581" s="61">
        <f t="shared" si="19"/>
        <v>6.55</v>
      </c>
      <c r="E581" s="61">
        <f t="shared" si="20"/>
        <v>6.55</v>
      </c>
      <c r="F581" s="20">
        <v>8.7948000000000004</v>
      </c>
      <c r="G581" s="20">
        <v>5.5227272727272725</v>
      </c>
    </row>
    <row r="582" spans="1:7" x14ac:dyDescent="0.25">
      <c r="A582" s="62">
        <v>41270</v>
      </c>
      <c r="B582" s="53">
        <v>7.8</v>
      </c>
      <c r="C582" s="53">
        <v>1.9</v>
      </c>
      <c r="D582" s="61">
        <f t="shared" si="19"/>
        <v>4.8499999999999996</v>
      </c>
      <c r="E582" s="61">
        <f t="shared" si="20"/>
        <v>4.8499999999999996</v>
      </c>
      <c r="F582" s="20">
        <v>4.2228000000000003</v>
      </c>
      <c r="G582" s="20">
        <v>4.6954545454545462</v>
      </c>
    </row>
    <row r="583" spans="1:7" x14ac:dyDescent="0.25">
      <c r="A583" s="62">
        <v>41271</v>
      </c>
      <c r="B583" s="53">
        <v>6.4</v>
      </c>
      <c r="C583" s="53">
        <v>4.3</v>
      </c>
      <c r="D583" s="61">
        <f t="shared" si="19"/>
        <v>5.35</v>
      </c>
      <c r="E583" s="61">
        <f t="shared" si="20"/>
        <v>5.35</v>
      </c>
      <c r="F583" s="20">
        <v>1.7423999999999999</v>
      </c>
      <c r="G583" s="20">
        <v>5.0590909090909104</v>
      </c>
    </row>
    <row r="584" spans="1:7" x14ac:dyDescent="0.25">
      <c r="A584" s="62">
        <v>41272</v>
      </c>
      <c r="B584" s="53">
        <v>7.7</v>
      </c>
      <c r="C584" s="53">
        <v>3.1</v>
      </c>
      <c r="D584" s="61">
        <f t="shared" si="19"/>
        <v>5.4</v>
      </c>
      <c r="E584" s="61">
        <f t="shared" si="20"/>
        <v>5.4</v>
      </c>
      <c r="F584" s="20">
        <v>7.5491999999999999</v>
      </c>
      <c r="G584" s="20">
        <v>5.0227272727272725</v>
      </c>
    </row>
    <row r="585" spans="1:7" x14ac:dyDescent="0.25">
      <c r="A585" s="62">
        <v>41273</v>
      </c>
      <c r="B585" s="53">
        <v>9.5</v>
      </c>
      <c r="C585" s="53">
        <v>0</v>
      </c>
      <c r="D585" s="61">
        <f t="shared" si="19"/>
        <v>4.75</v>
      </c>
      <c r="E585" s="61">
        <f t="shared" si="20"/>
        <v>4.75</v>
      </c>
      <c r="F585" s="20">
        <v>10.0908</v>
      </c>
      <c r="G585" s="20">
        <v>3.709090909090909</v>
      </c>
    </row>
    <row r="586" spans="1:7" x14ac:dyDescent="0.25">
      <c r="A586" s="62">
        <v>41274</v>
      </c>
      <c r="B586" s="53">
        <v>10.1</v>
      </c>
      <c r="C586" s="53">
        <v>-2.9</v>
      </c>
      <c r="D586" s="61">
        <f t="shared" si="19"/>
        <v>3.5999999999999996</v>
      </c>
      <c r="E586" s="61">
        <f t="shared" si="20"/>
        <v>3.5999999999999996</v>
      </c>
      <c r="F586" s="20">
        <v>12.740399999999999</v>
      </c>
      <c r="G586" s="20">
        <v>2.77142857142857</v>
      </c>
    </row>
    <row r="587" spans="1:7" x14ac:dyDescent="0.3">
      <c r="A587" s="62">
        <v>41275</v>
      </c>
      <c r="B587" s="66">
        <v>11.5</v>
      </c>
      <c r="C587" s="66">
        <v>-3.3</v>
      </c>
      <c r="D587" s="61">
        <f t="shared" si="19"/>
        <v>4.0999999999999996</v>
      </c>
      <c r="E587" s="61">
        <f t="shared" si="20"/>
        <v>4.0999999999999996</v>
      </c>
      <c r="F587" s="20">
        <v>10.1844</v>
      </c>
      <c r="G587" s="20">
        <v>2.790909090909091</v>
      </c>
    </row>
    <row r="588" spans="1:7" x14ac:dyDescent="0.3">
      <c r="A588" s="62">
        <v>41276</v>
      </c>
      <c r="B588" s="66">
        <v>8.9</v>
      </c>
      <c r="C588" s="66">
        <v>-0.1</v>
      </c>
      <c r="D588" s="61">
        <f t="shared" si="19"/>
        <v>4.4000000000000004</v>
      </c>
      <c r="E588" s="61">
        <f t="shared" si="20"/>
        <v>4.4000000000000004</v>
      </c>
      <c r="F588" s="20">
        <v>3.1392000000000002</v>
      </c>
      <c r="G588" s="20">
        <v>3.9272727272727268</v>
      </c>
    </row>
    <row r="589" spans="1:7" x14ac:dyDescent="0.3">
      <c r="A589" s="62">
        <v>41277</v>
      </c>
      <c r="B589" s="66">
        <v>4.9000000000000004</v>
      </c>
      <c r="C589" s="66">
        <v>1.1000000000000001</v>
      </c>
      <c r="D589" s="61">
        <f t="shared" si="19"/>
        <v>3</v>
      </c>
      <c r="E589" s="61">
        <f t="shared" si="20"/>
        <v>3</v>
      </c>
      <c r="F589" s="20">
        <v>3.3408000000000002</v>
      </c>
      <c r="G589" s="20">
        <v>2.60952380952381</v>
      </c>
    </row>
    <row r="590" spans="1:7" x14ac:dyDescent="0.3">
      <c r="A590" s="62">
        <v>41278</v>
      </c>
      <c r="B590" s="67">
        <v>2.9</v>
      </c>
      <c r="C590" s="66">
        <v>0.8</v>
      </c>
      <c r="D590" s="61">
        <f t="shared" si="19"/>
        <v>1.85</v>
      </c>
      <c r="E590" s="61">
        <f t="shared" si="20"/>
        <v>1.85</v>
      </c>
      <c r="F590" s="20">
        <v>1.6919999999999999</v>
      </c>
      <c r="G590" s="20">
        <v>1.7090909090909088</v>
      </c>
    </row>
    <row r="591" spans="1:7" ht="15.5" x14ac:dyDescent="0.35">
      <c r="A591" s="62">
        <v>41279</v>
      </c>
      <c r="B591" s="68">
        <v>3.9</v>
      </c>
      <c r="C591" s="66">
        <v>-0.6</v>
      </c>
      <c r="D591" s="61">
        <f t="shared" si="19"/>
        <v>1.65</v>
      </c>
      <c r="E591" s="61">
        <f t="shared" si="20"/>
        <v>1.65</v>
      </c>
      <c r="F591" s="20">
        <v>3.6252</v>
      </c>
      <c r="G591" s="20">
        <v>1.8545454545454547</v>
      </c>
    </row>
    <row r="592" spans="1:7" x14ac:dyDescent="0.3">
      <c r="A592" s="62">
        <v>41280</v>
      </c>
      <c r="B592" s="67">
        <v>6.3</v>
      </c>
      <c r="C592" s="66">
        <v>-1.9</v>
      </c>
      <c r="D592" s="61">
        <f t="shared" si="19"/>
        <v>2.2000000000000002</v>
      </c>
      <c r="E592" s="61">
        <f t="shared" si="20"/>
        <v>2.2000000000000002</v>
      </c>
      <c r="F592" s="20">
        <v>5.7923999999999998</v>
      </c>
      <c r="G592" s="20">
        <v>1.0666666666666669</v>
      </c>
    </row>
    <row r="593" spans="1:7" x14ac:dyDescent="0.3">
      <c r="A593" s="62">
        <v>41281</v>
      </c>
      <c r="B593" s="67">
        <v>7.1</v>
      </c>
      <c r="C593" s="66">
        <v>-1.2</v>
      </c>
      <c r="D593" s="61">
        <f t="shared" si="19"/>
        <v>2.9499999999999997</v>
      </c>
      <c r="E593" s="61">
        <f t="shared" si="20"/>
        <v>2.9499999999999997</v>
      </c>
      <c r="F593" s="20">
        <v>8.6975999999999996</v>
      </c>
      <c r="G593" s="20">
        <v>2.1045454545454545</v>
      </c>
    </row>
    <row r="594" spans="1:7" x14ac:dyDescent="0.3">
      <c r="A594" s="62">
        <v>41282</v>
      </c>
      <c r="B594" s="67">
        <v>8.9</v>
      </c>
      <c r="C594" s="66">
        <v>-0.9</v>
      </c>
      <c r="D594" s="61">
        <f t="shared" si="19"/>
        <v>4</v>
      </c>
      <c r="E594" s="61">
        <f t="shared" si="20"/>
        <v>4</v>
      </c>
      <c r="F594" s="20">
        <v>8.6256000000000004</v>
      </c>
      <c r="G594" s="20">
        <v>3.4523809523809526</v>
      </c>
    </row>
    <row r="595" spans="1:7" x14ac:dyDescent="0.3">
      <c r="A595" s="62">
        <v>41283</v>
      </c>
      <c r="B595" s="67">
        <v>10.3</v>
      </c>
      <c r="C595" s="66">
        <v>-2.6</v>
      </c>
      <c r="D595" s="61">
        <f t="shared" si="19"/>
        <v>3.8500000000000005</v>
      </c>
      <c r="E595" s="61">
        <f t="shared" si="20"/>
        <v>3.8500000000000005</v>
      </c>
      <c r="F595" s="20">
        <v>10.9656</v>
      </c>
      <c r="G595" s="20">
        <v>2.9227272727272724</v>
      </c>
    </row>
    <row r="596" spans="1:7" x14ac:dyDescent="0.3">
      <c r="A596" s="62">
        <v>41284</v>
      </c>
      <c r="B596" s="67">
        <v>5.8</v>
      </c>
      <c r="C596" s="66">
        <v>2.1</v>
      </c>
      <c r="D596" s="61">
        <f t="shared" si="19"/>
        <v>3.95</v>
      </c>
      <c r="E596" s="61">
        <f t="shared" si="20"/>
        <v>3.95</v>
      </c>
      <c r="F596" s="20">
        <v>2.5164</v>
      </c>
      <c r="G596" s="20">
        <v>3.5545454545454547</v>
      </c>
    </row>
    <row r="597" spans="1:7" x14ac:dyDescent="0.3">
      <c r="A597" s="62">
        <v>41285</v>
      </c>
      <c r="B597" s="66">
        <v>9</v>
      </c>
      <c r="C597" s="66">
        <v>-0.5</v>
      </c>
      <c r="D597" s="61">
        <f t="shared" si="19"/>
        <v>4.25</v>
      </c>
      <c r="E597" s="61">
        <f t="shared" si="20"/>
        <v>4.25</v>
      </c>
      <c r="F597" s="20">
        <v>5.4180000000000001</v>
      </c>
      <c r="G597" s="20">
        <v>3.3318181818181825</v>
      </c>
    </row>
    <row r="598" spans="1:7" x14ac:dyDescent="0.3">
      <c r="A598" s="62">
        <v>41286</v>
      </c>
      <c r="B598" s="66">
        <v>10.7</v>
      </c>
      <c r="C598" s="66">
        <v>-2.5</v>
      </c>
      <c r="D598" s="61">
        <f t="shared" si="19"/>
        <v>4.0999999999999996</v>
      </c>
      <c r="E598" s="61">
        <f t="shared" si="20"/>
        <v>4.0999999999999996</v>
      </c>
      <c r="F598" s="20">
        <v>7.6824000000000003</v>
      </c>
      <c r="G598" s="20">
        <v>3.3681818181818173</v>
      </c>
    </row>
    <row r="599" spans="1:7" x14ac:dyDescent="0.3">
      <c r="A599" s="62">
        <v>41287</v>
      </c>
      <c r="B599" s="66">
        <v>6.2</v>
      </c>
      <c r="C599" s="66">
        <v>1.9</v>
      </c>
      <c r="D599" s="61">
        <f t="shared" si="19"/>
        <v>4.05</v>
      </c>
      <c r="E599" s="61">
        <f t="shared" si="20"/>
        <v>4.05</v>
      </c>
      <c r="F599" s="20">
        <v>1.5264</v>
      </c>
      <c r="G599" s="20">
        <v>3.9333333333333336</v>
      </c>
    </row>
    <row r="600" spans="1:7" x14ac:dyDescent="0.3">
      <c r="A600" s="62">
        <v>41288</v>
      </c>
      <c r="B600" s="66">
        <v>7.5</v>
      </c>
      <c r="C600" s="66">
        <v>1.1000000000000001</v>
      </c>
      <c r="D600" s="61">
        <f t="shared" si="19"/>
        <v>4.3</v>
      </c>
      <c r="E600" s="61">
        <f t="shared" si="20"/>
        <v>4.3</v>
      </c>
      <c r="F600" s="20">
        <v>2.7035999999999998</v>
      </c>
      <c r="G600" s="20">
        <v>3.8590909090909089</v>
      </c>
    </row>
    <row r="601" spans="1:7" x14ac:dyDescent="0.3">
      <c r="A601" s="62">
        <v>41289</v>
      </c>
      <c r="B601" s="66">
        <v>13.7</v>
      </c>
      <c r="C601" s="66">
        <v>1.5</v>
      </c>
      <c r="D601" s="61">
        <f t="shared" si="19"/>
        <v>7.6</v>
      </c>
      <c r="E601" s="61">
        <f t="shared" si="20"/>
        <v>7.6</v>
      </c>
      <c r="F601" s="20">
        <v>9.4643999999999995</v>
      </c>
      <c r="G601" s="20">
        <v>6.3045454545454556</v>
      </c>
    </row>
    <row r="602" spans="1:7" x14ac:dyDescent="0.3">
      <c r="A602" s="62">
        <v>41290</v>
      </c>
      <c r="B602" s="66">
        <v>13.1</v>
      </c>
      <c r="C602" s="66">
        <v>3.2</v>
      </c>
      <c r="D602" s="61">
        <f t="shared" si="19"/>
        <v>8.15</v>
      </c>
      <c r="E602" s="61">
        <f t="shared" si="20"/>
        <v>8.15</v>
      </c>
      <c r="F602" s="20">
        <v>8.5427999999999997</v>
      </c>
      <c r="G602" s="20">
        <v>7.1363636363636349</v>
      </c>
    </row>
    <row r="603" spans="1:7" x14ac:dyDescent="0.3">
      <c r="A603" s="62">
        <v>41291</v>
      </c>
      <c r="B603" s="66">
        <v>13.1</v>
      </c>
      <c r="C603" s="66">
        <v>0.7</v>
      </c>
      <c r="D603" s="61">
        <f t="shared" si="19"/>
        <v>6.8999999999999995</v>
      </c>
      <c r="E603" s="61">
        <f t="shared" si="20"/>
        <v>6.8999999999999995</v>
      </c>
      <c r="F603" s="20">
        <v>7.7759999999999998</v>
      </c>
      <c r="G603" s="20">
        <v>6.1590909090909092</v>
      </c>
    </row>
    <row r="604" spans="1:7" x14ac:dyDescent="0.3">
      <c r="A604" s="62">
        <v>41292</v>
      </c>
      <c r="B604" s="66">
        <v>9.6</v>
      </c>
      <c r="C604" s="66">
        <v>6.7</v>
      </c>
      <c r="D604" s="61">
        <f t="shared" si="19"/>
        <v>8.15</v>
      </c>
      <c r="E604" s="61">
        <f t="shared" si="20"/>
        <v>8.15</v>
      </c>
      <c r="F604" s="20">
        <v>4.3883999999999999</v>
      </c>
      <c r="G604" s="20">
        <v>7.8409090909090908</v>
      </c>
    </row>
    <row r="605" spans="1:7" x14ac:dyDescent="0.3">
      <c r="A605" s="62">
        <v>41293</v>
      </c>
      <c r="B605" s="66">
        <v>7.9</v>
      </c>
      <c r="C605" s="66">
        <v>6.3</v>
      </c>
      <c r="D605" s="61">
        <f t="shared" si="19"/>
        <v>7.1</v>
      </c>
      <c r="E605" s="61">
        <f t="shared" si="20"/>
        <v>7.1</v>
      </c>
      <c r="F605" s="20">
        <v>1.3031999999999999</v>
      </c>
      <c r="G605" s="20">
        <v>6.9391304347826068</v>
      </c>
    </row>
    <row r="606" spans="1:7" x14ac:dyDescent="0.3">
      <c r="A606" s="62">
        <v>41294</v>
      </c>
      <c r="B606" s="66">
        <v>7.9</v>
      </c>
      <c r="C606" s="66">
        <v>6.3</v>
      </c>
      <c r="D606" s="61">
        <f t="shared" si="19"/>
        <v>7.1</v>
      </c>
      <c r="E606" s="61">
        <f t="shared" si="20"/>
        <v>7.1</v>
      </c>
      <c r="F606" s="20">
        <v>1.3031999999999999</v>
      </c>
      <c r="G606" s="20">
        <v>6.9391304347826068</v>
      </c>
    </row>
    <row r="607" spans="1:7" x14ac:dyDescent="0.3">
      <c r="A607" s="62">
        <v>41295</v>
      </c>
      <c r="B607" s="66">
        <v>7.9</v>
      </c>
      <c r="C607" s="66">
        <v>6.3</v>
      </c>
      <c r="D607" s="61">
        <f t="shared" si="19"/>
        <v>7.1</v>
      </c>
      <c r="E607" s="61">
        <f t="shared" si="20"/>
        <v>7.1</v>
      </c>
      <c r="F607" s="20">
        <v>1.3031999999999999</v>
      </c>
      <c r="G607" s="20">
        <v>6.9391304347826068</v>
      </c>
    </row>
    <row r="608" spans="1:7" x14ac:dyDescent="0.3">
      <c r="A608" s="62">
        <v>41296</v>
      </c>
      <c r="B608" s="66">
        <v>15.8</v>
      </c>
      <c r="C608" s="66">
        <v>1</v>
      </c>
      <c r="D608" s="61">
        <f t="shared" si="19"/>
        <v>8.4</v>
      </c>
      <c r="E608" s="61">
        <f t="shared" si="20"/>
        <v>8.4</v>
      </c>
      <c r="F608" s="20">
        <v>10.5228</v>
      </c>
      <c r="G608" s="20">
        <v>7.7954545454545467</v>
      </c>
    </row>
    <row r="609" spans="1:7" x14ac:dyDescent="0.3">
      <c r="A609" s="62">
        <v>41297</v>
      </c>
      <c r="B609" s="66">
        <v>15.8</v>
      </c>
      <c r="C609" s="66">
        <v>1</v>
      </c>
      <c r="D609" s="61">
        <f t="shared" si="19"/>
        <v>8.4</v>
      </c>
      <c r="E609" s="61">
        <f t="shared" si="20"/>
        <v>8.4</v>
      </c>
      <c r="F609" s="20">
        <v>10.5228</v>
      </c>
      <c r="G609" s="20">
        <v>7.7954545454545467</v>
      </c>
    </row>
    <row r="610" spans="1:7" x14ac:dyDescent="0.3">
      <c r="A610" s="62">
        <v>41298</v>
      </c>
      <c r="B610" s="66">
        <v>17.600000000000001</v>
      </c>
      <c r="C610" s="66">
        <v>2.2999999999999998</v>
      </c>
      <c r="D610" s="61">
        <f t="shared" si="19"/>
        <v>9.9500000000000011</v>
      </c>
      <c r="E610" s="61">
        <f t="shared" si="20"/>
        <v>9.9500000000000011</v>
      </c>
      <c r="F610" s="20">
        <v>10.958399999999999</v>
      </c>
      <c r="G610" s="20">
        <v>8.9818181818181806</v>
      </c>
    </row>
    <row r="611" spans="1:7" x14ac:dyDescent="0.3">
      <c r="A611" s="62">
        <v>41299</v>
      </c>
      <c r="B611" s="66">
        <v>15.7</v>
      </c>
      <c r="C611" s="66">
        <v>4.4000000000000004</v>
      </c>
      <c r="D611" s="61">
        <f t="shared" si="19"/>
        <v>10.050000000000001</v>
      </c>
      <c r="E611" s="61">
        <f t="shared" si="20"/>
        <v>10.050000000000001</v>
      </c>
      <c r="F611" s="20">
        <v>10.7172</v>
      </c>
      <c r="G611" s="20">
        <v>8.5636363636363644</v>
      </c>
    </row>
    <row r="612" spans="1:7" x14ac:dyDescent="0.3">
      <c r="A612" s="62">
        <v>41300</v>
      </c>
      <c r="B612" s="66">
        <v>19.3</v>
      </c>
      <c r="C612" s="66">
        <v>2.8</v>
      </c>
      <c r="D612" s="61">
        <f t="shared" si="19"/>
        <v>11.05</v>
      </c>
      <c r="E612" s="61">
        <f t="shared" si="20"/>
        <v>11.05</v>
      </c>
      <c r="F612" s="20">
        <v>13.582800000000001</v>
      </c>
      <c r="G612" s="20">
        <v>10.1</v>
      </c>
    </row>
    <row r="613" spans="1:7" x14ac:dyDescent="0.3">
      <c r="A613" s="62">
        <v>41301</v>
      </c>
      <c r="B613" s="66">
        <v>18.399999999999999</v>
      </c>
      <c r="C613" s="66">
        <v>4.5</v>
      </c>
      <c r="D613" s="61">
        <f t="shared" si="19"/>
        <v>11.45</v>
      </c>
      <c r="E613" s="61">
        <f t="shared" si="20"/>
        <v>11.45</v>
      </c>
      <c r="F613" s="20">
        <v>10.7676</v>
      </c>
      <c r="G613" s="20">
        <v>10.63913043478261</v>
      </c>
    </row>
    <row r="614" spans="1:7" x14ac:dyDescent="0.3">
      <c r="A614" s="62">
        <v>41302</v>
      </c>
      <c r="B614" s="66">
        <v>17.8</v>
      </c>
      <c r="C614" s="66">
        <v>6.6</v>
      </c>
      <c r="D614" s="61">
        <f t="shared" si="19"/>
        <v>12.2</v>
      </c>
      <c r="E614" s="61">
        <f t="shared" si="20"/>
        <v>12.2</v>
      </c>
      <c r="F614" s="20">
        <v>10.036799999999999</v>
      </c>
      <c r="G614" s="20">
        <v>11.081818181818182</v>
      </c>
    </row>
    <row r="615" spans="1:7" x14ac:dyDescent="0.3">
      <c r="A615" s="62">
        <v>41303</v>
      </c>
      <c r="B615" s="66">
        <v>10.199999999999999</v>
      </c>
      <c r="C615" s="66">
        <v>4.9000000000000004</v>
      </c>
      <c r="D615" s="61">
        <f t="shared" si="19"/>
        <v>7.55</v>
      </c>
      <c r="E615" s="61">
        <f t="shared" si="20"/>
        <v>7.55</v>
      </c>
      <c r="F615" s="20">
        <v>3.0276000000000001</v>
      </c>
      <c r="G615" s="20">
        <v>7.8863636363636349</v>
      </c>
    </row>
    <row r="616" spans="1:7" x14ac:dyDescent="0.3">
      <c r="A616" s="62">
        <v>41304</v>
      </c>
      <c r="B616" s="66">
        <v>18.100000000000001</v>
      </c>
      <c r="C616" s="66">
        <v>5.5</v>
      </c>
      <c r="D616" s="61">
        <f t="shared" si="19"/>
        <v>11.8</v>
      </c>
      <c r="E616" s="61">
        <f t="shared" si="20"/>
        <v>11.8</v>
      </c>
      <c r="F616" s="20">
        <v>10.864800000000001</v>
      </c>
      <c r="G616" s="20">
        <v>10.460869565217392</v>
      </c>
    </row>
    <row r="617" spans="1:7" x14ac:dyDescent="0.3">
      <c r="A617" s="62">
        <v>41305</v>
      </c>
      <c r="B617" s="66">
        <v>14.7</v>
      </c>
      <c r="C617" s="66">
        <v>5</v>
      </c>
      <c r="D617" s="61">
        <f t="shared" si="19"/>
        <v>9.85</v>
      </c>
      <c r="E617" s="61">
        <f t="shared" si="20"/>
        <v>9.85</v>
      </c>
      <c r="F617" s="20">
        <v>7.9703999999999997</v>
      </c>
      <c r="G617" s="20">
        <v>9.2454545454545478</v>
      </c>
    </row>
    <row r="618" spans="1:7" x14ac:dyDescent="0.3">
      <c r="A618" s="62">
        <v>41306</v>
      </c>
      <c r="B618" s="66">
        <v>16</v>
      </c>
      <c r="C618" s="66">
        <v>3.5</v>
      </c>
      <c r="D618" s="61">
        <f t="shared" si="19"/>
        <v>9.75</v>
      </c>
      <c r="E618" s="61">
        <f t="shared" si="20"/>
        <v>9.75</v>
      </c>
      <c r="F618" s="20">
        <v>6.7068000000000003</v>
      </c>
      <c r="G618" s="20">
        <v>9.0181818181818176</v>
      </c>
    </row>
    <row r="619" spans="1:7" x14ac:dyDescent="0.3">
      <c r="A619" s="62">
        <v>41307</v>
      </c>
      <c r="B619" s="66">
        <v>17.3</v>
      </c>
      <c r="C619" s="66">
        <v>7.3</v>
      </c>
      <c r="D619" s="61">
        <f t="shared" si="19"/>
        <v>12.3</v>
      </c>
      <c r="E619" s="61">
        <f t="shared" si="20"/>
        <v>12.3</v>
      </c>
      <c r="F619" s="20">
        <v>7.3836000000000004</v>
      </c>
      <c r="G619" s="20">
        <v>11.191304347826087</v>
      </c>
    </row>
    <row r="620" spans="1:7" x14ac:dyDescent="0.3">
      <c r="A620" s="62">
        <v>41308</v>
      </c>
      <c r="B620" s="66">
        <v>18.7</v>
      </c>
      <c r="C620" s="66">
        <v>8.1999999999999993</v>
      </c>
      <c r="D620" s="61">
        <f t="shared" si="19"/>
        <v>13.45</v>
      </c>
      <c r="E620" s="61">
        <f t="shared" si="20"/>
        <v>13.45</v>
      </c>
      <c r="F620" s="20">
        <v>10.7784</v>
      </c>
      <c r="G620" s="20">
        <v>12.059090909090907</v>
      </c>
    </row>
    <row r="621" spans="1:7" x14ac:dyDescent="0.3">
      <c r="A621" s="62">
        <v>41309</v>
      </c>
      <c r="B621" s="66">
        <v>19.5</v>
      </c>
      <c r="C621" s="66">
        <v>5.5</v>
      </c>
      <c r="D621" s="61">
        <f t="shared" si="19"/>
        <v>12.5</v>
      </c>
      <c r="E621" s="61">
        <f t="shared" si="20"/>
        <v>12.5</v>
      </c>
      <c r="F621" s="20">
        <v>11.6388</v>
      </c>
      <c r="G621" s="20">
        <v>11.595652173913043</v>
      </c>
    </row>
    <row r="622" spans="1:7" x14ac:dyDescent="0.25">
      <c r="A622" s="62">
        <v>41310</v>
      </c>
      <c r="B622" s="69">
        <v>18.399999999999999</v>
      </c>
      <c r="C622" s="69">
        <v>8.5</v>
      </c>
      <c r="D622" s="61">
        <f t="shared" si="19"/>
        <v>13.45</v>
      </c>
      <c r="E622" s="61">
        <f t="shared" si="20"/>
        <v>13.45</v>
      </c>
      <c r="F622" s="20">
        <v>6.7968000000000002</v>
      </c>
      <c r="G622" s="20">
        <v>11.931818181818182</v>
      </c>
    </row>
    <row r="623" spans="1:7" x14ac:dyDescent="0.25">
      <c r="A623" s="62">
        <v>41311</v>
      </c>
      <c r="B623" s="69">
        <v>18.5</v>
      </c>
      <c r="C623" s="69">
        <v>7.8</v>
      </c>
      <c r="D623" s="61">
        <f t="shared" si="19"/>
        <v>13.15</v>
      </c>
      <c r="E623" s="61">
        <f t="shared" si="20"/>
        <v>13.15</v>
      </c>
      <c r="F623" s="20">
        <v>9.0180000000000007</v>
      </c>
      <c r="G623" s="20">
        <v>12.154545454545454</v>
      </c>
    </row>
    <row r="624" spans="1:7" x14ac:dyDescent="0.25">
      <c r="A624" s="62">
        <v>41312</v>
      </c>
      <c r="B624" s="69">
        <v>13</v>
      </c>
      <c r="C624" s="69">
        <v>9.3000000000000007</v>
      </c>
      <c r="D624" s="61">
        <f t="shared" si="19"/>
        <v>11.15</v>
      </c>
      <c r="E624" s="61">
        <f t="shared" si="20"/>
        <v>11.15</v>
      </c>
      <c r="F624" s="20">
        <v>3.2759999999999998</v>
      </c>
      <c r="G624" s="20">
        <v>10.96086956521739</v>
      </c>
    </row>
    <row r="625" spans="1:7" x14ac:dyDescent="0.25">
      <c r="A625" s="62">
        <v>41313</v>
      </c>
      <c r="B625" s="69">
        <v>12.2</v>
      </c>
      <c r="C625" s="69">
        <v>6.6</v>
      </c>
      <c r="D625" s="61">
        <f t="shared" si="19"/>
        <v>9.3999999999999986</v>
      </c>
      <c r="E625" s="61">
        <f t="shared" si="20"/>
        <v>9.3999999999999986</v>
      </c>
      <c r="F625" s="20">
        <v>10.540800000000001</v>
      </c>
      <c r="G625" s="20">
        <v>8.8545454545454536</v>
      </c>
    </row>
    <row r="626" spans="1:7" x14ac:dyDescent="0.25">
      <c r="A626" s="62">
        <v>41314</v>
      </c>
      <c r="B626" s="69">
        <v>12.9</v>
      </c>
      <c r="C626" s="69">
        <v>2.2000000000000002</v>
      </c>
      <c r="D626" s="61">
        <f t="shared" si="19"/>
        <v>7.5500000000000007</v>
      </c>
      <c r="E626" s="61">
        <f t="shared" si="20"/>
        <v>7.5500000000000007</v>
      </c>
      <c r="F626" s="20">
        <v>15.21</v>
      </c>
      <c r="G626" s="20">
        <v>7.4565217391304337</v>
      </c>
    </row>
    <row r="627" spans="1:7" x14ac:dyDescent="0.25">
      <c r="A627" s="62">
        <v>41315</v>
      </c>
      <c r="B627" s="69">
        <v>10.7</v>
      </c>
      <c r="C627" s="69">
        <v>6.2</v>
      </c>
      <c r="D627" s="61">
        <f t="shared" si="19"/>
        <v>8.4499999999999993</v>
      </c>
      <c r="E627" s="61">
        <f t="shared" si="20"/>
        <v>8.4499999999999993</v>
      </c>
      <c r="F627" s="20">
        <v>4.1795999999999998</v>
      </c>
      <c r="G627" s="20">
        <v>7.9363636363636374</v>
      </c>
    </row>
    <row r="628" spans="1:7" x14ac:dyDescent="0.25">
      <c r="A628" s="62">
        <v>41316</v>
      </c>
      <c r="B628" s="69">
        <v>10.7</v>
      </c>
      <c r="C628" s="69">
        <v>6.4</v>
      </c>
      <c r="D628" s="61">
        <f t="shared" si="19"/>
        <v>8.5500000000000007</v>
      </c>
      <c r="E628" s="61">
        <f t="shared" si="20"/>
        <v>8.5500000000000007</v>
      </c>
      <c r="F628" s="20">
        <v>5.1120000000000001</v>
      </c>
      <c r="G628" s="20">
        <v>8.0136363636363637</v>
      </c>
    </row>
    <row r="629" spans="1:7" x14ac:dyDescent="0.25">
      <c r="A629" s="62">
        <v>41317</v>
      </c>
      <c r="B629" s="69">
        <v>10.6</v>
      </c>
      <c r="C629" s="69">
        <v>6.3</v>
      </c>
      <c r="D629" s="61">
        <f t="shared" si="19"/>
        <v>8.4499999999999993</v>
      </c>
      <c r="E629" s="61">
        <f t="shared" si="20"/>
        <v>8.4499999999999993</v>
      </c>
      <c r="F629" s="20">
        <v>8.0640000000000001</v>
      </c>
      <c r="G629" s="20">
        <v>7.9909090909090903</v>
      </c>
    </row>
    <row r="630" spans="1:7" x14ac:dyDescent="0.25">
      <c r="A630" s="62">
        <v>41318</v>
      </c>
      <c r="B630" s="69">
        <v>10.5</v>
      </c>
      <c r="C630" s="69">
        <v>5.3</v>
      </c>
      <c r="D630" s="61">
        <f t="shared" si="19"/>
        <v>7.9</v>
      </c>
      <c r="E630" s="61">
        <f t="shared" si="20"/>
        <v>7.9</v>
      </c>
      <c r="F630" s="20">
        <v>6.7464000000000004</v>
      </c>
      <c r="G630" s="20">
        <v>7.4739130434782597</v>
      </c>
    </row>
    <row r="631" spans="1:7" x14ac:dyDescent="0.25">
      <c r="A631" s="62">
        <v>41319</v>
      </c>
      <c r="B631" s="69">
        <v>13</v>
      </c>
      <c r="C631" s="69">
        <v>5.7</v>
      </c>
      <c r="D631" s="61">
        <f t="shared" si="19"/>
        <v>9.35</v>
      </c>
      <c r="E631" s="61">
        <f t="shared" si="20"/>
        <v>9.35</v>
      </c>
      <c r="F631" s="20">
        <v>7.6319999999999997</v>
      </c>
      <c r="G631" s="20">
        <v>8.0954545454545457</v>
      </c>
    </row>
    <row r="632" spans="1:7" x14ac:dyDescent="0.25">
      <c r="A632" s="62">
        <v>41320</v>
      </c>
      <c r="B632" s="69">
        <v>15.7</v>
      </c>
      <c r="C632" s="69">
        <v>5.5</v>
      </c>
      <c r="D632" s="61">
        <f t="shared" si="19"/>
        <v>10.6</v>
      </c>
      <c r="E632" s="61">
        <f t="shared" si="20"/>
        <v>10.6</v>
      </c>
      <c r="F632" s="20">
        <v>15.8004</v>
      </c>
      <c r="G632" s="20">
        <v>9.7999999999999989</v>
      </c>
    </row>
    <row r="633" spans="1:7" x14ac:dyDescent="0.25">
      <c r="A633" s="62">
        <v>41321</v>
      </c>
      <c r="B633" s="69">
        <v>12.9</v>
      </c>
      <c r="C633" s="69">
        <v>7.8</v>
      </c>
      <c r="D633" s="61">
        <f t="shared" si="19"/>
        <v>10.35</v>
      </c>
      <c r="E633" s="61">
        <f t="shared" si="20"/>
        <v>10.35</v>
      </c>
      <c r="F633" s="20">
        <v>6.7931999999999997</v>
      </c>
      <c r="G633" s="20">
        <v>9.9304347826086943</v>
      </c>
    </row>
    <row r="634" spans="1:7" x14ac:dyDescent="0.25">
      <c r="A634" s="62">
        <v>41322</v>
      </c>
      <c r="B634" s="69">
        <v>16.2</v>
      </c>
      <c r="C634" s="69">
        <v>7.9</v>
      </c>
      <c r="D634" s="61">
        <f t="shared" si="19"/>
        <v>12.05</v>
      </c>
      <c r="E634" s="61">
        <f t="shared" si="20"/>
        <v>12.05</v>
      </c>
      <c r="F634" s="20">
        <v>10.123200000000001</v>
      </c>
      <c r="G634" s="20">
        <v>11.277272727272729</v>
      </c>
    </row>
    <row r="635" spans="1:7" x14ac:dyDescent="0.25">
      <c r="A635" s="62">
        <v>41323</v>
      </c>
      <c r="B635" s="69">
        <v>11.3</v>
      </c>
      <c r="C635" s="69">
        <v>4.8</v>
      </c>
      <c r="D635" s="61">
        <f t="shared" si="19"/>
        <v>8.0500000000000007</v>
      </c>
      <c r="E635" s="61">
        <f t="shared" si="20"/>
        <v>8.0500000000000007</v>
      </c>
      <c r="F635" s="20">
        <v>1.6883999999999999</v>
      </c>
      <c r="G635" s="20">
        <v>9.465217391304348</v>
      </c>
    </row>
    <row r="636" spans="1:7" x14ac:dyDescent="0.25">
      <c r="A636" s="62">
        <v>41324</v>
      </c>
      <c r="B636" s="69">
        <v>12.4</v>
      </c>
      <c r="C636" s="69">
        <v>4.4000000000000004</v>
      </c>
      <c r="D636" s="61">
        <f t="shared" si="19"/>
        <v>8.4</v>
      </c>
      <c r="E636" s="61">
        <f t="shared" si="20"/>
        <v>8.4</v>
      </c>
      <c r="F636" s="20">
        <v>11.541600000000001</v>
      </c>
      <c r="G636" s="20">
        <v>7.3000000000000025</v>
      </c>
    </row>
    <row r="637" spans="1:7" x14ac:dyDescent="0.25">
      <c r="A637" s="62">
        <v>41325</v>
      </c>
      <c r="B637" s="69">
        <v>10.9</v>
      </c>
      <c r="C637" s="69">
        <v>6.5</v>
      </c>
      <c r="D637" s="61">
        <f t="shared" si="19"/>
        <v>8.6999999999999993</v>
      </c>
      <c r="E637" s="61">
        <f t="shared" si="20"/>
        <v>8.6999999999999993</v>
      </c>
      <c r="F637" s="20">
        <v>6.7679999999999998</v>
      </c>
      <c r="G637" s="20">
        <v>8.2272727272727266</v>
      </c>
    </row>
    <row r="638" spans="1:7" x14ac:dyDescent="0.25">
      <c r="A638" s="62">
        <v>41326</v>
      </c>
      <c r="B638" s="69">
        <v>14.2</v>
      </c>
      <c r="C638" s="69">
        <v>7.1</v>
      </c>
      <c r="D638" s="61">
        <f t="shared" si="19"/>
        <v>10.649999999999999</v>
      </c>
      <c r="E638" s="61">
        <f t="shared" si="20"/>
        <v>10.649999999999999</v>
      </c>
      <c r="F638" s="20">
        <v>9.3347999999999995</v>
      </c>
      <c r="G638" s="20">
        <v>9.2130434782608681</v>
      </c>
    </row>
    <row r="639" spans="1:7" x14ac:dyDescent="0.25">
      <c r="A639" s="62">
        <v>41327</v>
      </c>
      <c r="B639" s="69">
        <v>16.8</v>
      </c>
      <c r="C639" s="69">
        <v>4</v>
      </c>
      <c r="D639" s="61">
        <f t="shared" si="19"/>
        <v>10.4</v>
      </c>
      <c r="E639" s="61">
        <f t="shared" si="20"/>
        <v>10.4</v>
      </c>
      <c r="F639" s="20">
        <v>14.2056</v>
      </c>
      <c r="G639" s="20">
        <v>9.9181818181818198</v>
      </c>
    </row>
    <row r="640" spans="1:7" x14ac:dyDescent="0.25">
      <c r="A640" s="62">
        <v>41328</v>
      </c>
      <c r="B640" s="69">
        <v>11.2</v>
      </c>
      <c r="C640" s="69">
        <v>9</v>
      </c>
      <c r="D640" s="61">
        <f t="shared" si="19"/>
        <v>10.1</v>
      </c>
      <c r="E640" s="61">
        <f t="shared" si="20"/>
        <v>10.1</v>
      </c>
      <c r="F640" s="20">
        <v>3.0564</v>
      </c>
      <c r="G640" s="20">
        <v>9.9727272727272727</v>
      </c>
    </row>
    <row r="641" spans="1:7" x14ac:dyDescent="0.25">
      <c r="A641" s="62">
        <v>41329</v>
      </c>
      <c r="B641" s="69">
        <v>17.600000000000001</v>
      </c>
      <c r="C641" s="69">
        <v>7.9</v>
      </c>
      <c r="D641" s="61">
        <f t="shared" si="19"/>
        <v>12.75</v>
      </c>
      <c r="E641" s="61">
        <f t="shared" si="20"/>
        <v>12.75</v>
      </c>
      <c r="F641" s="20">
        <v>13.924799999999999</v>
      </c>
      <c r="G641" s="20">
        <v>11.808695652173913</v>
      </c>
    </row>
    <row r="642" spans="1:7" x14ac:dyDescent="0.25">
      <c r="A642" s="62">
        <v>41330</v>
      </c>
      <c r="B642" s="69">
        <v>19.899999999999999</v>
      </c>
      <c r="C642" s="69">
        <v>10.6</v>
      </c>
      <c r="D642" s="61">
        <f t="shared" si="19"/>
        <v>15.25</v>
      </c>
      <c r="E642" s="61">
        <f t="shared" si="20"/>
        <v>15.25</v>
      </c>
      <c r="F642" s="20">
        <v>11.5128</v>
      </c>
      <c r="G642" s="20">
        <v>13.672727272727274</v>
      </c>
    </row>
    <row r="643" spans="1:7" x14ac:dyDescent="0.25">
      <c r="A643" s="62">
        <v>41331</v>
      </c>
      <c r="B643" s="69">
        <v>20.3</v>
      </c>
      <c r="C643" s="69">
        <v>6.5</v>
      </c>
      <c r="D643" s="61">
        <f t="shared" ref="D643:D706" si="21">(B643+C643)/2</f>
        <v>13.4</v>
      </c>
      <c r="E643" s="61">
        <f t="shared" ref="E643:E706" si="22">IF(D643&lt;=0,0,IF(AND(D643&gt;0,D643&lt;=26),D643,IF(AND(D643&gt;26,D643&lt;=34),26/8*(34-D643),0)))</f>
        <v>13.4</v>
      </c>
      <c r="F643" s="20">
        <v>15.4512</v>
      </c>
      <c r="G643" s="20">
        <v>13.273913043478261</v>
      </c>
    </row>
    <row r="644" spans="1:7" x14ac:dyDescent="0.25">
      <c r="A644" s="62">
        <v>41332</v>
      </c>
      <c r="B644" s="69">
        <v>21</v>
      </c>
      <c r="C644" s="69">
        <v>7.4</v>
      </c>
      <c r="D644" s="61">
        <f t="shared" si="21"/>
        <v>14.2</v>
      </c>
      <c r="E644" s="61">
        <f t="shared" si="22"/>
        <v>14.2</v>
      </c>
      <c r="F644" s="20">
        <v>13.975199999999999</v>
      </c>
      <c r="G644" s="20">
        <v>13.649999999999999</v>
      </c>
    </row>
    <row r="645" spans="1:7" x14ac:dyDescent="0.25">
      <c r="A645" s="62">
        <v>41333</v>
      </c>
      <c r="B645" s="69">
        <v>18.7</v>
      </c>
      <c r="C645" s="69">
        <v>13.3</v>
      </c>
      <c r="D645" s="61">
        <f t="shared" si="21"/>
        <v>16</v>
      </c>
      <c r="E645" s="61">
        <f t="shared" si="22"/>
        <v>16</v>
      </c>
      <c r="F645" s="20">
        <v>4.8852000000000002</v>
      </c>
      <c r="G645" s="20">
        <v>15.226086956521739</v>
      </c>
    </row>
    <row r="646" spans="1:7" x14ac:dyDescent="0.25">
      <c r="A646" s="62">
        <v>41334</v>
      </c>
      <c r="B646" s="69">
        <v>16</v>
      </c>
      <c r="C646" s="69">
        <v>11.7</v>
      </c>
      <c r="D646" s="61">
        <f t="shared" si="21"/>
        <v>13.85</v>
      </c>
      <c r="E646" s="61">
        <f t="shared" si="22"/>
        <v>13.85</v>
      </c>
      <c r="F646" s="20">
        <v>4.3739999999999997</v>
      </c>
      <c r="G646" s="20">
        <v>14.043478260869565</v>
      </c>
    </row>
    <row r="647" spans="1:7" x14ac:dyDescent="0.25">
      <c r="A647" s="62">
        <v>41335</v>
      </c>
      <c r="B647" s="69">
        <v>13.8</v>
      </c>
      <c r="C647" s="69">
        <v>9.4</v>
      </c>
      <c r="D647" s="61">
        <f t="shared" si="21"/>
        <v>11.600000000000001</v>
      </c>
      <c r="E647" s="61">
        <f t="shared" si="22"/>
        <v>11.600000000000001</v>
      </c>
      <c r="F647" s="20">
        <v>7.4627999999999997</v>
      </c>
      <c r="G647" s="20">
        <v>10.986363636363635</v>
      </c>
    </row>
    <row r="648" spans="1:7" x14ac:dyDescent="0.25">
      <c r="A648" s="62">
        <v>41336</v>
      </c>
      <c r="B648" s="69">
        <v>17.7</v>
      </c>
      <c r="C648" s="69">
        <v>7.8</v>
      </c>
      <c r="D648" s="61">
        <f t="shared" si="21"/>
        <v>12.75</v>
      </c>
      <c r="E648" s="61">
        <f t="shared" si="22"/>
        <v>12.75</v>
      </c>
      <c r="F648" s="20">
        <v>13.734</v>
      </c>
      <c r="G648" s="20">
        <v>12.213043478260872</v>
      </c>
    </row>
    <row r="649" spans="1:7" x14ac:dyDescent="0.25">
      <c r="A649" s="62">
        <v>41337</v>
      </c>
      <c r="B649" s="69">
        <v>19.899999999999999</v>
      </c>
      <c r="C649" s="69">
        <v>7.6</v>
      </c>
      <c r="D649" s="61">
        <f t="shared" si="21"/>
        <v>13.75</v>
      </c>
      <c r="E649" s="61">
        <f t="shared" si="22"/>
        <v>13.75</v>
      </c>
      <c r="F649" s="20">
        <v>15.836399999999999</v>
      </c>
      <c r="G649" s="20">
        <v>13.05</v>
      </c>
    </row>
    <row r="650" spans="1:7" x14ac:dyDescent="0.25">
      <c r="A650" s="62">
        <v>41338</v>
      </c>
      <c r="B650" s="69">
        <v>22.8</v>
      </c>
      <c r="C650" s="69">
        <v>6.2</v>
      </c>
      <c r="D650" s="61">
        <f t="shared" si="21"/>
        <v>14.5</v>
      </c>
      <c r="E650" s="61">
        <f t="shared" si="22"/>
        <v>14.5</v>
      </c>
      <c r="F650" s="20">
        <v>18.316800000000001</v>
      </c>
      <c r="G650" s="20">
        <v>13.804347826086957</v>
      </c>
    </row>
    <row r="651" spans="1:7" x14ac:dyDescent="0.25">
      <c r="A651" s="62">
        <v>41339</v>
      </c>
      <c r="B651" s="69">
        <v>25</v>
      </c>
      <c r="C651" s="69">
        <v>9.9</v>
      </c>
      <c r="D651" s="61">
        <f t="shared" si="21"/>
        <v>17.45</v>
      </c>
      <c r="E651" s="61">
        <f t="shared" si="22"/>
        <v>17.45</v>
      </c>
      <c r="F651" s="20">
        <v>15.984</v>
      </c>
      <c r="G651" s="20">
        <v>16.445454545454549</v>
      </c>
    </row>
    <row r="652" spans="1:7" x14ac:dyDescent="0.25">
      <c r="A652" s="62">
        <v>41340</v>
      </c>
      <c r="B652" s="69">
        <v>26.4</v>
      </c>
      <c r="C652" s="69">
        <v>11.9</v>
      </c>
      <c r="D652" s="61">
        <f t="shared" si="21"/>
        <v>19.149999999999999</v>
      </c>
      <c r="E652" s="61">
        <f t="shared" si="22"/>
        <v>19.149999999999999</v>
      </c>
      <c r="F652" s="20">
        <v>15.7896</v>
      </c>
      <c r="G652" s="20">
        <v>18.056521739130432</v>
      </c>
    </row>
    <row r="653" spans="1:7" x14ac:dyDescent="0.25">
      <c r="A653" s="62">
        <v>41341</v>
      </c>
      <c r="B653" s="69">
        <v>26.6</v>
      </c>
      <c r="C653" s="69">
        <v>9.4</v>
      </c>
      <c r="D653" s="61">
        <f t="shared" si="21"/>
        <v>18</v>
      </c>
      <c r="E653" s="61">
        <f t="shared" si="22"/>
        <v>18</v>
      </c>
      <c r="F653" s="20">
        <v>17.953199999999999</v>
      </c>
      <c r="G653" s="20">
        <v>17.281818181818185</v>
      </c>
    </row>
    <row r="654" spans="1:7" x14ac:dyDescent="0.25">
      <c r="A654" s="62">
        <v>41342</v>
      </c>
      <c r="B654" s="69">
        <v>28</v>
      </c>
      <c r="C654" s="69">
        <v>10.1</v>
      </c>
      <c r="D654" s="61">
        <f t="shared" si="21"/>
        <v>19.05</v>
      </c>
      <c r="E654" s="61">
        <f t="shared" si="22"/>
        <v>19.05</v>
      </c>
      <c r="F654" s="20">
        <v>15.8652</v>
      </c>
      <c r="G654" s="20">
        <v>18.356521739130436</v>
      </c>
    </row>
    <row r="655" spans="1:7" x14ac:dyDescent="0.25">
      <c r="A655" s="62">
        <v>41343</v>
      </c>
      <c r="B655" s="69">
        <v>25.5</v>
      </c>
      <c r="C655" s="69">
        <v>13.5</v>
      </c>
      <c r="D655" s="61">
        <f t="shared" si="21"/>
        <v>19.5</v>
      </c>
      <c r="E655" s="61">
        <f t="shared" si="22"/>
        <v>19.5</v>
      </c>
      <c r="F655" s="20">
        <v>12.970800000000001</v>
      </c>
      <c r="G655" s="20">
        <v>19.281818181818178</v>
      </c>
    </row>
    <row r="656" spans="1:7" x14ac:dyDescent="0.25">
      <c r="A656" s="62">
        <v>41344</v>
      </c>
      <c r="B656" s="69">
        <v>20.5</v>
      </c>
      <c r="C656" s="69">
        <v>13.8</v>
      </c>
      <c r="D656" s="61">
        <f t="shared" si="21"/>
        <v>17.149999999999999</v>
      </c>
      <c r="E656" s="61">
        <f t="shared" si="22"/>
        <v>17.149999999999999</v>
      </c>
      <c r="F656" s="20">
        <v>9.27</v>
      </c>
      <c r="G656" s="20">
        <v>17.404347826086958</v>
      </c>
    </row>
    <row r="657" spans="1:7" x14ac:dyDescent="0.25">
      <c r="A657" s="62">
        <v>41345</v>
      </c>
      <c r="B657" s="69">
        <v>22.4</v>
      </c>
      <c r="C657" s="69">
        <v>14</v>
      </c>
      <c r="D657" s="61">
        <f t="shared" si="21"/>
        <v>18.2</v>
      </c>
      <c r="E657" s="61">
        <f t="shared" si="22"/>
        <v>18.2</v>
      </c>
      <c r="F657" s="20">
        <v>11.1312</v>
      </c>
      <c r="G657" s="20">
        <v>17.160869565217389</v>
      </c>
    </row>
    <row r="658" spans="1:7" x14ac:dyDescent="0.25">
      <c r="A658" s="62">
        <v>41346</v>
      </c>
      <c r="B658" s="69">
        <v>24.1</v>
      </c>
      <c r="C658" s="69">
        <v>11.6</v>
      </c>
      <c r="D658" s="61">
        <f t="shared" si="21"/>
        <v>17.850000000000001</v>
      </c>
      <c r="E658" s="61">
        <f t="shared" si="22"/>
        <v>17.850000000000001</v>
      </c>
      <c r="F658" s="20">
        <v>14.976000000000001</v>
      </c>
      <c r="G658" s="20">
        <v>17.281818181818181</v>
      </c>
    </row>
    <row r="659" spans="1:7" x14ac:dyDescent="0.25">
      <c r="A659" s="62">
        <v>41347</v>
      </c>
      <c r="B659" s="69">
        <v>21.2</v>
      </c>
      <c r="C659" s="69">
        <v>14.4</v>
      </c>
      <c r="D659" s="61">
        <f t="shared" si="21"/>
        <v>17.8</v>
      </c>
      <c r="E659" s="61">
        <f t="shared" si="22"/>
        <v>17.8</v>
      </c>
      <c r="F659" s="20">
        <v>9.5256000000000007</v>
      </c>
      <c r="G659" s="20">
        <v>17.056521739130435</v>
      </c>
    </row>
    <row r="660" spans="1:7" x14ac:dyDescent="0.25">
      <c r="A660" s="62">
        <v>41348</v>
      </c>
      <c r="B660" s="69">
        <v>23.1</v>
      </c>
      <c r="C660" s="69">
        <v>11.8</v>
      </c>
      <c r="D660" s="61">
        <f t="shared" si="21"/>
        <v>17.450000000000003</v>
      </c>
      <c r="E660" s="61">
        <f t="shared" si="22"/>
        <v>17.450000000000003</v>
      </c>
      <c r="F660" s="20">
        <v>14.3352</v>
      </c>
      <c r="G660" s="20">
        <v>17.265217391304351</v>
      </c>
    </row>
    <row r="661" spans="1:7" x14ac:dyDescent="0.25">
      <c r="A661" s="62">
        <v>41349</v>
      </c>
      <c r="B661" s="69">
        <v>23.6</v>
      </c>
      <c r="C661" s="69">
        <v>15.1</v>
      </c>
      <c r="D661" s="61">
        <f t="shared" si="21"/>
        <v>19.350000000000001</v>
      </c>
      <c r="E661" s="61">
        <f t="shared" si="22"/>
        <v>19.350000000000001</v>
      </c>
      <c r="F661" s="20">
        <v>12.585599999999999</v>
      </c>
      <c r="G661" s="20">
        <v>18.859090909090909</v>
      </c>
    </row>
    <row r="662" spans="1:7" x14ac:dyDescent="0.25">
      <c r="A662" s="62">
        <v>41350</v>
      </c>
      <c r="B662" s="69">
        <v>21.6</v>
      </c>
      <c r="C662" s="69">
        <v>13.4</v>
      </c>
      <c r="D662" s="61">
        <f t="shared" si="21"/>
        <v>17.5</v>
      </c>
      <c r="E662" s="61">
        <f t="shared" si="22"/>
        <v>17.5</v>
      </c>
      <c r="F662" s="20">
        <v>7.5167999999999999</v>
      </c>
      <c r="G662" s="20">
        <v>16.84782608695652</v>
      </c>
    </row>
    <row r="663" spans="1:7" x14ac:dyDescent="0.25">
      <c r="A663" s="62">
        <v>41351</v>
      </c>
      <c r="B663" s="69">
        <v>19.2</v>
      </c>
      <c r="C663" s="69">
        <v>13.7</v>
      </c>
      <c r="D663" s="61">
        <f t="shared" si="21"/>
        <v>16.45</v>
      </c>
      <c r="E663" s="61">
        <f t="shared" si="22"/>
        <v>16.45</v>
      </c>
      <c r="F663" s="20">
        <v>8.5931999999999995</v>
      </c>
      <c r="G663" s="20">
        <v>16.100000000000001</v>
      </c>
    </row>
    <row r="664" spans="1:7" x14ac:dyDescent="0.25">
      <c r="A664" s="62">
        <v>41352</v>
      </c>
      <c r="B664" s="69">
        <v>20.100000000000001</v>
      </c>
      <c r="C664" s="69">
        <v>11.9</v>
      </c>
      <c r="D664" s="61">
        <f t="shared" si="21"/>
        <v>16</v>
      </c>
      <c r="E664" s="61">
        <f t="shared" si="22"/>
        <v>16</v>
      </c>
      <c r="F664" s="20">
        <v>16.502400000000002</v>
      </c>
      <c r="G664" s="20">
        <v>15.618181818181819</v>
      </c>
    </row>
    <row r="665" spans="1:7" x14ac:dyDescent="0.25">
      <c r="A665" s="62">
        <v>41353</v>
      </c>
      <c r="B665" s="69">
        <v>24.9</v>
      </c>
      <c r="C665" s="69">
        <v>9.9</v>
      </c>
      <c r="D665" s="61">
        <f t="shared" si="21"/>
        <v>17.399999999999999</v>
      </c>
      <c r="E665" s="61">
        <f t="shared" si="22"/>
        <v>17.399999999999999</v>
      </c>
      <c r="F665" s="20">
        <v>17.802</v>
      </c>
      <c r="G665" s="20">
        <v>16.343478260869563</v>
      </c>
    </row>
    <row r="666" spans="1:7" x14ac:dyDescent="0.25">
      <c r="A666" s="62">
        <v>41354</v>
      </c>
      <c r="B666" s="69">
        <v>25.5</v>
      </c>
      <c r="C666" s="69">
        <v>11.8</v>
      </c>
      <c r="D666" s="61">
        <f t="shared" si="21"/>
        <v>18.649999999999999</v>
      </c>
      <c r="E666" s="61">
        <f t="shared" si="22"/>
        <v>18.649999999999999</v>
      </c>
      <c r="F666" s="20">
        <v>20.844000000000001</v>
      </c>
      <c r="G666" s="20">
        <v>18.595652173913042</v>
      </c>
    </row>
    <row r="667" spans="1:7" x14ac:dyDescent="0.25">
      <c r="A667" s="62">
        <v>41355</v>
      </c>
      <c r="B667" s="69">
        <v>25.4</v>
      </c>
      <c r="C667" s="69">
        <v>15.1</v>
      </c>
      <c r="D667" s="61">
        <f t="shared" si="21"/>
        <v>20.25</v>
      </c>
      <c r="E667" s="61">
        <f t="shared" si="22"/>
        <v>20.25</v>
      </c>
      <c r="F667" s="20">
        <v>20.574000000000002</v>
      </c>
      <c r="G667" s="20">
        <v>19.231818181818177</v>
      </c>
    </row>
    <row r="668" spans="1:7" x14ac:dyDescent="0.25">
      <c r="A668" s="62">
        <v>41356</v>
      </c>
      <c r="B668" s="69">
        <v>25.3</v>
      </c>
      <c r="C668" s="69">
        <v>14.3</v>
      </c>
      <c r="D668" s="61">
        <f t="shared" si="21"/>
        <v>19.8</v>
      </c>
      <c r="E668" s="61">
        <f t="shared" si="22"/>
        <v>19.8</v>
      </c>
      <c r="F668" s="20">
        <v>15.03</v>
      </c>
      <c r="G668" s="20">
        <v>18.46086956521739</v>
      </c>
    </row>
    <row r="669" spans="1:7" x14ac:dyDescent="0.25">
      <c r="A669" s="62">
        <v>41357</v>
      </c>
      <c r="B669" s="69">
        <v>26.8</v>
      </c>
      <c r="C669" s="69">
        <v>10.4</v>
      </c>
      <c r="D669" s="61">
        <f t="shared" si="21"/>
        <v>18.600000000000001</v>
      </c>
      <c r="E669" s="61">
        <f t="shared" si="22"/>
        <v>18.600000000000001</v>
      </c>
      <c r="F669" s="20">
        <v>26.215199999999999</v>
      </c>
      <c r="G669" s="20">
        <v>18.622727272727278</v>
      </c>
    </row>
    <row r="670" spans="1:7" x14ac:dyDescent="0.25">
      <c r="A670" s="62">
        <v>41358</v>
      </c>
      <c r="B670" s="69">
        <v>20.6</v>
      </c>
      <c r="C670" s="69">
        <v>16.600000000000001</v>
      </c>
      <c r="D670" s="61">
        <f t="shared" si="21"/>
        <v>18.600000000000001</v>
      </c>
      <c r="E670" s="61">
        <f t="shared" si="22"/>
        <v>18.600000000000001</v>
      </c>
      <c r="F670" s="20">
        <v>11.2392</v>
      </c>
      <c r="G670" s="20">
        <v>17.96521739130435</v>
      </c>
    </row>
    <row r="671" spans="1:7" x14ac:dyDescent="0.25">
      <c r="A671" s="62">
        <v>41359</v>
      </c>
      <c r="B671" s="69">
        <v>24.2</v>
      </c>
      <c r="C671" s="69">
        <v>12.6</v>
      </c>
      <c r="D671" s="61">
        <f t="shared" si="21"/>
        <v>18.399999999999999</v>
      </c>
      <c r="E671" s="61">
        <f t="shared" si="22"/>
        <v>18.399999999999999</v>
      </c>
      <c r="F671" s="20">
        <v>20.480399999999999</v>
      </c>
      <c r="G671" s="20">
        <v>18.256521739130434</v>
      </c>
    </row>
    <row r="672" spans="1:7" x14ac:dyDescent="0.25">
      <c r="A672" s="62">
        <v>41360</v>
      </c>
      <c r="B672" s="69">
        <v>26.1</v>
      </c>
      <c r="C672" s="69">
        <v>12.8</v>
      </c>
      <c r="D672" s="61">
        <f t="shared" si="21"/>
        <v>19.450000000000003</v>
      </c>
      <c r="E672" s="61">
        <f t="shared" si="22"/>
        <v>19.450000000000003</v>
      </c>
      <c r="F672" s="20">
        <v>25.239599999999999</v>
      </c>
      <c r="G672" s="20">
        <v>19.24545454545455</v>
      </c>
    </row>
    <row r="673" spans="1:7" x14ac:dyDescent="0.25">
      <c r="A673" s="62">
        <v>41361</v>
      </c>
      <c r="B673" s="69">
        <v>28.3</v>
      </c>
      <c r="C673" s="69">
        <v>11.7</v>
      </c>
      <c r="D673" s="61">
        <f t="shared" si="21"/>
        <v>20</v>
      </c>
      <c r="E673" s="61">
        <f t="shared" si="22"/>
        <v>20</v>
      </c>
      <c r="F673" s="20">
        <v>20.771999999999998</v>
      </c>
      <c r="G673" s="20">
        <v>19.330434782608698</v>
      </c>
    </row>
    <row r="674" spans="1:7" x14ac:dyDescent="0.25">
      <c r="A674" s="62">
        <v>41362</v>
      </c>
      <c r="B674" s="69">
        <v>24.5</v>
      </c>
      <c r="C674" s="69">
        <v>14.2</v>
      </c>
      <c r="D674" s="61">
        <f t="shared" si="21"/>
        <v>19.350000000000001</v>
      </c>
      <c r="E674" s="61">
        <f t="shared" si="22"/>
        <v>19.350000000000001</v>
      </c>
      <c r="F674" s="20">
        <v>13.6656</v>
      </c>
      <c r="G674" s="20">
        <v>18.650000000000002</v>
      </c>
    </row>
    <row r="675" spans="1:7" x14ac:dyDescent="0.25">
      <c r="A675" s="62">
        <v>41363</v>
      </c>
      <c r="B675" s="69">
        <v>27.6</v>
      </c>
      <c r="C675" s="69">
        <v>12.2</v>
      </c>
      <c r="D675" s="61">
        <f t="shared" si="21"/>
        <v>19.899999999999999</v>
      </c>
      <c r="E675" s="61">
        <f t="shared" si="22"/>
        <v>19.899999999999999</v>
      </c>
      <c r="F675" s="20">
        <v>20.462399999999999</v>
      </c>
      <c r="G675" s="20">
        <v>19.50434782608696</v>
      </c>
    </row>
    <row r="676" spans="1:7" x14ac:dyDescent="0.25">
      <c r="A676" s="62">
        <v>41364</v>
      </c>
      <c r="B676" s="69">
        <v>26</v>
      </c>
      <c r="C676" s="69">
        <v>17</v>
      </c>
      <c r="D676" s="61">
        <f t="shared" si="21"/>
        <v>21.5</v>
      </c>
      <c r="E676" s="61">
        <f t="shared" si="22"/>
        <v>21.5</v>
      </c>
      <c r="F676" s="20">
        <v>14.767200000000001</v>
      </c>
      <c r="G676" s="20">
        <v>20.386956521739126</v>
      </c>
    </row>
    <row r="677" spans="1:7" x14ac:dyDescent="0.25">
      <c r="A677" s="62">
        <v>41365</v>
      </c>
      <c r="B677" s="69">
        <v>27.4</v>
      </c>
      <c r="C677" s="69">
        <v>14.1</v>
      </c>
      <c r="D677" s="61">
        <f t="shared" si="21"/>
        <v>20.75</v>
      </c>
      <c r="E677" s="61">
        <f t="shared" si="22"/>
        <v>20.75</v>
      </c>
      <c r="F677" s="20">
        <v>19.101600000000001</v>
      </c>
      <c r="G677" s="20">
        <v>19.727272727272723</v>
      </c>
    </row>
    <row r="678" spans="1:7" x14ac:dyDescent="0.25">
      <c r="A678" s="62">
        <v>41366</v>
      </c>
      <c r="B678" s="69">
        <v>18.399999999999999</v>
      </c>
      <c r="C678" s="69">
        <v>14.5</v>
      </c>
      <c r="D678" s="61">
        <f t="shared" si="21"/>
        <v>16.45</v>
      </c>
      <c r="E678" s="61">
        <f t="shared" si="22"/>
        <v>16.45</v>
      </c>
      <c r="F678" s="20">
        <v>3.3336000000000001</v>
      </c>
      <c r="G678" s="20">
        <v>15.995652173913046</v>
      </c>
    </row>
    <row r="679" spans="1:7" x14ac:dyDescent="0.25">
      <c r="A679" s="62">
        <v>41367</v>
      </c>
      <c r="B679" s="69">
        <v>22.3</v>
      </c>
      <c r="C679" s="69">
        <v>13.7</v>
      </c>
      <c r="D679" s="61">
        <f t="shared" si="21"/>
        <v>18</v>
      </c>
      <c r="E679" s="61">
        <f t="shared" si="22"/>
        <v>18</v>
      </c>
      <c r="F679" s="20">
        <v>14.561999999999999</v>
      </c>
      <c r="G679" s="20">
        <v>17.7304347826087</v>
      </c>
    </row>
    <row r="680" spans="1:7" x14ac:dyDescent="0.25">
      <c r="A680" s="62">
        <v>41368</v>
      </c>
      <c r="B680" s="69">
        <v>20.9</v>
      </c>
      <c r="C680" s="69">
        <v>16.2</v>
      </c>
      <c r="D680" s="61">
        <f t="shared" si="21"/>
        <v>18.549999999999997</v>
      </c>
      <c r="E680" s="61">
        <f t="shared" si="22"/>
        <v>18.549999999999997</v>
      </c>
      <c r="F680" s="20">
        <v>7.1352000000000002</v>
      </c>
      <c r="G680" s="20">
        <v>18.277272727272724</v>
      </c>
    </row>
    <row r="681" spans="1:7" x14ac:dyDescent="0.25">
      <c r="A681" s="62">
        <v>41369</v>
      </c>
      <c r="B681" s="69">
        <v>17.5</v>
      </c>
      <c r="C681" s="69">
        <v>9.1</v>
      </c>
      <c r="D681" s="61">
        <f t="shared" si="21"/>
        <v>13.3</v>
      </c>
      <c r="E681" s="61">
        <f t="shared" si="22"/>
        <v>13.3</v>
      </c>
      <c r="F681" s="20">
        <v>8.5823999999999998</v>
      </c>
      <c r="G681" s="20">
        <v>12.543478260869565</v>
      </c>
    </row>
    <row r="682" spans="1:7" x14ac:dyDescent="0.25">
      <c r="A682" s="62">
        <v>41370</v>
      </c>
      <c r="B682" s="69">
        <v>20.3</v>
      </c>
      <c r="C682" s="69">
        <v>8.1</v>
      </c>
      <c r="D682" s="61">
        <f t="shared" si="21"/>
        <v>14.2</v>
      </c>
      <c r="E682" s="61">
        <f t="shared" si="22"/>
        <v>14.2</v>
      </c>
      <c r="F682" s="20">
        <v>26.8812</v>
      </c>
      <c r="G682" s="20">
        <v>14.090909090909093</v>
      </c>
    </row>
    <row r="683" spans="1:7" x14ac:dyDescent="0.25">
      <c r="A683" s="62">
        <v>41371</v>
      </c>
      <c r="B683" s="69">
        <v>22.1</v>
      </c>
      <c r="C683" s="69">
        <v>7.3</v>
      </c>
      <c r="D683" s="61">
        <f t="shared" si="21"/>
        <v>14.700000000000001</v>
      </c>
      <c r="E683" s="61">
        <f t="shared" si="22"/>
        <v>14.700000000000001</v>
      </c>
      <c r="F683" s="20">
        <v>22.413599999999999</v>
      </c>
      <c r="G683" s="20">
        <v>14.352173913043476</v>
      </c>
    </row>
    <row r="684" spans="1:7" x14ac:dyDescent="0.25">
      <c r="A684" s="62">
        <v>41372</v>
      </c>
      <c r="B684" s="69">
        <v>24.8</v>
      </c>
      <c r="C684" s="69">
        <v>9</v>
      </c>
      <c r="D684" s="61">
        <f t="shared" si="21"/>
        <v>16.899999999999999</v>
      </c>
      <c r="E684" s="61">
        <f t="shared" si="22"/>
        <v>16.899999999999999</v>
      </c>
      <c r="F684" s="20">
        <v>24.192</v>
      </c>
      <c r="G684" s="20">
        <v>17.043478260869563</v>
      </c>
    </row>
    <row r="685" spans="1:7" x14ac:dyDescent="0.25">
      <c r="A685" s="62">
        <v>41373</v>
      </c>
      <c r="B685" s="69">
        <v>19.8</v>
      </c>
      <c r="C685" s="69">
        <v>14.3</v>
      </c>
      <c r="D685" s="61">
        <f t="shared" si="21"/>
        <v>17.05</v>
      </c>
      <c r="E685" s="61">
        <f t="shared" si="22"/>
        <v>17.05</v>
      </c>
      <c r="F685" s="20">
        <v>9.7164000000000001</v>
      </c>
      <c r="G685" s="20">
        <v>16.91363636363636</v>
      </c>
    </row>
    <row r="686" spans="1:7" x14ac:dyDescent="0.25">
      <c r="A686" s="62">
        <v>41374</v>
      </c>
      <c r="B686" s="69">
        <v>15.2</v>
      </c>
      <c r="C686" s="69">
        <v>12.3</v>
      </c>
      <c r="D686" s="61">
        <f t="shared" si="21"/>
        <v>13.75</v>
      </c>
      <c r="E686" s="61">
        <f t="shared" si="22"/>
        <v>13.75</v>
      </c>
      <c r="F686" s="20">
        <v>4.6223999999999998</v>
      </c>
      <c r="G686" s="20">
        <v>13.465217391304348</v>
      </c>
    </row>
    <row r="687" spans="1:7" x14ac:dyDescent="0.25">
      <c r="A687" s="62">
        <v>41375</v>
      </c>
      <c r="B687" s="69">
        <v>19</v>
      </c>
      <c r="C687" s="69">
        <v>10.7</v>
      </c>
      <c r="D687" s="61">
        <f t="shared" si="21"/>
        <v>14.85</v>
      </c>
      <c r="E687" s="61">
        <f t="shared" si="22"/>
        <v>14.85</v>
      </c>
      <c r="F687" s="20">
        <v>15.6852</v>
      </c>
      <c r="G687" s="20">
        <v>14.559090909090907</v>
      </c>
    </row>
    <row r="688" spans="1:7" x14ac:dyDescent="0.25">
      <c r="A688" s="62">
        <v>41376</v>
      </c>
      <c r="B688" s="69">
        <v>18.7</v>
      </c>
      <c r="C688" s="69">
        <v>11.3</v>
      </c>
      <c r="D688" s="61">
        <f t="shared" si="21"/>
        <v>15</v>
      </c>
      <c r="E688" s="61">
        <f t="shared" si="22"/>
        <v>15</v>
      </c>
      <c r="F688" s="20">
        <v>9.5904000000000007</v>
      </c>
      <c r="G688" s="20">
        <v>14.369565217391301</v>
      </c>
    </row>
    <row r="689" spans="1:7" x14ac:dyDescent="0.25">
      <c r="A689" s="62">
        <v>41377</v>
      </c>
      <c r="B689" s="69">
        <v>24.7</v>
      </c>
      <c r="C689" s="69">
        <v>10.4</v>
      </c>
      <c r="D689" s="61">
        <f t="shared" si="21"/>
        <v>17.55</v>
      </c>
      <c r="E689" s="61">
        <f t="shared" si="22"/>
        <v>17.55</v>
      </c>
      <c r="F689" s="20">
        <v>31.777200000000001</v>
      </c>
      <c r="G689" s="20">
        <v>17.239130434782609</v>
      </c>
    </row>
    <row r="690" spans="1:7" x14ac:dyDescent="0.25">
      <c r="A690" s="62">
        <v>41378</v>
      </c>
      <c r="B690" s="69">
        <v>28</v>
      </c>
      <c r="C690" s="69">
        <v>12.5</v>
      </c>
      <c r="D690" s="61">
        <f t="shared" si="21"/>
        <v>20.25</v>
      </c>
      <c r="E690" s="61">
        <f t="shared" si="22"/>
        <v>20.25</v>
      </c>
      <c r="F690" s="20">
        <v>28.893599999999999</v>
      </c>
      <c r="G690" s="20">
        <v>19.672727272727272</v>
      </c>
    </row>
    <row r="691" spans="1:7" x14ac:dyDescent="0.25">
      <c r="A691" s="62">
        <v>41379</v>
      </c>
      <c r="B691" s="69">
        <v>29.8</v>
      </c>
      <c r="C691" s="69">
        <v>16.7</v>
      </c>
      <c r="D691" s="61">
        <f t="shared" si="21"/>
        <v>23.25</v>
      </c>
      <c r="E691" s="61">
        <f t="shared" si="22"/>
        <v>23.25</v>
      </c>
      <c r="F691" s="20">
        <v>24.793199999999999</v>
      </c>
      <c r="G691" s="20">
        <v>22.2</v>
      </c>
    </row>
    <row r="692" spans="1:7" x14ac:dyDescent="0.25">
      <c r="A692" s="62">
        <v>41380</v>
      </c>
      <c r="B692" s="69">
        <v>31.3</v>
      </c>
      <c r="C692" s="69">
        <v>14.1</v>
      </c>
      <c r="D692" s="61">
        <f t="shared" si="21"/>
        <v>22.7</v>
      </c>
      <c r="E692" s="61">
        <f t="shared" si="22"/>
        <v>22.7</v>
      </c>
      <c r="F692" s="20">
        <v>24.2928</v>
      </c>
      <c r="G692" s="20">
        <v>21.90909090909091</v>
      </c>
    </row>
    <row r="693" spans="1:7" x14ac:dyDescent="0.25">
      <c r="A693" s="62">
        <v>41381</v>
      </c>
      <c r="B693" s="69">
        <v>32.200000000000003</v>
      </c>
      <c r="C693" s="69">
        <v>14.3</v>
      </c>
      <c r="D693" s="61">
        <f t="shared" si="21"/>
        <v>23.25</v>
      </c>
      <c r="E693" s="61">
        <f t="shared" si="22"/>
        <v>23.25</v>
      </c>
      <c r="F693" s="20">
        <v>26.172000000000001</v>
      </c>
      <c r="G693" s="20">
        <v>23.126086956521732</v>
      </c>
    </row>
    <row r="694" spans="1:7" x14ac:dyDescent="0.25">
      <c r="A694" s="62">
        <v>41382</v>
      </c>
      <c r="B694" s="69">
        <v>32.9</v>
      </c>
      <c r="C694" s="69">
        <v>15.9</v>
      </c>
      <c r="D694" s="61">
        <f t="shared" si="21"/>
        <v>24.4</v>
      </c>
      <c r="E694" s="61">
        <f t="shared" si="22"/>
        <v>24.4</v>
      </c>
      <c r="F694" s="20">
        <v>26.315999999999999</v>
      </c>
      <c r="G694" s="20">
        <v>24.163636363636364</v>
      </c>
    </row>
    <row r="695" spans="1:7" x14ac:dyDescent="0.25">
      <c r="A695" s="62">
        <v>41383</v>
      </c>
      <c r="B695" s="69">
        <v>25.6</v>
      </c>
      <c r="C695" s="69">
        <v>16.3</v>
      </c>
      <c r="D695" s="61">
        <f t="shared" si="21"/>
        <v>20.950000000000003</v>
      </c>
      <c r="E695" s="61">
        <f t="shared" si="22"/>
        <v>20.950000000000003</v>
      </c>
      <c r="F695" s="20">
        <v>8.9928000000000008</v>
      </c>
      <c r="G695" s="20">
        <v>21.073913043478257</v>
      </c>
    </row>
    <row r="696" spans="1:7" x14ac:dyDescent="0.25">
      <c r="A696" s="62">
        <v>41384</v>
      </c>
      <c r="B696" s="69">
        <v>27.2</v>
      </c>
      <c r="C696" s="69">
        <v>15.5</v>
      </c>
      <c r="D696" s="61">
        <f t="shared" si="21"/>
        <v>21.35</v>
      </c>
      <c r="E696" s="61">
        <f t="shared" si="22"/>
        <v>21.35</v>
      </c>
      <c r="F696" s="20">
        <v>29.88</v>
      </c>
      <c r="G696" s="20">
        <v>20.66363636363636</v>
      </c>
    </row>
    <row r="697" spans="1:7" x14ac:dyDescent="0.25">
      <c r="A697" s="62">
        <v>41385</v>
      </c>
      <c r="B697" s="69">
        <v>23.1</v>
      </c>
      <c r="C697" s="69">
        <v>16.2</v>
      </c>
      <c r="D697" s="61">
        <f t="shared" si="21"/>
        <v>19.649999999999999</v>
      </c>
      <c r="E697" s="61">
        <f t="shared" si="22"/>
        <v>19.649999999999999</v>
      </c>
      <c r="F697" s="20">
        <v>16.8048</v>
      </c>
      <c r="G697" s="20">
        <v>19.343478260869567</v>
      </c>
    </row>
    <row r="698" spans="1:7" x14ac:dyDescent="0.25">
      <c r="A698" s="62">
        <v>41386</v>
      </c>
      <c r="B698" s="69">
        <v>27.8</v>
      </c>
      <c r="C698" s="69">
        <v>16.399999999999999</v>
      </c>
      <c r="D698" s="61">
        <f t="shared" si="21"/>
        <v>22.1</v>
      </c>
      <c r="E698" s="61">
        <f t="shared" si="22"/>
        <v>22.1</v>
      </c>
      <c r="F698" s="20">
        <v>21.4344</v>
      </c>
      <c r="G698" s="20">
        <v>20.747826086956525</v>
      </c>
    </row>
    <row r="699" spans="1:7" x14ac:dyDescent="0.25">
      <c r="A699" s="62">
        <v>41387</v>
      </c>
      <c r="B699" s="69">
        <v>20.7</v>
      </c>
      <c r="C699" s="69">
        <v>17.899999999999999</v>
      </c>
      <c r="D699" s="61">
        <f t="shared" si="21"/>
        <v>19.299999999999997</v>
      </c>
      <c r="E699" s="61">
        <f t="shared" si="22"/>
        <v>19.299999999999997</v>
      </c>
      <c r="F699" s="20">
        <v>4.3920000000000003</v>
      </c>
      <c r="G699" s="20">
        <v>19.372727272727275</v>
      </c>
    </row>
    <row r="700" spans="1:7" x14ac:dyDescent="0.25">
      <c r="A700" s="62">
        <v>41388</v>
      </c>
      <c r="B700" s="69">
        <v>27.7</v>
      </c>
      <c r="C700" s="69">
        <v>15.2</v>
      </c>
      <c r="D700" s="61">
        <f t="shared" si="21"/>
        <v>21.45</v>
      </c>
      <c r="E700" s="61">
        <f t="shared" si="22"/>
        <v>21.45</v>
      </c>
      <c r="F700" s="20">
        <v>19.112400000000001</v>
      </c>
      <c r="G700" s="20">
        <v>20.126086956521736</v>
      </c>
    </row>
    <row r="701" spans="1:7" x14ac:dyDescent="0.25">
      <c r="A701" s="62">
        <v>41389</v>
      </c>
      <c r="B701" s="69">
        <v>30.9</v>
      </c>
      <c r="C701" s="69">
        <v>16.899999999999999</v>
      </c>
      <c r="D701" s="61">
        <f t="shared" si="21"/>
        <v>23.9</v>
      </c>
      <c r="E701" s="61">
        <f t="shared" si="22"/>
        <v>23.9</v>
      </c>
      <c r="F701" s="20">
        <v>30.301200000000001</v>
      </c>
      <c r="G701" s="20">
        <v>23.518181818181816</v>
      </c>
    </row>
    <row r="702" spans="1:7" x14ac:dyDescent="0.25">
      <c r="A702" s="62">
        <v>41390</v>
      </c>
      <c r="B702" s="69">
        <v>31.2</v>
      </c>
      <c r="C702" s="69">
        <v>16.3</v>
      </c>
      <c r="D702" s="61">
        <f t="shared" si="21"/>
        <v>23.75</v>
      </c>
      <c r="E702" s="61">
        <f t="shared" si="22"/>
        <v>23.75</v>
      </c>
      <c r="F702" s="20">
        <v>27.0288</v>
      </c>
      <c r="G702" s="20">
        <v>23.460869565217397</v>
      </c>
    </row>
    <row r="703" spans="1:7" x14ac:dyDescent="0.25">
      <c r="A703" s="62">
        <v>41391</v>
      </c>
      <c r="B703" s="69">
        <v>32.799999999999997</v>
      </c>
      <c r="C703" s="69">
        <v>18.899999999999999</v>
      </c>
      <c r="D703" s="61">
        <f t="shared" si="21"/>
        <v>25.849999999999998</v>
      </c>
      <c r="E703" s="61">
        <f t="shared" si="22"/>
        <v>25.849999999999998</v>
      </c>
      <c r="F703" s="20">
        <v>26.596800000000002</v>
      </c>
      <c r="G703" s="20">
        <v>25.550000000000008</v>
      </c>
    </row>
    <row r="704" spans="1:7" x14ac:dyDescent="0.25">
      <c r="A704" s="62">
        <v>41392</v>
      </c>
      <c r="B704" s="69">
        <v>27.4</v>
      </c>
      <c r="C704" s="69">
        <v>19.8</v>
      </c>
      <c r="D704" s="61">
        <f t="shared" si="21"/>
        <v>23.6</v>
      </c>
      <c r="E704" s="61">
        <f t="shared" si="22"/>
        <v>23.6</v>
      </c>
      <c r="F704" s="20">
        <v>9.1547999999999998</v>
      </c>
      <c r="G704" s="20">
        <v>22.856521739130436</v>
      </c>
    </row>
    <row r="705" spans="1:7" x14ac:dyDescent="0.25">
      <c r="A705" s="62">
        <v>41393</v>
      </c>
      <c r="B705" s="69">
        <v>30.4</v>
      </c>
      <c r="C705" s="69">
        <v>19.600000000000001</v>
      </c>
      <c r="D705" s="61">
        <f t="shared" si="21"/>
        <v>25</v>
      </c>
      <c r="E705" s="61">
        <f t="shared" si="22"/>
        <v>25</v>
      </c>
      <c r="F705" s="20">
        <v>33.418799999999997</v>
      </c>
      <c r="G705" s="20">
        <v>24.186363636363637</v>
      </c>
    </row>
    <row r="706" spans="1:7" x14ac:dyDescent="0.25">
      <c r="A706" s="62">
        <v>41394</v>
      </c>
      <c r="B706" s="69">
        <v>29.1</v>
      </c>
      <c r="C706" s="69">
        <v>19.3</v>
      </c>
      <c r="D706" s="61">
        <f t="shared" si="21"/>
        <v>24.200000000000003</v>
      </c>
      <c r="E706" s="61">
        <f t="shared" si="22"/>
        <v>24.200000000000003</v>
      </c>
      <c r="F706" s="20">
        <v>29.516400000000001</v>
      </c>
      <c r="G706" s="20">
        <v>23.513043478260869</v>
      </c>
    </row>
    <row r="707" spans="1:7" x14ac:dyDescent="0.25">
      <c r="A707" s="62">
        <v>41395</v>
      </c>
      <c r="B707" s="69">
        <v>21.4</v>
      </c>
      <c r="C707" s="69">
        <v>15.9</v>
      </c>
      <c r="D707" s="61">
        <f t="shared" ref="D707:D770" si="23">(B707+C707)/2</f>
        <v>18.649999999999999</v>
      </c>
      <c r="E707" s="61">
        <f t="shared" ref="E707:E770" si="24">IF(D707&lt;=0,0,IF(AND(D707&gt;0,D707&lt;=26),D707,IF(AND(D707&gt;26,D707&lt;=34),26/8*(34-D707),0)))</f>
        <v>18.649999999999999</v>
      </c>
      <c r="F707" s="20">
        <v>2.97</v>
      </c>
      <c r="G707" s="20">
        <v>18.856521739130436</v>
      </c>
    </row>
    <row r="708" spans="1:7" x14ac:dyDescent="0.25">
      <c r="A708" s="62">
        <v>41396</v>
      </c>
      <c r="B708" s="69">
        <v>22.9</v>
      </c>
      <c r="C708" s="69">
        <v>13.8</v>
      </c>
      <c r="D708" s="61">
        <f t="shared" si="23"/>
        <v>18.350000000000001</v>
      </c>
      <c r="E708" s="61">
        <f t="shared" si="24"/>
        <v>18.350000000000001</v>
      </c>
      <c r="F708" s="20">
        <v>17.1252</v>
      </c>
      <c r="G708" s="20">
        <v>18.390909090909091</v>
      </c>
    </row>
    <row r="709" spans="1:7" x14ac:dyDescent="0.25">
      <c r="A709" s="62">
        <v>41397</v>
      </c>
      <c r="B709" s="69">
        <v>28.6</v>
      </c>
      <c r="C709" s="69">
        <v>16.2</v>
      </c>
      <c r="D709" s="61">
        <f t="shared" si="23"/>
        <v>22.4</v>
      </c>
      <c r="E709" s="61">
        <f t="shared" si="24"/>
        <v>22.4</v>
      </c>
      <c r="F709" s="20">
        <v>29.484000000000002</v>
      </c>
      <c r="G709" s="20">
        <v>21.978260869565215</v>
      </c>
    </row>
    <row r="710" spans="1:7" x14ac:dyDescent="0.25">
      <c r="A710" s="62">
        <v>41398</v>
      </c>
      <c r="B710" s="69">
        <v>28.1</v>
      </c>
      <c r="C710" s="69">
        <v>18.7</v>
      </c>
      <c r="D710" s="61">
        <f t="shared" si="23"/>
        <v>23.4</v>
      </c>
      <c r="E710" s="61">
        <f t="shared" si="24"/>
        <v>23.4</v>
      </c>
      <c r="F710" s="20">
        <v>16.797599999999999</v>
      </c>
      <c r="G710" s="20">
        <v>22.534782608695654</v>
      </c>
    </row>
    <row r="711" spans="1:7" x14ac:dyDescent="0.25">
      <c r="A711" s="62">
        <v>41399</v>
      </c>
      <c r="B711" s="69">
        <v>20.2</v>
      </c>
      <c r="C711" s="69">
        <v>16.3</v>
      </c>
      <c r="D711" s="61">
        <f t="shared" si="23"/>
        <v>18.25</v>
      </c>
      <c r="E711" s="61">
        <f t="shared" si="24"/>
        <v>18.25</v>
      </c>
      <c r="F711" s="20">
        <v>6.1272000000000002</v>
      </c>
      <c r="G711" s="20">
        <v>17.909090909090907</v>
      </c>
    </row>
    <row r="712" spans="1:7" x14ac:dyDescent="0.25">
      <c r="A712" s="62">
        <v>41400</v>
      </c>
      <c r="B712" s="69">
        <v>23.8</v>
      </c>
      <c r="C712" s="69">
        <v>16</v>
      </c>
      <c r="D712" s="61">
        <f t="shared" si="23"/>
        <v>19.899999999999999</v>
      </c>
      <c r="E712" s="61">
        <f t="shared" si="24"/>
        <v>19.899999999999999</v>
      </c>
      <c r="F712" s="20">
        <v>15.1128</v>
      </c>
      <c r="G712" s="20">
        <v>18.969565217391306</v>
      </c>
    </row>
    <row r="713" spans="1:7" x14ac:dyDescent="0.25">
      <c r="A713" s="62">
        <v>41401</v>
      </c>
      <c r="B713" s="69">
        <v>30.5</v>
      </c>
      <c r="C713" s="69">
        <v>15.9</v>
      </c>
      <c r="D713" s="61">
        <f t="shared" si="23"/>
        <v>23.2</v>
      </c>
      <c r="E713" s="61">
        <f t="shared" si="24"/>
        <v>23.2</v>
      </c>
      <c r="F713" s="20">
        <v>27.45</v>
      </c>
      <c r="G713" s="20">
        <v>22.177272727272726</v>
      </c>
    </row>
    <row r="714" spans="1:7" x14ac:dyDescent="0.25">
      <c r="A714" s="62">
        <v>41402</v>
      </c>
      <c r="B714" s="69">
        <v>26.5</v>
      </c>
      <c r="C714" s="69">
        <v>17.899999999999999</v>
      </c>
      <c r="D714" s="61">
        <f t="shared" si="23"/>
        <v>22.2</v>
      </c>
      <c r="E714" s="61">
        <f t="shared" si="24"/>
        <v>22.2</v>
      </c>
      <c r="F714" s="20">
        <v>17.240400000000001</v>
      </c>
      <c r="G714" s="20">
        <v>21.086956521739125</v>
      </c>
    </row>
    <row r="715" spans="1:7" x14ac:dyDescent="0.25">
      <c r="A715" s="62">
        <v>41403</v>
      </c>
      <c r="B715" s="69">
        <v>25.7</v>
      </c>
      <c r="C715" s="69">
        <v>16.399999999999999</v>
      </c>
      <c r="D715" s="61">
        <f t="shared" si="23"/>
        <v>21.049999999999997</v>
      </c>
      <c r="E715" s="61">
        <f t="shared" si="24"/>
        <v>21.049999999999997</v>
      </c>
      <c r="F715" s="20">
        <v>20.714400000000001</v>
      </c>
      <c r="G715" s="20">
        <v>20.204347826086952</v>
      </c>
    </row>
    <row r="716" spans="1:7" x14ac:dyDescent="0.25">
      <c r="A716" s="62">
        <v>41404</v>
      </c>
      <c r="B716" s="69">
        <v>30.7</v>
      </c>
      <c r="C716" s="69">
        <v>15.4</v>
      </c>
      <c r="D716" s="61">
        <f t="shared" si="23"/>
        <v>23.05</v>
      </c>
      <c r="E716" s="61">
        <f t="shared" si="24"/>
        <v>23.05</v>
      </c>
      <c r="F716" s="20">
        <v>36.792000000000002</v>
      </c>
      <c r="G716" s="20">
        <v>23.018181818181816</v>
      </c>
    </row>
    <row r="717" spans="1:7" x14ac:dyDescent="0.25">
      <c r="A717" s="62">
        <v>41405</v>
      </c>
      <c r="B717" s="69">
        <v>28.8</v>
      </c>
      <c r="C717" s="69">
        <v>17.2</v>
      </c>
      <c r="D717" s="61">
        <f t="shared" si="23"/>
        <v>23</v>
      </c>
      <c r="E717" s="61">
        <f t="shared" si="24"/>
        <v>23</v>
      </c>
      <c r="F717" s="20">
        <v>24.184799999999999</v>
      </c>
      <c r="G717" s="20">
        <v>22.647826086956524</v>
      </c>
    </row>
    <row r="718" spans="1:7" x14ac:dyDescent="0.25">
      <c r="A718" s="62">
        <v>41406</v>
      </c>
      <c r="B718" s="69">
        <v>33.200000000000003</v>
      </c>
      <c r="C718" s="69">
        <v>14.4</v>
      </c>
      <c r="D718" s="61">
        <f t="shared" si="23"/>
        <v>23.8</v>
      </c>
      <c r="E718" s="61">
        <f t="shared" si="24"/>
        <v>23.8</v>
      </c>
      <c r="F718" s="20">
        <v>35.791200000000003</v>
      </c>
      <c r="G718" s="20">
        <v>23.804545454545451</v>
      </c>
    </row>
    <row r="719" spans="1:7" x14ac:dyDescent="0.25">
      <c r="A719" s="62">
        <v>41407</v>
      </c>
      <c r="B719" s="69">
        <v>32.200000000000003</v>
      </c>
      <c r="C719" s="69">
        <v>17.399999999999999</v>
      </c>
      <c r="D719" s="61">
        <f t="shared" si="23"/>
        <v>24.8</v>
      </c>
      <c r="E719" s="61">
        <f t="shared" si="24"/>
        <v>24.8</v>
      </c>
      <c r="F719" s="20">
        <v>23.85</v>
      </c>
      <c r="G719" s="20">
        <v>25.336363636363636</v>
      </c>
    </row>
    <row r="720" spans="1:7" x14ac:dyDescent="0.25">
      <c r="A720" s="62">
        <v>41408</v>
      </c>
      <c r="B720" s="69">
        <v>28.9</v>
      </c>
      <c r="C720" s="69">
        <v>22</v>
      </c>
      <c r="D720" s="61">
        <f t="shared" si="23"/>
        <v>25.45</v>
      </c>
      <c r="E720" s="61">
        <f t="shared" si="24"/>
        <v>25.45</v>
      </c>
      <c r="F720" s="20">
        <v>22.474799999999998</v>
      </c>
      <c r="G720" s="20">
        <v>24.665217391304349</v>
      </c>
    </row>
    <row r="721" spans="1:7" x14ac:dyDescent="0.25">
      <c r="A721" s="62">
        <v>41409</v>
      </c>
      <c r="B721" s="69">
        <v>22.9</v>
      </c>
      <c r="C721" s="69">
        <v>18.8</v>
      </c>
      <c r="D721" s="61">
        <f t="shared" si="23"/>
        <v>20.85</v>
      </c>
      <c r="E721" s="61">
        <f t="shared" si="24"/>
        <v>20.85</v>
      </c>
      <c r="F721" s="20">
        <v>11.804399999999999</v>
      </c>
      <c r="G721" s="20">
        <v>20.843478260869563</v>
      </c>
    </row>
    <row r="722" spans="1:7" x14ac:dyDescent="0.25">
      <c r="A722" s="62">
        <v>41410</v>
      </c>
      <c r="B722" s="69">
        <v>20.9</v>
      </c>
      <c r="C722" s="69">
        <v>18.600000000000001</v>
      </c>
      <c r="D722" s="61">
        <f t="shared" si="23"/>
        <v>19.75</v>
      </c>
      <c r="E722" s="61">
        <f t="shared" si="24"/>
        <v>19.75</v>
      </c>
      <c r="F722" s="20">
        <v>7.8192000000000004</v>
      </c>
      <c r="G722" s="20">
        <v>19.354545454545455</v>
      </c>
    </row>
    <row r="723" spans="1:7" x14ac:dyDescent="0.25">
      <c r="A723" s="62">
        <v>41411</v>
      </c>
      <c r="B723" s="69">
        <v>19.2</v>
      </c>
      <c r="C723" s="69">
        <v>16.399999999999999</v>
      </c>
      <c r="D723" s="61">
        <f t="shared" si="23"/>
        <v>17.799999999999997</v>
      </c>
      <c r="E723" s="61">
        <f t="shared" si="24"/>
        <v>17.799999999999997</v>
      </c>
      <c r="F723" s="20">
        <v>6.0191999999999997</v>
      </c>
      <c r="G723" s="20">
        <v>17.156521739130433</v>
      </c>
    </row>
    <row r="724" spans="1:7" x14ac:dyDescent="0.25">
      <c r="A724" s="62">
        <v>41412</v>
      </c>
      <c r="B724" s="69">
        <v>28.5</v>
      </c>
      <c r="C724" s="69">
        <v>16.100000000000001</v>
      </c>
      <c r="D724" s="61">
        <f t="shared" si="23"/>
        <v>22.3</v>
      </c>
      <c r="E724" s="61">
        <f t="shared" si="24"/>
        <v>22.3</v>
      </c>
      <c r="F724" s="20">
        <v>28.198799999999999</v>
      </c>
      <c r="G724" s="20">
        <v>21.304347826086957</v>
      </c>
    </row>
    <row r="725" spans="1:7" x14ac:dyDescent="0.25">
      <c r="A725" s="62">
        <v>41413</v>
      </c>
      <c r="B725" s="69">
        <v>30.3</v>
      </c>
      <c r="C725" s="69">
        <v>19.7</v>
      </c>
      <c r="D725" s="61">
        <f t="shared" si="23"/>
        <v>25</v>
      </c>
      <c r="E725" s="61">
        <f t="shared" si="24"/>
        <v>25</v>
      </c>
      <c r="F725" s="20">
        <v>24.872399999999999</v>
      </c>
      <c r="G725" s="20">
        <v>24.063636363636363</v>
      </c>
    </row>
    <row r="726" spans="1:7" x14ac:dyDescent="0.25">
      <c r="A726" s="62">
        <v>41414</v>
      </c>
      <c r="B726" s="69">
        <v>33.1</v>
      </c>
      <c r="C726" s="69">
        <v>19.3</v>
      </c>
      <c r="D726" s="61">
        <f t="shared" si="23"/>
        <v>26.200000000000003</v>
      </c>
      <c r="E726" s="61">
        <f t="shared" si="24"/>
        <v>25.349999999999991</v>
      </c>
      <c r="F726" s="20">
        <v>35.398800000000001</v>
      </c>
      <c r="G726" s="20">
        <v>25.704545454545453</v>
      </c>
    </row>
    <row r="727" spans="1:7" x14ac:dyDescent="0.25">
      <c r="A727" s="62">
        <v>41415</v>
      </c>
      <c r="B727" s="69">
        <v>34.6</v>
      </c>
      <c r="C727" s="69">
        <v>18.3</v>
      </c>
      <c r="D727" s="61">
        <f t="shared" si="23"/>
        <v>26.450000000000003</v>
      </c>
      <c r="E727" s="61">
        <f t="shared" si="24"/>
        <v>24.537499999999991</v>
      </c>
      <c r="F727" s="20">
        <v>34.034399999999998</v>
      </c>
      <c r="G727" s="20">
        <v>26.365217391304352</v>
      </c>
    </row>
    <row r="728" spans="1:7" x14ac:dyDescent="0.25">
      <c r="A728" s="62">
        <v>41416</v>
      </c>
      <c r="B728" s="69">
        <v>35.6</v>
      </c>
      <c r="C728" s="69">
        <v>21.3</v>
      </c>
      <c r="D728" s="61">
        <f t="shared" si="23"/>
        <v>28.450000000000003</v>
      </c>
      <c r="E728" s="61">
        <f t="shared" si="24"/>
        <v>18.037499999999991</v>
      </c>
      <c r="F728" s="20">
        <v>29.980799999999999</v>
      </c>
      <c r="G728" s="20">
        <v>28.172727272727276</v>
      </c>
    </row>
    <row r="729" spans="1:7" x14ac:dyDescent="0.25">
      <c r="A729" s="62">
        <v>41417</v>
      </c>
      <c r="B729" s="69">
        <v>35.4</v>
      </c>
      <c r="C729" s="69">
        <v>22.2</v>
      </c>
      <c r="D729" s="61">
        <f t="shared" si="23"/>
        <v>28.799999999999997</v>
      </c>
      <c r="E729" s="61">
        <f t="shared" si="24"/>
        <v>16.900000000000009</v>
      </c>
      <c r="F729" s="20">
        <v>24.786000000000001</v>
      </c>
      <c r="G729" s="20">
        <v>27.89090909090908</v>
      </c>
    </row>
    <row r="730" spans="1:7" x14ac:dyDescent="0.25">
      <c r="A730" s="62">
        <v>41418</v>
      </c>
      <c r="B730" s="69">
        <v>24.5</v>
      </c>
      <c r="C730" s="69">
        <v>21.1</v>
      </c>
      <c r="D730" s="61">
        <f t="shared" si="23"/>
        <v>22.8</v>
      </c>
      <c r="E730" s="61">
        <f t="shared" si="24"/>
        <v>22.8</v>
      </c>
      <c r="F730" s="20">
        <v>6.1776</v>
      </c>
      <c r="G730" s="20">
        <v>22.643478260869568</v>
      </c>
    </row>
    <row r="731" spans="1:7" x14ac:dyDescent="0.25">
      <c r="A731" s="62">
        <v>41419</v>
      </c>
      <c r="B731" s="69">
        <v>24.3</v>
      </c>
      <c r="C731" s="69">
        <v>18.399999999999999</v>
      </c>
      <c r="D731" s="61">
        <f t="shared" si="23"/>
        <v>21.35</v>
      </c>
      <c r="E731" s="61">
        <f t="shared" si="24"/>
        <v>21.35</v>
      </c>
      <c r="F731" s="20">
        <v>10.659599999999999</v>
      </c>
      <c r="G731" s="20">
        <v>20.831818181818178</v>
      </c>
    </row>
    <row r="732" spans="1:7" x14ac:dyDescent="0.25">
      <c r="A732" s="62">
        <v>41420</v>
      </c>
      <c r="B732" s="69">
        <v>33.1</v>
      </c>
      <c r="C732" s="69">
        <v>17.8</v>
      </c>
      <c r="D732" s="61">
        <f t="shared" si="23"/>
        <v>25.450000000000003</v>
      </c>
      <c r="E732" s="61">
        <f t="shared" si="24"/>
        <v>25.450000000000003</v>
      </c>
      <c r="F732" s="20">
        <v>34.858800000000002</v>
      </c>
      <c r="G732" s="20">
        <v>24.530434782608694</v>
      </c>
    </row>
    <row r="733" spans="1:7" x14ac:dyDescent="0.25">
      <c r="A733" s="62">
        <v>41421</v>
      </c>
      <c r="B733" s="69">
        <v>33</v>
      </c>
      <c r="C733" s="69">
        <v>21.7</v>
      </c>
      <c r="D733" s="61">
        <f t="shared" si="23"/>
        <v>27.35</v>
      </c>
      <c r="E733" s="61">
        <f t="shared" si="24"/>
        <v>21.612499999999997</v>
      </c>
      <c r="F733" s="20">
        <v>25.160399999999999</v>
      </c>
      <c r="G733" s="20">
        <v>26.681818181818183</v>
      </c>
    </row>
    <row r="734" spans="1:7" x14ac:dyDescent="0.25">
      <c r="A734" s="62">
        <v>41422</v>
      </c>
      <c r="B734" s="69">
        <v>30.2</v>
      </c>
      <c r="C734" s="69">
        <v>22.6</v>
      </c>
      <c r="D734" s="61">
        <f t="shared" si="23"/>
        <v>26.4</v>
      </c>
      <c r="E734" s="61">
        <f t="shared" si="24"/>
        <v>24.700000000000003</v>
      </c>
      <c r="F734" s="20">
        <v>10.0008</v>
      </c>
      <c r="G734" s="20">
        <v>25.373913043478261</v>
      </c>
    </row>
    <row r="735" spans="1:7" x14ac:dyDescent="0.25">
      <c r="A735" s="62">
        <v>41423</v>
      </c>
      <c r="B735" s="69">
        <v>25.9</v>
      </c>
      <c r="C735" s="69">
        <v>18.7</v>
      </c>
      <c r="D735" s="61">
        <f t="shared" si="23"/>
        <v>22.299999999999997</v>
      </c>
      <c r="E735" s="61">
        <f t="shared" si="24"/>
        <v>22.299999999999997</v>
      </c>
      <c r="F735" s="20">
        <v>23.756399999999999</v>
      </c>
      <c r="G735" s="20">
        <v>21.963636363636365</v>
      </c>
    </row>
    <row r="736" spans="1:7" x14ac:dyDescent="0.25">
      <c r="A736" s="62">
        <v>41424</v>
      </c>
      <c r="B736" s="69">
        <v>26.9</v>
      </c>
      <c r="C736" s="69">
        <v>15.9</v>
      </c>
      <c r="D736" s="61">
        <f t="shared" si="23"/>
        <v>21.4</v>
      </c>
      <c r="E736" s="61">
        <f t="shared" si="24"/>
        <v>21.4</v>
      </c>
      <c r="F736" s="20">
        <v>32.165999999999997</v>
      </c>
      <c r="G736" s="20">
        <v>21.234782608695653</v>
      </c>
    </row>
    <row r="737" spans="1:7" x14ac:dyDescent="0.25">
      <c r="A737" s="62">
        <v>41425</v>
      </c>
      <c r="B737" s="69">
        <v>27.7</v>
      </c>
      <c r="C737" s="69">
        <v>19.8</v>
      </c>
      <c r="D737" s="61">
        <f t="shared" si="23"/>
        <v>23.75</v>
      </c>
      <c r="E737" s="61">
        <f t="shared" si="24"/>
        <v>23.75</v>
      </c>
      <c r="F737" s="20">
        <v>23.065200000000001</v>
      </c>
      <c r="G737" s="20">
        <v>23.054545454545455</v>
      </c>
    </row>
    <row r="738" spans="1:7" x14ac:dyDescent="0.25">
      <c r="D738" s="61">
        <f t="shared" si="23"/>
        <v>0</v>
      </c>
      <c r="E738" s="20">
        <f>AVERAGE(E495:E737)</f>
        <v>13.989866255144033</v>
      </c>
      <c r="F738" s="20">
        <f>AVERAGE(F495:F737)</f>
        <v>11.703148024691355</v>
      </c>
      <c r="G738" s="20">
        <f>AVERAGE(G495:G737)</f>
        <v>13.551468960423032</v>
      </c>
    </row>
    <row r="739" spans="1:7" x14ac:dyDescent="0.25">
      <c r="D739" s="61">
        <f t="shared" si="23"/>
        <v>0</v>
      </c>
      <c r="E739" s="61">
        <f t="shared" si="24"/>
        <v>0</v>
      </c>
    </row>
    <row r="740" spans="1:7" x14ac:dyDescent="0.25">
      <c r="D740" s="61">
        <f t="shared" si="23"/>
        <v>0</v>
      </c>
      <c r="E740" s="61">
        <f t="shared" si="24"/>
        <v>0</v>
      </c>
    </row>
    <row r="741" spans="1:7" x14ac:dyDescent="0.25">
      <c r="D741" s="61"/>
      <c r="E741" s="61"/>
    </row>
    <row r="742" spans="1:7" x14ac:dyDescent="0.25">
      <c r="A742" s="62">
        <v>41548</v>
      </c>
      <c r="B742" s="70">
        <v>27.8</v>
      </c>
      <c r="C742" s="70">
        <v>18</v>
      </c>
      <c r="D742" s="61">
        <f t="shared" si="23"/>
        <v>22.9</v>
      </c>
      <c r="E742" s="61">
        <f t="shared" si="24"/>
        <v>22.9</v>
      </c>
      <c r="F742" s="18">
        <v>10.997999999999999</v>
      </c>
      <c r="G742" s="20">
        <v>20.673913043478301</v>
      </c>
    </row>
    <row r="743" spans="1:7" x14ac:dyDescent="0.25">
      <c r="A743" s="62">
        <v>41549</v>
      </c>
      <c r="B743" s="70">
        <v>21.8</v>
      </c>
      <c r="C743" s="70">
        <v>17.600000000000001</v>
      </c>
      <c r="D743" s="61">
        <f t="shared" si="23"/>
        <v>19.700000000000003</v>
      </c>
      <c r="E743" s="61">
        <f t="shared" si="24"/>
        <v>19.700000000000003</v>
      </c>
      <c r="F743" s="18">
        <v>4.4927999999999999</v>
      </c>
      <c r="G743" s="20">
        <v>19.339130434782611</v>
      </c>
    </row>
    <row r="744" spans="1:7" x14ac:dyDescent="0.25">
      <c r="A744" s="62">
        <v>41550</v>
      </c>
      <c r="B744" s="70">
        <v>25.8</v>
      </c>
      <c r="C744" s="70">
        <v>15.1</v>
      </c>
      <c r="D744" s="61">
        <f t="shared" si="23"/>
        <v>20.45</v>
      </c>
      <c r="E744" s="61">
        <f t="shared" si="24"/>
        <v>20.45</v>
      </c>
      <c r="F744" s="18">
        <v>15.847200000000001</v>
      </c>
      <c r="G744" s="20">
        <v>20.030434782608694</v>
      </c>
    </row>
    <row r="745" spans="1:7" x14ac:dyDescent="0.25">
      <c r="A745" s="62">
        <v>41551</v>
      </c>
      <c r="B745" s="70">
        <v>23.4</v>
      </c>
      <c r="C745" s="70">
        <v>17.7</v>
      </c>
      <c r="D745" s="61">
        <f t="shared" si="23"/>
        <v>20.549999999999997</v>
      </c>
      <c r="E745" s="61">
        <f t="shared" si="24"/>
        <v>20.549999999999997</v>
      </c>
      <c r="F745" s="18">
        <v>7.7724000000000002</v>
      </c>
      <c r="G745" s="20">
        <v>20.204545454545453</v>
      </c>
    </row>
    <row r="746" spans="1:7" x14ac:dyDescent="0.25">
      <c r="A746" s="62">
        <v>41552</v>
      </c>
      <c r="B746" s="70">
        <v>24.2</v>
      </c>
      <c r="C746" s="70">
        <v>16.8</v>
      </c>
      <c r="D746" s="61">
        <f t="shared" si="23"/>
        <v>20.5</v>
      </c>
      <c r="E746" s="61">
        <f t="shared" si="24"/>
        <v>20.5</v>
      </c>
      <c r="F746" s="18">
        <v>7.4016000000000002</v>
      </c>
      <c r="G746" s="20">
        <v>19.608695652173914</v>
      </c>
    </row>
    <row r="747" spans="1:7" x14ac:dyDescent="0.25">
      <c r="A747" s="62">
        <v>41553</v>
      </c>
      <c r="B747" s="70">
        <v>28</v>
      </c>
      <c r="C747" s="70">
        <v>14.1</v>
      </c>
      <c r="D747" s="61">
        <f t="shared" si="23"/>
        <v>21.05</v>
      </c>
      <c r="E747" s="61">
        <f t="shared" si="24"/>
        <v>21.05</v>
      </c>
      <c r="F747" s="18">
        <v>19.040400000000002</v>
      </c>
      <c r="G747" s="20">
        <v>20.404347826086951</v>
      </c>
    </row>
    <row r="748" spans="1:7" x14ac:dyDescent="0.25">
      <c r="A748" s="62">
        <v>41554</v>
      </c>
      <c r="B748" s="70">
        <v>28.2</v>
      </c>
      <c r="C748" s="70">
        <v>16.3</v>
      </c>
      <c r="D748" s="61">
        <f t="shared" si="23"/>
        <v>22.25</v>
      </c>
      <c r="E748" s="61">
        <f t="shared" si="24"/>
        <v>22.25</v>
      </c>
      <c r="F748" s="18">
        <v>14.662800000000001</v>
      </c>
      <c r="G748" s="20">
        <v>21.290909090909089</v>
      </c>
    </row>
    <row r="749" spans="1:7" x14ac:dyDescent="0.25">
      <c r="A749" s="62">
        <v>41555</v>
      </c>
      <c r="B749" s="70">
        <v>31.4</v>
      </c>
      <c r="C749" s="70">
        <v>16.8</v>
      </c>
      <c r="D749" s="61">
        <f t="shared" si="23"/>
        <v>24.1</v>
      </c>
      <c r="E749" s="61">
        <f t="shared" si="24"/>
        <v>24.1</v>
      </c>
      <c r="F749" s="18">
        <v>17.9892</v>
      </c>
      <c r="G749" s="20">
        <v>22.4304347826087</v>
      </c>
    </row>
    <row r="750" spans="1:7" x14ac:dyDescent="0.25">
      <c r="A750" s="62">
        <v>41556</v>
      </c>
      <c r="B750" s="70">
        <v>30.6</v>
      </c>
      <c r="C750" s="70">
        <v>15.9</v>
      </c>
      <c r="D750" s="61">
        <f t="shared" si="23"/>
        <v>23.25</v>
      </c>
      <c r="E750" s="61">
        <f t="shared" si="24"/>
        <v>23.25</v>
      </c>
      <c r="F750" s="18">
        <v>20.1996</v>
      </c>
      <c r="G750" s="20">
        <v>22.427272727272726</v>
      </c>
    </row>
    <row r="751" spans="1:7" x14ac:dyDescent="0.25">
      <c r="A751" s="62">
        <v>41557</v>
      </c>
      <c r="B751" s="70">
        <v>30.6</v>
      </c>
      <c r="C751" s="70">
        <v>17.100000000000001</v>
      </c>
      <c r="D751" s="61">
        <f t="shared" si="23"/>
        <v>23.85</v>
      </c>
      <c r="E751" s="61">
        <f t="shared" si="24"/>
        <v>23.85</v>
      </c>
      <c r="F751" s="18">
        <v>14.76</v>
      </c>
      <c r="G751" s="20">
        <v>22.847826086956523</v>
      </c>
    </row>
    <row r="752" spans="1:7" x14ac:dyDescent="0.25">
      <c r="A752" s="62">
        <v>41558</v>
      </c>
      <c r="B752" s="70">
        <v>30.9</v>
      </c>
      <c r="C752" s="70">
        <v>18.600000000000001</v>
      </c>
      <c r="D752" s="61">
        <f t="shared" si="23"/>
        <v>24.75</v>
      </c>
      <c r="E752" s="61">
        <f t="shared" si="24"/>
        <v>24.75</v>
      </c>
      <c r="F752" s="18">
        <v>17.4816</v>
      </c>
      <c r="G752" s="20">
        <v>23.781818181818185</v>
      </c>
    </row>
    <row r="753" spans="1:7" x14ac:dyDescent="0.25">
      <c r="A753" s="62">
        <v>41559</v>
      </c>
      <c r="B753" s="70">
        <v>30.5</v>
      </c>
      <c r="C753" s="70">
        <v>17.2</v>
      </c>
      <c r="D753" s="61">
        <f t="shared" si="23"/>
        <v>23.85</v>
      </c>
      <c r="E753" s="61">
        <f t="shared" si="24"/>
        <v>23.85</v>
      </c>
      <c r="F753" s="18">
        <v>16.221599999999999</v>
      </c>
      <c r="G753" s="20">
        <v>22.717391304347824</v>
      </c>
    </row>
    <row r="754" spans="1:7" x14ac:dyDescent="0.25">
      <c r="A754" s="62">
        <v>41560</v>
      </c>
      <c r="B754" s="70">
        <v>29.7</v>
      </c>
      <c r="C754" s="70">
        <v>18.7</v>
      </c>
      <c r="D754" s="61">
        <f t="shared" si="23"/>
        <v>24.2</v>
      </c>
      <c r="E754" s="61">
        <f t="shared" si="24"/>
        <v>24.2</v>
      </c>
      <c r="F754" s="18">
        <v>16.840800000000002</v>
      </c>
      <c r="G754" s="20">
        <v>23.495454545454546</v>
      </c>
    </row>
    <row r="755" spans="1:7" x14ac:dyDescent="0.25">
      <c r="A755" s="62">
        <v>41561</v>
      </c>
      <c r="B755" s="70">
        <v>22.8</v>
      </c>
      <c r="C755" s="70">
        <v>18.8</v>
      </c>
      <c r="D755" s="61">
        <f t="shared" si="23"/>
        <v>20.8</v>
      </c>
      <c r="E755" s="61">
        <f t="shared" si="24"/>
        <v>20.8</v>
      </c>
      <c r="F755" s="18">
        <v>3.8592</v>
      </c>
      <c r="G755" s="20">
        <v>21.247826086956525</v>
      </c>
    </row>
    <row r="756" spans="1:7" x14ac:dyDescent="0.25">
      <c r="A756" s="62">
        <v>41562</v>
      </c>
      <c r="B756" s="70">
        <v>18.2</v>
      </c>
      <c r="C756" s="70">
        <v>12.9</v>
      </c>
      <c r="D756" s="61">
        <f t="shared" si="23"/>
        <v>15.55</v>
      </c>
      <c r="E756" s="61">
        <f t="shared" si="24"/>
        <v>15.55</v>
      </c>
      <c r="F756" s="18">
        <v>2.1888000000000001</v>
      </c>
      <c r="G756" s="20">
        <v>15.804347826086953</v>
      </c>
    </row>
    <row r="757" spans="1:7" x14ac:dyDescent="0.25">
      <c r="A757" s="62">
        <v>41563</v>
      </c>
      <c r="B757" s="70">
        <v>17.2</v>
      </c>
      <c r="C757" s="70">
        <v>12.3</v>
      </c>
      <c r="D757" s="61">
        <f t="shared" si="23"/>
        <v>14.75</v>
      </c>
      <c r="E757" s="61">
        <f t="shared" si="24"/>
        <v>14.75</v>
      </c>
      <c r="F757" s="18">
        <v>8.8271999999999995</v>
      </c>
      <c r="G757" s="20">
        <v>14.269565217391303</v>
      </c>
    </row>
    <row r="758" spans="1:7" x14ac:dyDescent="0.25">
      <c r="A758" s="62">
        <v>41564</v>
      </c>
      <c r="B758" s="70">
        <v>17.899999999999999</v>
      </c>
      <c r="C758" s="70">
        <v>13</v>
      </c>
      <c r="D758" s="61">
        <f t="shared" si="23"/>
        <v>15.45</v>
      </c>
      <c r="E758" s="61">
        <f t="shared" si="24"/>
        <v>15.45</v>
      </c>
      <c r="F758" s="18">
        <v>7.992</v>
      </c>
      <c r="G758" s="20">
        <v>14.790909090909089</v>
      </c>
    </row>
    <row r="759" spans="1:7" x14ac:dyDescent="0.25">
      <c r="A759" s="62">
        <v>41565</v>
      </c>
      <c r="B759" s="70">
        <v>20.2</v>
      </c>
      <c r="C759" s="70">
        <v>14.1</v>
      </c>
      <c r="D759" s="61">
        <f t="shared" si="23"/>
        <v>17.149999999999999</v>
      </c>
      <c r="E759" s="61">
        <f t="shared" si="24"/>
        <v>17.149999999999999</v>
      </c>
      <c r="F759" s="18">
        <v>8.5212000000000003</v>
      </c>
      <c r="G759" s="20">
        <v>15.873913043478259</v>
      </c>
    </row>
    <row r="760" spans="1:7" x14ac:dyDescent="0.25">
      <c r="A760" s="62">
        <v>41566</v>
      </c>
      <c r="B760" s="70">
        <v>19.8</v>
      </c>
      <c r="C760" s="70">
        <v>14.2</v>
      </c>
      <c r="D760" s="61">
        <f t="shared" si="23"/>
        <v>17</v>
      </c>
      <c r="E760" s="61">
        <f t="shared" si="24"/>
        <v>17</v>
      </c>
      <c r="F760" s="18">
        <v>6.6348000000000003</v>
      </c>
      <c r="G760" s="20">
        <v>16.265217391304351</v>
      </c>
    </row>
    <row r="761" spans="1:7" x14ac:dyDescent="0.25">
      <c r="A761" s="62">
        <v>41567</v>
      </c>
      <c r="B761" s="70">
        <v>17.2</v>
      </c>
      <c r="C761" s="70">
        <v>14.8</v>
      </c>
      <c r="D761" s="61">
        <f t="shared" si="23"/>
        <v>16</v>
      </c>
      <c r="E761" s="61">
        <f t="shared" si="24"/>
        <v>16</v>
      </c>
      <c r="F761" s="18">
        <v>3.6648000000000001</v>
      </c>
      <c r="G761" s="20">
        <v>15.631818181818177</v>
      </c>
    </row>
    <row r="762" spans="1:7" x14ac:dyDescent="0.25">
      <c r="A762" s="62">
        <v>41568</v>
      </c>
      <c r="B762" s="70">
        <v>20.8</v>
      </c>
      <c r="C762" s="70">
        <v>14.1</v>
      </c>
      <c r="D762" s="61">
        <f t="shared" si="23"/>
        <v>17.45</v>
      </c>
      <c r="E762" s="61">
        <f t="shared" si="24"/>
        <v>17.45</v>
      </c>
      <c r="F762" s="18">
        <v>8.6544000000000008</v>
      </c>
      <c r="G762" s="20">
        <v>16.421739130434784</v>
      </c>
    </row>
    <row r="763" spans="1:7" x14ac:dyDescent="0.25">
      <c r="A763" s="62">
        <v>41569</v>
      </c>
      <c r="B763" s="70">
        <v>23.1</v>
      </c>
      <c r="C763" s="70">
        <v>14.8</v>
      </c>
      <c r="D763" s="61">
        <f t="shared" si="23"/>
        <v>18.950000000000003</v>
      </c>
      <c r="E763" s="61">
        <f t="shared" si="24"/>
        <v>18.950000000000003</v>
      </c>
      <c r="F763" s="18">
        <v>11.0412</v>
      </c>
      <c r="G763" s="20">
        <v>17.882608695652177</v>
      </c>
    </row>
    <row r="764" spans="1:7" x14ac:dyDescent="0.25">
      <c r="A764" s="62">
        <v>41570</v>
      </c>
      <c r="B764" s="70">
        <v>24.6</v>
      </c>
      <c r="C764" s="70">
        <v>13.1</v>
      </c>
      <c r="D764" s="61">
        <f t="shared" si="23"/>
        <v>18.850000000000001</v>
      </c>
      <c r="E764" s="61">
        <f t="shared" si="24"/>
        <v>18.850000000000001</v>
      </c>
      <c r="F764" s="18">
        <v>13.212</v>
      </c>
      <c r="G764" s="20">
        <v>18.090909090909093</v>
      </c>
    </row>
    <row r="765" spans="1:7" x14ac:dyDescent="0.25">
      <c r="A765" s="62">
        <v>41571</v>
      </c>
      <c r="B765" s="70">
        <v>23.7</v>
      </c>
      <c r="C765" s="70">
        <v>12.4</v>
      </c>
      <c r="D765" s="61">
        <f t="shared" si="23"/>
        <v>18.05</v>
      </c>
      <c r="E765" s="61">
        <f t="shared" si="24"/>
        <v>18.05</v>
      </c>
      <c r="F765" s="18">
        <v>9.3887999999999998</v>
      </c>
      <c r="G765" s="20">
        <v>17.008695652173916</v>
      </c>
    </row>
    <row r="766" spans="1:7" x14ac:dyDescent="0.25">
      <c r="A766" s="62">
        <v>41572</v>
      </c>
      <c r="B766" s="70">
        <v>24.7</v>
      </c>
      <c r="C766" s="70">
        <v>13</v>
      </c>
      <c r="D766" s="61">
        <f t="shared" si="23"/>
        <v>18.850000000000001</v>
      </c>
      <c r="E766" s="61">
        <f t="shared" si="24"/>
        <v>18.850000000000001</v>
      </c>
      <c r="F766" s="18">
        <v>13.805999999999999</v>
      </c>
      <c r="G766" s="20">
        <v>18.052173913043479</v>
      </c>
    </row>
    <row r="767" spans="1:7" x14ac:dyDescent="0.25">
      <c r="A767" s="62">
        <v>41573</v>
      </c>
      <c r="B767" s="70">
        <v>21.6</v>
      </c>
      <c r="C767" s="70">
        <v>16</v>
      </c>
      <c r="D767" s="61">
        <f t="shared" si="23"/>
        <v>18.8</v>
      </c>
      <c r="E767" s="61">
        <f t="shared" si="24"/>
        <v>18.8</v>
      </c>
      <c r="F767" s="18">
        <v>6.7320000000000002</v>
      </c>
      <c r="G767" s="20">
        <v>18.000000000000004</v>
      </c>
    </row>
    <row r="768" spans="1:7" x14ac:dyDescent="0.25">
      <c r="A768" s="62">
        <v>41574</v>
      </c>
      <c r="B768" s="70">
        <v>23.3</v>
      </c>
      <c r="C768" s="70">
        <v>14</v>
      </c>
      <c r="D768" s="61">
        <f t="shared" si="23"/>
        <v>18.649999999999999</v>
      </c>
      <c r="E768" s="61">
        <f t="shared" si="24"/>
        <v>18.649999999999999</v>
      </c>
      <c r="F768" s="18">
        <v>12.4344</v>
      </c>
      <c r="G768" s="20">
        <v>17.226086956521744</v>
      </c>
    </row>
    <row r="769" spans="1:7" x14ac:dyDescent="0.25">
      <c r="A769" s="62">
        <v>41575</v>
      </c>
      <c r="B769" s="70">
        <v>17</v>
      </c>
      <c r="C769" s="70">
        <v>14.4</v>
      </c>
      <c r="D769" s="61">
        <f t="shared" si="23"/>
        <v>15.7</v>
      </c>
      <c r="E769" s="61">
        <f t="shared" si="24"/>
        <v>15.7</v>
      </c>
      <c r="F769" s="18">
        <v>3.0131999999999999</v>
      </c>
      <c r="G769" s="20">
        <v>15.786956521739132</v>
      </c>
    </row>
    <row r="770" spans="1:7" x14ac:dyDescent="0.25">
      <c r="A770" s="62">
        <v>41576</v>
      </c>
      <c r="B770" s="70">
        <v>16.399999999999999</v>
      </c>
      <c r="C770" s="70">
        <v>13.6</v>
      </c>
      <c r="D770" s="61">
        <f t="shared" si="23"/>
        <v>15</v>
      </c>
      <c r="E770" s="61">
        <f t="shared" si="24"/>
        <v>15</v>
      </c>
      <c r="F770" s="18">
        <v>2.4588000000000001</v>
      </c>
      <c r="G770" s="20">
        <v>14.599999999999996</v>
      </c>
    </row>
    <row r="771" spans="1:7" x14ac:dyDescent="0.25">
      <c r="A771" s="62">
        <v>41577</v>
      </c>
      <c r="B771" s="70">
        <v>19.3</v>
      </c>
      <c r="C771" s="70">
        <v>13.3</v>
      </c>
      <c r="D771" s="61">
        <f t="shared" ref="D771:D834" si="25">(B771+C771)/2</f>
        <v>16.3</v>
      </c>
      <c r="E771" s="61">
        <f t="shared" ref="E771:E834" si="26">IF(D771&lt;=0,0,IF(AND(D771&gt;0,D771&lt;=26),D771,IF(AND(D771&gt;26,D771&lt;=34),26/8*(34-D771),0)))</f>
        <v>16.3</v>
      </c>
      <c r="F771" s="18">
        <v>9.3816000000000006</v>
      </c>
      <c r="G771" s="20">
        <v>14.626086956521737</v>
      </c>
    </row>
    <row r="772" spans="1:7" x14ac:dyDescent="0.25">
      <c r="A772" s="62">
        <v>41578</v>
      </c>
      <c r="B772" s="70">
        <v>15.3</v>
      </c>
      <c r="C772" s="70">
        <v>13.5</v>
      </c>
      <c r="D772" s="61">
        <f t="shared" si="25"/>
        <v>14.4</v>
      </c>
      <c r="E772" s="61">
        <f t="shared" si="26"/>
        <v>14.4</v>
      </c>
      <c r="F772" s="18">
        <v>2.4767999999999999</v>
      </c>
      <c r="G772" s="20">
        <v>14.313043478260871</v>
      </c>
    </row>
    <row r="773" spans="1:7" x14ac:dyDescent="0.25">
      <c r="A773" s="62">
        <v>41579</v>
      </c>
      <c r="B773" s="70">
        <v>23.1</v>
      </c>
      <c r="C773" s="70">
        <v>11.8</v>
      </c>
      <c r="D773" s="61">
        <f t="shared" si="25"/>
        <v>17.450000000000003</v>
      </c>
      <c r="E773" s="61">
        <f t="shared" si="26"/>
        <v>17.450000000000003</v>
      </c>
      <c r="F773" s="18">
        <v>16.408799999999999</v>
      </c>
      <c r="G773" s="20">
        <v>16.713636363636365</v>
      </c>
    </row>
    <row r="774" spans="1:7" x14ac:dyDescent="0.25">
      <c r="A774" s="62">
        <v>41580</v>
      </c>
      <c r="B774" s="70">
        <v>14.4</v>
      </c>
      <c r="C774" s="70">
        <v>13.3</v>
      </c>
      <c r="D774" s="61">
        <f t="shared" si="25"/>
        <v>13.850000000000001</v>
      </c>
      <c r="E774" s="61">
        <f t="shared" si="26"/>
        <v>13.850000000000001</v>
      </c>
      <c r="F774" s="18">
        <v>2.484</v>
      </c>
      <c r="G774" s="20">
        <v>13.891304347826088</v>
      </c>
    </row>
    <row r="775" spans="1:7" x14ac:dyDescent="0.25">
      <c r="A775" s="62">
        <v>41581</v>
      </c>
      <c r="B775" s="70">
        <v>18.3</v>
      </c>
      <c r="C775" s="70">
        <v>12.9</v>
      </c>
      <c r="D775" s="61">
        <f t="shared" si="25"/>
        <v>15.600000000000001</v>
      </c>
      <c r="E775" s="61">
        <f t="shared" si="26"/>
        <v>15.600000000000001</v>
      </c>
      <c r="F775" s="18">
        <v>6.3864000000000001</v>
      </c>
      <c r="G775" s="20">
        <v>14.782608695652172</v>
      </c>
    </row>
    <row r="776" spans="1:7" x14ac:dyDescent="0.25">
      <c r="A776" s="62">
        <v>41582</v>
      </c>
      <c r="B776" s="70">
        <v>15.2</v>
      </c>
      <c r="C776" s="70">
        <v>13</v>
      </c>
      <c r="D776" s="61">
        <f t="shared" si="25"/>
        <v>14.1</v>
      </c>
      <c r="E776" s="61">
        <f t="shared" si="26"/>
        <v>14.1</v>
      </c>
      <c r="F776" s="18">
        <v>4.032</v>
      </c>
      <c r="G776" s="20">
        <v>13.918181818181818</v>
      </c>
    </row>
    <row r="777" spans="1:7" x14ac:dyDescent="0.25">
      <c r="A777" s="62">
        <v>41583</v>
      </c>
      <c r="B777" s="70">
        <v>21.6</v>
      </c>
      <c r="C777" s="70">
        <v>12.5</v>
      </c>
      <c r="D777" s="61">
        <f t="shared" si="25"/>
        <v>17.05</v>
      </c>
      <c r="E777" s="61">
        <f t="shared" si="26"/>
        <v>17.05</v>
      </c>
      <c r="F777" s="18">
        <v>13.143599999999999</v>
      </c>
      <c r="G777" s="20">
        <v>15.299999999999999</v>
      </c>
    </row>
    <row r="778" spans="1:7" x14ac:dyDescent="0.25">
      <c r="A778" s="62">
        <v>41584</v>
      </c>
      <c r="B778" s="70">
        <v>17.100000000000001</v>
      </c>
      <c r="C778" s="70">
        <v>11.1</v>
      </c>
      <c r="D778" s="61">
        <f t="shared" si="25"/>
        <v>14.100000000000001</v>
      </c>
      <c r="E778" s="61">
        <f t="shared" si="26"/>
        <v>14.100000000000001</v>
      </c>
      <c r="F778" s="18">
        <v>5.6124000000000001</v>
      </c>
      <c r="G778" s="20">
        <v>13.956521739130435</v>
      </c>
    </row>
    <row r="779" spans="1:7" x14ac:dyDescent="0.25">
      <c r="A779" s="62">
        <v>41585</v>
      </c>
      <c r="B779" s="70">
        <v>17</v>
      </c>
      <c r="C779" s="70">
        <v>13.1</v>
      </c>
      <c r="D779" s="61">
        <f t="shared" si="25"/>
        <v>15.05</v>
      </c>
      <c r="E779" s="61">
        <f t="shared" si="26"/>
        <v>15.05</v>
      </c>
      <c r="F779" s="18">
        <v>3.9024000000000001</v>
      </c>
      <c r="G779" s="20">
        <v>14.477272727272727</v>
      </c>
    </row>
    <row r="780" spans="1:7" x14ac:dyDescent="0.25">
      <c r="A780" s="62">
        <v>41586</v>
      </c>
      <c r="B780" s="70">
        <v>22.2</v>
      </c>
      <c r="C780" s="70">
        <v>13</v>
      </c>
      <c r="D780" s="61">
        <f t="shared" si="25"/>
        <v>17.600000000000001</v>
      </c>
      <c r="E780" s="61">
        <f t="shared" si="26"/>
        <v>17.600000000000001</v>
      </c>
      <c r="F780" s="18">
        <v>13.4712</v>
      </c>
      <c r="G780" s="20">
        <v>16.378260869565217</v>
      </c>
    </row>
    <row r="781" spans="1:7" x14ac:dyDescent="0.25">
      <c r="A781" s="62">
        <v>41587</v>
      </c>
      <c r="B781" s="70">
        <v>24.1</v>
      </c>
      <c r="C781" s="70">
        <v>13.7</v>
      </c>
      <c r="D781" s="61">
        <f t="shared" si="25"/>
        <v>18.899999999999999</v>
      </c>
      <c r="E781" s="61">
        <f t="shared" si="26"/>
        <v>18.899999999999999</v>
      </c>
      <c r="F781" s="18">
        <v>13.5504</v>
      </c>
      <c r="G781" s="20">
        <v>17.621739130434786</v>
      </c>
    </row>
    <row r="782" spans="1:7" x14ac:dyDescent="0.25">
      <c r="A782" s="62">
        <v>41588</v>
      </c>
      <c r="B782" s="70">
        <v>18</v>
      </c>
      <c r="C782" s="70">
        <v>13.7</v>
      </c>
      <c r="D782" s="61">
        <f t="shared" si="25"/>
        <v>15.85</v>
      </c>
      <c r="E782" s="61">
        <f t="shared" si="26"/>
        <v>15.85</v>
      </c>
      <c r="F782" s="18">
        <v>6.6311999999999998</v>
      </c>
      <c r="G782" s="20">
        <v>15.363636363636363</v>
      </c>
    </row>
    <row r="783" spans="1:7" x14ac:dyDescent="0.25">
      <c r="A783" s="62">
        <v>41589</v>
      </c>
      <c r="B783" s="70">
        <v>13.7</v>
      </c>
      <c r="C783" s="70">
        <v>11.4</v>
      </c>
      <c r="D783" s="61">
        <f t="shared" si="25"/>
        <v>12.55</v>
      </c>
      <c r="E783" s="61">
        <f t="shared" si="26"/>
        <v>12.55</v>
      </c>
      <c r="F783" s="18">
        <v>2.4695999999999998</v>
      </c>
      <c r="G783" s="20">
        <v>12.791304347826086</v>
      </c>
    </row>
    <row r="784" spans="1:7" x14ac:dyDescent="0.25">
      <c r="A784" s="62">
        <v>41590</v>
      </c>
      <c r="B784" s="70">
        <v>18.3</v>
      </c>
      <c r="C784" s="70">
        <v>11.1</v>
      </c>
      <c r="D784" s="61">
        <f t="shared" si="25"/>
        <v>14.7</v>
      </c>
      <c r="E784" s="61">
        <f t="shared" si="26"/>
        <v>14.7</v>
      </c>
      <c r="F784" s="18">
        <v>10.774800000000001</v>
      </c>
      <c r="G784" s="20">
        <v>13.518181818181818</v>
      </c>
    </row>
    <row r="785" spans="1:7" x14ac:dyDescent="0.25">
      <c r="A785" s="62">
        <v>41591</v>
      </c>
      <c r="B785" s="70">
        <v>12.5</v>
      </c>
      <c r="C785" s="70">
        <v>10.8</v>
      </c>
      <c r="D785" s="61">
        <f t="shared" si="25"/>
        <v>11.65</v>
      </c>
      <c r="E785" s="61">
        <f t="shared" si="26"/>
        <v>11.65</v>
      </c>
      <c r="F785" s="18">
        <v>2.448</v>
      </c>
      <c r="G785" s="20">
        <v>11.660869565217391</v>
      </c>
    </row>
    <row r="786" spans="1:7" x14ac:dyDescent="0.25">
      <c r="A786" s="62">
        <v>41592</v>
      </c>
      <c r="B786" s="70">
        <v>20.3</v>
      </c>
      <c r="C786" s="70">
        <v>9.8000000000000007</v>
      </c>
      <c r="D786" s="61">
        <f t="shared" si="25"/>
        <v>15.05</v>
      </c>
      <c r="E786" s="61">
        <f t="shared" si="26"/>
        <v>15.05</v>
      </c>
      <c r="F786" s="18">
        <v>14.544</v>
      </c>
      <c r="G786" s="20">
        <v>13.977272727272727</v>
      </c>
    </row>
    <row r="787" spans="1:7" x14ac:dyDescent="0.25">
      <c r="A787" s="62">
        <v>41593</v>
      </c>
      <c r="B787" s="70">
        <v>20.7</v>
      </c>
      <c r="C787" s="70">
        <v>9.6</v>
      </c>
      <c r="D787" s="61">
        <f t="shared" si="25"/>
        <v>15.149999999999999</v>
      </c>
      <c r="E787" s="61">
        <f t="shared" si="26"/>
        <v>15.149999999999999</v>
      </c>
      <c r="F787" s="18">
        <v>9.7848000000000006</v>
      </c>
      <c r="G787" s="20">
        <v>13.221739130434781</v>
      </c>
    </row>
    <row r="788" spans="1:7" x14ac:dyDescent="0.25">
      <c r="A788" s="62">
        <v>41594</v>
      </c>
      <c r="B788" s="70">
        <v>21.5</v>
      </c>
      <c r="C788" s="70">
        <v>8.1999999999999993</v>
      </c>
      <c r="D788" s="61">
        <f t="shared" si="25"/>
        <v>14.85</v>
      </c>
      <c r="E788" s="61">
        <f t="shared" si="26"/>
        <v>14.85</v>
      </c>
      <c r="F788" s="18">
        <v>14.1012</v>
      </c>
      <c r="G788" s="20">
        <v>13.808695652173911</v>
      </c>
    </row>
    <row r="789" spans="1:7" x14ac:dyDescent="0.25">
      <c r="A789" s="62">
        <v>41595</v>
      </c>
      <c r="B789" s="70">
        <v>18.2</v>
      </c>
      <c r="C789" s="70">
        <v>7.9</v>
      </c>
      <c r="D789" s="61">
        <f t="shared" si="25"/>
        <v>13.05</v>
      </c>
      <c r="E789" s="61">
        <f t="shared" si="26"/>
        <v>13.05</v>
      </c>
      <c r="F789" s="18">
        <v>6.7572000000000001</v>
      </c>
      <c r="G789" s="20">
        <v>12.104545454545455</v>
      </c>
    </row>
    <row r="790" spans="1:7" x14ac:dyDescent="0.25">
      <c r="A790" s="62">
        <v>41596</v>
      </c>
      <c r="B790" s="70">
        <v>21.5</v>
      </c>
      <c r="C790" s="70">
        <v>8</v>
      </c>
      <c r="D790" s="61">
        <f t="shared" si="25"/>
        <v>14.75</v>
      </c>
      <c r="E790" s="61">
        <f t="shared" si="26"/>
        <v>14.75</v>
      </c>
      <c r="F790" s="18">
        <v>11.854799999999999</v>
      </c>
      <c r="G790" s="20">
        <v>13.343478260869567</v>
      </c>
    </row>
    <row r="791" spans="1:7" x14ac:dyDescent="0.25">
      <c r="A791" s="62">
        <v>41597</v>
      </c>
      <c r="B791" s="70">
        <v>20</v>
      </c>
      <c r="C791" s="70">
        <v>7.6</v>
      </c>
      <c r="D791" s="61">
        <f t="shared" si="25"/>
        <v>13.8</v>
      </c>
      <c r="E791" s="61">
        <f t="shared" si="26"/>
        <v>13.8</v>
      </c>
      <c r="F791" s="18">
        <v>8.9532000000000007</v>
      </c>
      <c r="G791" s="20">
        <v>12.44090909090909</v>
      </c>
    </row>
    <row r="792" spans="1:7" x14ac:dyDescent="0.25">
      <c r="A792" s="62">
        <v>41598</v>
      </c>
      <c r="B792" s="70">
        <v>20.7</v>
      </c>
      <c r="C792" s="70">
        <v>12.2</v>
      </c>
      <c r="D792" s="61">
        <f t="shared" si="25"/>
        <v>16.45</v>
      </c>
      <c r="E792" s="61">
        <f t="shared" si="26"/>
        <v>16.45</v>
      </c>
      <c r="F792" s="18">
        <v>10.2888</v>
      </c>
      <c r="G792" s="20">
        <v>15.6</v>
      </c>
    </row>
    <row r="793" spans="1:7" x14ac:dyDescent="0.3">
      <c r="A793" s="62">
        <v>41599</v>
      </c>
      <c r="B793" s="71">
        <v>13.5</v>
      </c>
      <c r="C793" s="72">
        <v>12.4</v>
      </c>
      <c r="D793" s="61">
        <f t="shared" si="25"/>
        <v>12.95</v>
      </c>
      <c r="E793" s="61">
        <f t="shared" si="26"/>
        <v>12.95</v>
      </c>
      <c r="F793" s="18">
        <v>1.2887999999999999</v>
      </c>
      <c r="G793" s="20">
        <v>12.886363636363637</v>
      </c>
    </row>
    <row r="794" spans="1:7" x14ac:dyDescent="0.3">
      <c r="A794" s="62">
        <v>41600</v>
      </c>
      <c r="B794" s="71">
        <v>13.9</v>
      </c>
      <c r="C794" s="72">
        <v>12.6</v>
      </c>
      <c r="D794" s="61">
        <f t="shared" si="25"/>
        <v>13.25</v>
      </c>
      <c r="E794" s="61">
        <f t="shared" si="26"/>
        <v>13.25</v>
      </c>
      <c r="F794" s="18">
        <v>1.2636000000000001</v>
      </c>
      <c r="G794" s="20">
        <v>12.891304347826084</v>
      </c>
    </row>
    <row r="795" spans="1:7" x14ac:dyDescent="0.3">
      <c r="A795" s="62">
        <v>41601</v>
      </c>
      <c r="B795" s="71">
        <v>13.1</v>
      </c>
      <c r="C795" s="72">
        <v>10.3</v>
      </c>
      <c r="D795" s="61">
        <f t="shared" si="25"/>
        <v>11.7</v>
      </c>
      <c r="E795" s="61">
        <f t="shared" si="26"/>
        <v>11.7</v>
      </c>
      <c r="F795" s="18">
        <v>1.4867999999999999</v>
      </c>
      <c r="G795" s="20">
        <v>11.83888888888889</v>
      </c>
    </row>
    <row r="796" spans="1:7" x14ac:dyDescent="0.3">
      <c r="A796" s="62">
        <v>41602</v>
      </c>
      <c r="B796" s="71">
        <v>16</v>
      </c>
      <c r="C796" s="72">
        <v>7</v>
      </c>
      <c r="D796" s="61">
        <f t="shared" si="25"/>
        <v>11.5</v>
      </c>
      <c r="E796" s="61">
        <f t="shared" si="26"/>
        <v>11.5</v>
      </c>
      <c r="F796" s="18">
        <v>10.720800000000001</v>
      </c>
      <c r="G796" s="20">
        <v>12.054545454545455</v>
      </c>
    </row>
    <row r="797" spans="1:7" x14ac:dyDescent="0.3">
      <c r="A797" s="62">
        <v>41603</v>
      </c>
      <c r="B797" s="71">
        <v>12.6</v>
      </c>
      <c r="C797" s="72">
        <v>5.4</v>
      </c>
      <c r="D797" s="61">
        <f t="shared" si="25"/>
        <v>9</v>
      </c>
      <c r="E797" s="61">
        <f t="shared" si="26"/>
        <v>9</v>
      </c>
      <c r="F797" s="18">
        <v>6.7896000000000001</v>
      </c>
      <c r="G797" s="20">
        <v>8.8454545454545457</v>
      </c>
    </row>
    <row r="798" spans="1:7" x14ac:dyDescent="0.3">
      <c r="A798" s="62">
        <v>41604</v>
      </c>
      <c r="B798" s="71">
        <v>12.9</v>
      </c>
      <c r="C798" s="72">
        <v>8.8000000000000007</v>
      </c>
      <c r="D798" s="61">
        <f t="shared" si="25"/>
        <v>10.850000000000001</v>
      </c>
      <c r="E798" s="61">
        <f t="shared" si="26"/>
        <v>10.850000000000001</v>
      </c>
      <c r="F798" s="18">
        <v>4.0823999999999998</v>
      </c>
      <c r="G798" s="20">
        <v>10.345000000000002</v>
      </c>
    </row>
    <row r="799" spans="1:7" x14ac:dyDescent="0.3">
      <c r="A799" s="62">
        <v>41605</v>
      </c>
      <c r="B799" s="71">
        <v>17.8</v>
      </c>
      <c r="C799" s="72">
        <v>9</v>
      </c>
      <c r="D799" s="61">
        <f t="shared" si="25"/>
        <v>13.4</v>
      </c>
      <c r="E799" s="61">
        <f t="shared" si="26"/>
        <v>13.4</v>
      </c>
      <c r="F799" s="18">
        <v>4.7484000000000002</v>
      </c>
      <c r="G799" s="20">
        <v>12.744444444444445</v>
      </c>
    </row>
    <row r="800" spans="1:7" x14ac:dyDescent="0.3">
      <c r="A800" s="62">
        <v>41606</v>
      </c>
      <c r="B800" s="71">
        <v>15.8</v>
      </c>
      <c r="C800" s="72">
        <v>5.0999999999999996</v>
      </c>
      <c r="D800" s="61">
        <f t="shared" si="25"/>
        <v>10.45</v>
      </c>
      <c r="E800" s="61">
        <f t="shared" si="26"/>
        <v>10.45</v>
      </c>
      <c r="F800" s="18">
        <v>10.6524</v>
      </c>
      <c r="G800" s="20">
        <v>9.2999999999999989</v>
      </c>
    </row>
    <row r="801" spans="1:7" x14ac:dyDescent="0.3">
      <c r="A801" s="62">
        <v>41607</v>
      </c>
      <c r="B801" s="71">
        <v>17.7</v>
      </c>
      <c r="C801" s="72">
        <v>3.4</v>
      </c>
      <c r="D801" s="61">
        <f t="shared" si="25"/>
        <v>10.549999999999999</v>
      </c>
      <c r="E801" s="61">
        <f t="shared" si="26"/>
        <v>10.549999999999999</v>
      </c>
      <c r="F801" s="18">
        <v>12.0708</v>
      </c>
      <c r="G801" s="20">
        <v>8.9217391304347835</v>
      </c>
    </row>
    <row r="802" spans="1:7" x14ac:dyDescent="0.3">
      <c r="A802" s="62">
        <v>41608</v>
      </c>
      <c r="B802" s="71">
        <v>16.8</v>
      </c>
      <c r="C802" s="72">
        <v>2.7</v>
      </c>
      <c r="D802" s="61">
        <f t="shared" si="25"/>
        <v>9.75</v>
      </c>
      <c r="E802" s="61">
        <f t="shared" si="26"/>
        <v>9.75</v>
      </c>
      <c r="F802" s="18">
        <v>9.5147999999999993</v>
      </c>
      <c r="G802" s="20">
        <v>8.5227272727272734</v>
      </c>
    </row>
    <row r="803" spans="1:7" x14ac:dyDescent="0.3">
      <c r="A803" s="62">
        <v>41609</v>
      </c>
      <c r="B803" s="72">
        <v>18</v>
      </c>
      <c r="C803" s="71">
        <v>2.5</v>
      </c>
      <c r="D803" s="61">
        <f t="shared" si="25"/>
        <v>10.25</v>
      </c>
      <c r="E803" s="61">
        <f t="shared" si="26"/>
        <v>10.25</v>
      </c>
      <c r="F803" s="18">
        <v>8.8236000000000008</v>
      </c>
      <c r="G803" s="20">
        <v>8.7363636363636363</v>
      </c>
    </row>
    <row r="804" spans="1:7" x14ac:dyDescent="0.3">
      <c r="A804" s="62">
        <v>41610</v>
      </c>
      <c r="B804" s="72">
        <v>18.5</v>
      </c>
      <c r="C804" s="71">
        <v>3.6</v>
      </c>
      <c r="D804" s="61">
        <f t="shared" si="25"/>
        <v>11.05</v>
      </c>
      <c r="E804" s="61">
        <f t="shared" si="26"/>
        <v>11.05</v>
      </c>
      <c r="F804" s="18">
        <v>8.9532000000000007</v>
      </c>
      <c r="G804" s="20">
        <v>9.1363636363636367</v>
      </c>
    </row>
    <row r="805" spans="1:7" x14ac:dyDescent="0.3">
      <c r="A805" s="62">
        <v>41611</v>
      </c>
      <c r="B805" s="72">
        <v>20</v>
      </c>
      <c r="C805" s="71">
        <v>2.2000000000000002</v>
      </c>
      <c r="D805" s="61">
        <f t="shared" si="25"/>
        <v>11.1</v>
      </c>
      <c r="E805" s="61">
        <f t="shared" si="26"/>
        <v>11.1</v>
      </c>
      <c r="F805" s="18">
        <v>11.178000000000001</v>
      </c>
      <c r="G805" s="20">
        <v>9.8545454545454554</v>
      </c>
    </row>
    <row r="806" spans="1:7" x14ac:dyDescent="0.3">
      <c r="A806" s="62">
        <v>41612</v>
      </c>
      <c r="B806" s="72">
        <v>11.4</v>
      </c>
      <c r="C806" s="71">
        <v>3.4</v>
      </c>
      <c r="D806" s="61">
        <f t="shared" si="25"/>
        <v>7.4</v>
      </c>
      <c r="E806" s="61">
        <f t="shared" si="26"/>
        <v>7.4</v>
      </c>
      <c r="F806" s="18">
        <v>3.024</v>
      </c>
      <c r="G806" s="20">
        <v>7.5304347826086966</v>
      </c>
    </row>
    <row r="807" spans="1:7" x14ac:dyDescent="0.3">
      <c r="A807" s="62">
        <v>41613</v>
      </c>
      <c r="B807" s="72">
        <v>20.6</v>
      </c>
      <c r="C807" s="71">
        <v>6.1</v>
      </c>
      <c r="D807" s="61">
        <f t="shared" si="25"/>
        <v>13.350000000000001</v>
      </c>
      <c r="E807" s="61">
        <f t="shared" si="26"/>
        <v>13.350000000000001</v>
      </c>
      <c r="F807" s="18">
        <v>9.1511999999999993</v>
      </c>
      <c r="G807" s="20">
        <v>11.213636363636363</v>
      </c>
    </row>
    <row r="808" spans="1:7" x14ac:dyDescent="0.3">
      <c r="A808" s="62">
        <v>41614</v>
      </c>
      <c r="B808" s="72">
        <v>18.7</v>
      </c>
      <c r="C808" s="71">
        <v>2.5</v>
      </c>
      <c r="D808" s="61">
        <f t="shared" si="25"/>
        <v>10.6</v>
      </c>
      <c r="E808" s="61">
        <f t="shared" si="26"/>
        <v>10.6</v>
      </c>
      <c r="F808" s="18">
        <v>10.083600000000001</v>
      </c>
      <c r="G808" s="20">
        <v>8.9727272727272727</v>
      </c>
    </row>
    <row r="809" spans="1:7" x14ac:dyDescent="0.3">
      <c r="A809" s="62">
        <v>41615</v>
      </c>
      <c r="B809" s="72">
        <v>16.5</v>
      </c>
      <c r="C809" s="71">
        <v>2.5</v>
      </c>
      <c r="D809" s="61">
        <f t="shared" si="25"/>
        <v>9.5</v>
      </c>
      <c r="E809" s="61">
        <f t="shared" si="26"/>
        <v>9.5</v>
      </c>
      <c r="F809" s="18">
        <v>8.9459999999999997</v>
      </c>
      <c r="G809" s="20">
        <v>8.4772727272727284</v>
      </c>
    </row>
    <row r="810" spans="1:7" x14ac:dyDescent="0.3">
      <c r="A810" s="62">
        <v>41616</v>
      </c>
      <c r="B810" s="72">
        <v>12</v>
      </c>
      <c r="C810" s="71">
        <v>6.4</v>
      </c>
      <c r="D810" s="61">
        <f t="shared" si="25"/>
        <v>9.1999999999999993</v>
      </c>
      <c r="E810" s="61">
        <f t="shared" si="26"/>
        <v>9.1999999999999993</v>
      </c>
      <c r="F810" s="18">
        <v>2.2787999999999999</v>
      </c>
      <c r="G810" s="20">
        <v>9.4217391304347835</v>
      </c>
    </row>
    <row r="811" spans="1:7" x14ac:dyDescent="0.3">
      <c r="A811" s="62">
        <v>41617</v>
      </c>
      <c r="B811" s="72">
        <v>16.899999999999999</v>
      </c>
      <c r="C811" s="71">
        <v>5.4</v>
      </c>
      <c r="D811" s="61">
        <f t="shared" si="25"/>
        <v>11.149999999999999</v>
      </c>
      <c r="E811" s="61">
        <f t="shared" si="26"/>
        <v>11.149999999999999</v>
      </c>
      <c r="F811" s="18">
        <v>10.994400000000001</v>
      </c>
      <c r="G811" s="20">
        <v>10.677272727272729</v>
      </c>
    </row>
    <row r="812" spans="1:7" x14ac:dyDescent="0.3">
      <c r="A812" s="62">
        <v>41618</v>
      </c>
      <c r="B812" s="72">
        <v>12.2</v>
      </c>
      <c r="C812" s="71">
        <v>5</v>
      </c>
      <c r="D812" s="61">
        <f t="shared" si="25"/>
        <v>8.6</v>
      </c>
      <c r="E812" s="61">
        <f t="shared" si="26"/>
        <v>8.6</v>
      </c>
      <c r="F812" s="18">
        <v>4.8095999999999997</v>
      </c>
      <c r="G812" s="20">
        <v>8.2545454545454522</v>
      </c>
    </row>
    <row r="813" spans="1:7" x14ac:dyDescent="0.25">
      <c r="A813" s="62">
        <v>41619</v>
      </c>
      <c r="B813" s="71">
        <v>16.899999999999999</v>
      </c>
      <c r="C813" s="71">
        <v>3.1</v>
      </c>
      <c r="D813" s="61">
        <f t="shared" si="25"/>
        <v>10</v>
      </c>
      <c r="E813" s="61">
        <f t="shared" si="26"/>
        <v>10</v>
      </c>
      <c r="F813" s="18">
        <v>11.2356</v>
      </c>
      <c r="G813" s="20">
        <v>8.3956521739130441</v>
      </c>
    </row>
    <row r="814" spans="1:7" x14ac:dyDescent="0.25">
      <c r="A814" s="62">
        <v>41620</v>
      </c>
      <c r="B814" s="71">
        <v>14.9</v>
      </c>
      <c r="C814" s="71">
        <v>2.1</v>
      </c>
      <c r="D814" s="61">
        <f t="shared" si="25"/>
        <v>8.5</v>
      </c>
      <c r="E814" s="61">
        <f t="shared" si="26"/>
        <v>8.5</v>
      </c>
      <c r="F814" s="18">
        <v>9.2159999999999993</v>
      </c>
      <c r="G814" s="20">
        <v>7.495454545454546</v>
      </c>
    </row>
    <row r="815" spans="1:7" x14ac:dyDescent="0.25">
      <c r="A815" s="62">
        <v>41621</v>
      </c>
      <c r="B815" s="71">
        <v>16.100000000000001</v>
      </c>
      <c r="C815" s="71">
        <v>5.3</v>
      </c>
      <c r="D815" s="61">
        <f t="shared" si="25"/>
        <v>10.700000000000001</v>
      </c>
      <c r="E815" s="61">
        <f t="shared" si="26"/>
        <v>10.700000000000001</v>
      </c>
      <c r="F815" s="18">
        <v>6.7572000000000001</v>
      </c>
      <c r="G815" s="20">
        <v>8.9454545454545453</v>
      </c>
    </row>
    <row r="816" spans="1:7" x14ac:dyDescent="0.25">
      <c r="A816" s="62">
        <v>41622</v>
      </c>
      <c r="B816" s="71">
        <v>12.2</v>
      </c>
      <c r="C816" s="71">
        <v>6.3</v>
      </c>
      <c r="D816" s="61">
        <f t="shared" si="25"/>
        <v>9.25</v>
      </c>
      <c r="E816" s="61">
        <f t="shared" si="26"/>
        <v>9.25</v>
      </c>
      <c r="F816" s="18">
        <v>4.5648</v>
      </c>
      <c r="G816" s="20">
        <v>8.6454545454545482</v>
      </c>
    </row>
    <row r="817" spans="1:7" x14ac:dyDescent="0.25">
      <c r="A817" s="62">
        <v>41623</v>
      </c>
      <c r="B817" s="71">
        <v>11.3</v>
      </c>
      <c r="C817" s="71">
        <v>3.5</v>
      </c>
      <c r="D817" s="61">
        <f t="shared" si="25"/>
        <v>7.4</v>
      </c>
      <c r="E817" s="61">
        <f t="shared" si="26"/>
        <v>7.4</v>
      </c>
      <c r="F817" s="18">
        <v>6.0119999999999996</v>
      </c>
      <c r="G817" s="20">
        <v>7.2260869565217414</v>
      </c>
    </row>
    <row r="818" spans="1:7" x14ac:dyDescent="0.25">
      <c r="A818" s="62">
        <v>41624</v>
      </c>
      <c r="B818" s="71">
        <v>14.8</v>
      </c>
      <c r="C818" s="71">
        <v>-0.3</v>
      </c>
      <c r="D818" s="61">
        <f t="shared" si="25"/>
        <v>7.25</v>
      </c>
      <c r="E818" s="61">
        <f t="shared" si="26"/>
        <v>7.25</v>
      </c>
      <c r="F818" s="18">
        <v>11.448</v>
      </c>
      <c r="G818" s="20">
        <v>6.4476190476190478</v>
      </c>
    </row>
    <row r="819" spans="1:7" x14ac:dyDescent="0.25">
      <c r="A819" s="62">
        <v>41625</v>
      </c>
      <c r="B819" s="71">
        <v>13.7</v>
      </c>
      <c r="C819" s="71">
        <v>-0.1</v>
      </c>
      <c r="D819" s="61">
        <f t="shared" si="25"/>
        <v>6.8</v>
      </c>
      <c r="E819" s="61">
        <f t="shared" si="26"/>
        <v>6.8</v>
      </c>
      <c r="F819" s="18">
        <v>8.8344000000000005</v>
      </c>
      <c r="G819" s="20">
        <v>5.5318181818181813</v>
      </c>
    </row>
    <row r="820" spans="1:7" x14ac:dyDescent="0.25">
      <c r="A820" s="62">
        <v>41626</v>
      </c>
      <c r="B820" s="71">
        <v>12.3</v>
      </c>
      <c r="C820" s="71">
        <v>3.4</v>
      </c>
      <c r="D820" s="61">
        <f t="shared" si="25"/>
        <v>7.8500000000000005</v>
      </c>
      <c r="E820" s="61">
        <f t="shared" si="26"/>
        <v>7.8500000000000005</v>
      </c>
      <c r="F820" s="18">
        <v>7.2215999999999996</v>
      </c>
      <c r="G820" s="20">
        <v>6.5782608695652192</v>
      </c>
    </row>
    <row r="821" spans="1:7" x14ac:dyDescent="0.25">
      <c r="A821" s="62">
        <v>41627</v>
      </c>
      <c r="B821" s="71">
        <v>5.3</v>
      </c>
      <c r="C821" s="71">
        <v>2.2999999999999998</v>
      </c>
      <c r="D821" s="61">
        <f t="shared" si="25"/>
        <v>3.8</v>
      </c>
      <c r="E821" s="61">
        <f t="shared" si="26"/>
        <v>3.8</v>
      </c>
      <c r="F821" s="18">
        <v>1.4219999999999999</v>
      </c>
      <c r="G821" s="20">
        <v>4.2681818181818185</v>
      </c>
    </row>
    <row r="822" spans="1:7" x14ac:dyDescent="0.25">
      <c r="A822" s="62">
        <v>41628</v>
      </c>
      <c r="B822" s="71">
        <v>10.1</v>
      </c>
      <c r="C822" s="71">
        <v>3.7</v>
      </c>
      <c r="D822" s="61">
        <f t="shared" si="25"/>
        <v>6.9</v>
      </c>
      <c r="E822" s="61">
        <f t="shared" si="26"/>
        <v>6.9</v>
      </c>
      <c r="F822" s="18">
        <v>5.1336000000000004</v>
      </c>
      <c r="G822" s="20">
        <v>6.3090909090909086</v>
      </c>
    </row>
    <row r="823" spans="1:7" x14ac:dyDescent="0.3">
      <c r="A823" s="62">
        <v>41629</v>
      </c>
      <c r="B823" s="71">
        <v>9.1</v>
      </c>
      <c r="C823" s="72">
        <v>3.4</v>
      </c>
      <c r="D823" s="61">
        <f t="shared" si="25"/>
        <v>6.25</v>
      </c>
      <c r="E823" s="61">
        <f t="shared" si="26"/>
        <v>6.25</v>
      </c>
      <c r="F823" s="18">
        <v>4.4387999999999996</v>
      </c>
      <c r="G823" s="20">
        <v>5.7318181818181824</v>
      </c>
    </row>
    <row r="824" spans="1:7" x14ac:dyDescent="0.3">
      <c r="A824" s="62">
        <v>41630</v>
      </c>
      <c r="B824" s="71">
        <v>7.3</v>
      </c>
      <c r="C824" s="72">
        <v>2.5</v>
      </c>
      <c r="D824" s="61">
        <f t="shared" si="25"/>
        <v>4.9000000000000004</v>
      </c>
      <c r="E824" s="61">
        <f t="shared" si="26"/>
        <v>4.9000000000000004</v>
      </c>
      <c r="F824" s="18">
        <v>2.7288000000000001</v>
      </c>
      <c r="G824" s="20">
        <v>4.8409090909090908</v>
      </c>
    </row>
    <row r="825" spans="1:7" x14ac:dyDescent="0.3">
      <c r="A825" s="62">
        <v>41631</v>
      </c>
      <c r="B825" s="71">
        <v>11.5</v>
      </c>
      <c r="C825" s="72">
        <v>4</v>
      </c>
      <c r="D825" s="61">
        <f t="shared" si="25"/>
        <v>7.75</v>
      </c>
      <c r="E825" s="61">
        <f t="shared" si="26"/>
        <v>7.75</v>
      </c>
      <c r="F825" s="18">
        <v>6.2064000000000004</v>
      </c>
      <c r="G825" s="20">
        <v>7.7571428571428589</v>
      </c>
    </row>
    <row r="826" spans="1:7" x14ac:dyDescent="0.3">
      <c r="A826" s="62">
        <v>41632</v>
      </c>
      <c r="B826" s="71">
        <v>9.6999999999999993</v>
      </c>
      <c r="C826" s="72">
        <v>5.5</v>
      </c>
      <c r="D826" s="61">
        <f t="shared" si="25"/>
        <v>7.6</v>
      </c>
      <c r="E826" s="61">
        <f t="shared" si="26"/>
        <v>7.6</v>
      </c>
      <c r="F826" s="18">
        <v>0.74160000000000004</v>
      </c>
      <c r="G826" s="20">
        <v>7.0555555555555554</v>
      </c>
    </row>
    <row r="827" spans="1:7" x14ac:dyDescent="0.3">
      <c r="A827" s="62">
        <v>41633</v>
      </c>
      <c r="B827" s="71">
        <v>11</v>
      </c>
      <c r="C827" s="72">
        <v>4</v>
      </c>
      <c r="D827" s="61">
        <f t="shared" si="25"/>
        <v>7.5</v>
      </c>
      <c r="E827" s="61">
        <f t="shared" si="26"/>
        <v>7.5</v>
      </c>
      <c r="F827" s="18">
        <v>0</v>
      </c>
      <c r="G827" s="20">
        <v>8</v>
      </c>
    </row>
    <row r="828" spans="1:7" x14ac:dyDescent="0.3">
      <c r="A828" s="62">
        <v>41634</v>
      </c>
      <c r="B828" s="71">
        <v>12.7</v>
      </c>
      <c r="C828" s="72">
        <v>3.1</v>
      </c>
      <c r="D828" s="61">
        <f t="shared" si="25"/>
        <v>7.8999999999999995</v>
      </c>
      <c r="E828" s="61">
        <f t="shared" si="26"/>
        <v>7.8999999999999995</v>
      </c>
      <c r="F828" s="18">
        <v>9.6839999999999993</v>
      </c>
      <c r="G828" s="20">
        <v>9.1833333333333318</v>
      </c>
    </row>
    <row r="829" spans="1:7" x14ac:dyDescent="0.3">
      <c r="A829" s="62">
        <v>41635</v>
      </c>
      <c r="B829" s="71">
        <v>10.4</v>
      </c>
      <c r="C829" s="72">
        <v>-1</v>
      </c>
      <c r="D829" s="61">
        <f t="shared" si="25"/>
        <v>4.7</v>
      </c>
      <c r="E829" s="61">
        <f t="shared" si="26"/>
        <v>4.7</v>
      </c>
      <c r="F829" s="18">
        <v>8.3987999999999996</v>
      </c>
      <c r="G829" s="20">
        <v>3.8318181818181816</v>
      </c>
    </row>
    <row r="830" spans="1:7" x14ac:dyDescent="0.3">
      <c r="A830" s="62">
        <v>41636</v>
      </c>
      <c r="B830" s="71">
        <v>10</v>
      </c>
      <c r="C830" s="72">
        <v>-0.9</v>
      </c>
      <c r="D830" s="61">
        <f t="shared" si="25"/>
        <v>4.55</v>
      </c>
      <c r="E830" s="61">
        <f t="shared" si="26"/>
        <v>4.55</v>
      </c>
      <c r="F830" s="18">
        <v>7.3836000000000004</v>
      </c>
      <c r="G830" s="20">
        <v>3.6761904761904765</v>
      </c>
    </row>
    <row r="831" spans="1:7" x14ac:dyDescent="0.3">
      <c r="A831" s="62">
        <v>41637</v>
      </c>
      <c r="B831" s="71">
        <v>10.9</v>
      </c>
      <c r="C831" s="72">
        <v>-0.6</v>
      </c>
      <c r="D831" s="61">
        <f t="shared" si="25"/>
        <v>5.15</v>
      </c>
      <c r="E831" s="61">
        <f t="shared" si="26"/>
        <v>5.15</v>
      </c>
      <c r="F831" s="18">
        <v>8.298</v>
      </c>
      <c r="G831" s="20">
        <v>3.6409090909090907</v>
      </c>
    </row>
    <row r="832" spans="1:7" x14ac:dyDescent="0.3">
      <c r="A832" s="62">
        <v>41638</v>
      </c>
      <c r="B832" s="71">
        <v>10.7</v>
      </c>
      <c r="C832" s="72">
        <v>-1.8</v>
      </c>
      <c r="D832" s="61">
        <f t="shared" si="25"/>
        <v>4.4499999999999993</v>
      </c>
      <c r="E832" s="61">
        <f t="shared" si="26"/>
        <v>4.4499999999999993</v>
      </c>
      <c r="F832" s="18">
        <v>5.4071999999999996</v>
      </c>
      <c r="G832" s="20">
        <v>3.2272727272727271</v>
      </c>
    </row>
    <row r="833" spans="1:7" x14ac:dyDescent="0.3">
      <c r="A833" s="62">
        <v>41639</v>
      </c>
      <c r="B833" s="71">
        <v>5.6</v>
      </c>
      <c r="C833" s="72">
        <v>1.2</v>
      </c>
      <c r="D833" s="61">
        <f t="shared" si="25"/>
        <v>3.4</v>
      </c>
      <c r="E833" s="61">
        <f t="shared" si="26"/>
        <v>3.4</v>
      </c>
      <c r="F833" s="18">
        <v>2.214</v>
      </c>
      <c r="G833" s="20">
        <v>2.6727272727272724</v>
      </c>
    </row>
    <row r="834" spans="1:7" x14ac:dyDescent="0.25">
      <c r="A834" s="62">
        <v>41640</v>
      </c>
      <c r="B834" s="19">
        <v>15.7</v>
      </c>
      <c r="C834" s="19">
        <v>2.8</v>
      </c>
      <c r="D834" s="61">
        <f t="shared" si="25"/>
        <v>9.25</v>
      </c>
      <c r="E834" s="61">
        <f t="shared" si="26"/>
        <v>9.25</v>
      </c>
      <c r="F834" s="20">
        <v>8.4600000000000009</v>
      </c>
      <c r="G834" s="20">
        <v>7.754545454545454</v>
      </c>
    </row>
    <row r="835" spans="1:7" x14ac:dyDescent="0.25">
      <c r="A835" s="62">
        <v>41641</v>
      </c>
      <c r="B835" s="19">
        <v>15.7</v>
      </c>
      <c r="C835" s="19">
        <v>2.8</v>
      </c>
      <c r="D835" s="61">
        <f t="shared" ref="D835:D898" si="27">(B835+C835)/2</f>
        <v>9.25</v>
      </c>
      <c r="E835" s="61">
        <f t="shared" ref="E835:E898" si="28">IF(D835&lt;=0,0,IF(AND(D835&gt;0,D835&lt;=26),D835,IF(AND(D835&gt;26,D835&lt;=34),26/8*(34-D835),0)))</f>
        <v>9.25</v>
      </c>
      <c r="F835" s="20">
        <v>8.4600000000000009</v>
      </c>
      <c r="G835" s="20">
        <v>7.754545454545454</v>
      </c>
    </row>
    <row r="836" spans="1:7" x14ac:dyDescent="0.25">
      <c r="A836" s="62">
        <v>41642</v>
      </c>
      <c r="B836" s="19">
        <v>15.7</v>
      </c>
      <c r="C836" s="19">
        <v>2.8</v>
      </c>
      <c r="D836" s="61">
        <f t="shared" si="27"/>
        <v>9.25</v>
      </c>
      <c r="E836" s="61">
        <f t="shared" si="28"/>
        <v>9.25</v>
      </c>
      <c r="F836" s="20">
        <v>8.4600000000000009</v>
      </c>
      <c r="G836" s="20">
        <v>7.754545454545454</v>
      </c>
    </row>
    <row r="837" spans="1:7" x14ac:dyDescent="0.25">
      <c r="A837" s="62">
        <v>41643</v>
      </c>
      <c r="B837" s="19">
        <v>15.3</v>
      </c>
      <c r="C837" s="19">
        <v>0.5</v>
      </c>
      <c r="D837" s="61">
        <f t="shared" si="27"/>
        <v>7.9</v>
      </c>
      <c r="E837" s="61">
        <f t="shared" si="28"/>
        <v>7.9</v>
      </c>
      <c r="F837" s="20">
        <v>8.8811999999999998</v>
      </c>
      <c r="G837" s="20">
        <v>5.9909090909090912</v>
      </c>
    </row>
    <row r="838" spans="1:7" x14ac:dyDescent="0.25">
      <c r="A838" s="62">
        <v>41644</v>
      </c>
      <c r="B838" s="19">
        <v>12.1</v>
      </c>
      <c r="C838" s="19">
        <v>2.6</v>
      </c>
      <c r="D838" s="61">
        <f t="shared" si="27"/>
        <v>7.35</v>
      </c>
      <c r="E838" s="61">
        <f t="shared" si="28"/>
        <v>7.35</v>
      </c>
      <c r="F838" s="20">
        <v>4.4711999999999996</v>
      </c>
      <c r="G838" s="20">
        <v>6.2954545454545441</v>
      </c>
    </row>
    <row r="839" spans="1:7" x14ac:dyDescent="0.25">
      <c r="A839" s="62">
        <v>41645</v>
      </c>
      <c r="B839" s="19">
        <v>8.6999999999999993</v>
      </c>
      <c r="C839" s="19">
        <v>4.9000000000000004</v>
      </c>
      <c r="D839" s="61">
        <f t="shared" si="27"/>
        <v>6.8</v>
      </c>
      <c r="E839" s="61">
        <f t="shared" si="28"/>
        <v>6.8</v>
      </c>
      <c r="F839" s="20">
        <v>2.3687999999999998</v>
      </c>
      <c r="G839" s="20">
        <v>6.5181818181818185</v>
      </c>
    </row>
    <row r="840" spans="1:7" x14ac:dyDescent="0.25">
      <c r="A840" s="62">
        <v>41646</v>
      </c>
      <c r="B840" s="19">
        <v>12.2</v>
      </c>
      <c r="C840" s="19">
        <v>4.5999999999999996</v>
      </c>
      <c r="D840" s="61">
        <f t="shared" si="27"/>
        <v>8.3999999999999986</v>
      </c>
      <c r="E840" s="61">
        <f t="shared" si="28"/>
        <v>8.3999999999999986</v>
      </c>
      <c r="F840" s="20">
        <v>7.29</v>
      </c>
      <c r="G840" s="20">
        <v>8.1555555555555568</v>
      </c>
    </row>
    <row r="841" spans="1:7" x14ac:dyDescent="0.25">
      <c r="A841" s="62">
        <v>41647</v>
      </c>
      <c r="B841" s="19">
        <v>12.7</v>
      </c>
      <c r="C841" s="19">
        <v>3.1</v>
      </c>
      <c r="D841" s="61">
        <f t="shared" si="27"/>
        <v>7.8999999999999995</v>
      </c>
      <c r="E841" s="61">
        <f t="shared" si="28"/>
        <v>7.8999999999999995</v>
      </c>
      <c r="F841" s="20">
        <v>9.2376000000000005</v>
      </c>
      <c r="G841" s="20">
        <v>6.959090909090909</v>
      </c>
    </row>
    <row r="842" spans="1:7" x14ac:dyDescent="0.25">
      <c r="A842" s="62">
        <v>41648</v>
      </c>
      <c r="B842" s="19">
        <v>12.2</v>
      </c>
      <c r="C842" s="19">
        <v>2.9</v>
      </c>
      <c r="D842" s="61">
        <f t="shared" si="27"/>
        <v>7.55</v>
      </c>
      <c r="E842" s="61">
        <f t="shared" si="28"/>
        <v>7.55</v>
      </c>
      <c r="F842" s="20">
        <v>7.7939999999999996</v>
      </c>
      <c r="G842" s="20">
        <v>6.2863636363636353</v>
      </c>
    </row>
    <row r="843" spans="1:7" x14ac:dyDescent="0.25">
      <c r="A843" s="62">
        <v>41649</v>
      </c>
      <c r="B843" s="19">
        <v>7.9</v>
      </c>
      <c r="C843" s="19">
        <v>4.2</v>
      </c>
      <c r="D843" s="61">
        <f t="shared" si="27"/>
        <v>6.0500000000000007</v>
      </c>
      <c r="E843" s="61">
        <f t="shared" si="28"/>
        <v>6.0500000000000007</v>
      </c>
      <c r="F843" s="20">
        <v>4.6584000000000003</v>
      </c>
      <c r="G843" s="20">
        <v>5.7636363636363637</v>
      </c>
    </row>
    <row r="844" spans="1:7" x14ac:dyDescent="0.25">
      <c r="A844" s="62">
        <v>41650</v>
      </c>
      <c r="B844" s="19">
        <v>11</v>
      </c>
      <c r="C844" s="19">
        <v>3</v>
      </c>
      <c r="D844" s="61">
        <f t="shared" si="27"/>
        <v>7</v>
      </c>
      <c r="E844" s="61">
        <f t="shared" si="28"/>
        <v>7</v>
      </c>
      <c r="F844" s="20">
        <v>8.1720000000000006</v>
      </c>
      <c r="G844" s="20">
        <v>6.245454545454546</v>
      </c>
    </row>
    <row r="845" spans="1:7" x14ac:dyDescent="0.25">
      <c r="A845" s="62">
        <v>41651</v>
      </c>
      <c r="B845" s="19">
        <v>12.3</v>
      </c>
      <c r="C845" s="19">
        <v>3.8</v>
      </c>
      <c r="D845" s="61">
        <f t="shared" si="27"/>
        <v>8.0500000000000007</v>
      </c>
      <c r="E845" s="61">
        <f t="shared" si="28"/>
        <v>8.0500000000000007</v>
      </c>
      <c r="F845" s="20">
        <v>10.224</v>
      </c>
      <c r="G845" s="20">
        <v>6.9954545454545443</v>
      </c>
    </row>
    <row r="846" spans="1:7" x14ac:dyDescent="0.25">
      <c r="A846" s="62">
        <v>41652</v>
      </c>
      <c r="B846" s="19">
        <v>13.2</v>
      </c>
      <c r="C846" s="19">
        <v>0</v>
      </c>
      <c r="D846" s="61">
        <f t="shared" si="27"/>
        <v>6.6</v>
      </c>
      <c r="E846" s="61">
        <f t="shared" si="28"/>
        <v>6.6</v>
      </c>
      <c r="F846" s="20">
        <v>11.4156</v>
      </c>
      <c r="G846" s="20">
        <v>6.331818181818182</v>
      </c>
    </row>
    <row r="847" spans="1:7" x14ac:dyDescent="0.25">
      <c r="A847" s="62">
        <v>41653</v>
      </c>
      <c r="B847" s="19">
        <v>8.1999999999999993</v>
      </c>
      <c r="C847" s="19">
        <v>0.4</v>
      </c>
      <c r="D847" s="61">
        <f t="shared" si="27"/>
        <v>4.3</v>
      </c>
      <c r="E847" s="61">
        <f t="shared" si="28"/>
        <v>4.3</v>
      </c>
      <c r="F847" s="20">
        <v>2.8763999999999998</v>
      </c>
      <c r="G847" s="20">
        <v>4.4272727272727277</v>
      </c>
    </row>
    <row r="848" spans="1:7" x14ac:dyDescent="0.25">
      <c r="A848" s="62">
        <v>41654</v>
      </c>
      <c r="B848" s="19">
        <v>8</v>
      </c>
      <c r="C848" s="19">
        <v>4.5</v>
      </c>
      <c r="D848" s="61">
        <f t="shared" si="27"/>
        <v>6.25</v>
      </c>
      <c r="E848" s="61">
        <f t="shared" si="28"/>
        <v>6.25</v>
      </c>
      <c r="F848" s="20">
        <v>2.0484</v>
      </c>
      <c r="G848" s="20">
        <v>6.0049999999999999</v>
      </c>
    </row>
    <row r="849" spans="1:7" x14ac:dyDescent="0.25">
      <c r="A849" s="62">
        <v>41655</v>
      </c>
      <c r="B849" s="19">
        <v>12.6</v>
      </c>
      <c r="C849" s="19">
        <v>5.6</v>
      </c>
      <c r="D849" s="61">
        <f t="shared" si="27"/>
        <v>9.1</v>
      </c>
      <c r="E849" s="61">
        <f t="shared" si="28"/>
        <v>9.1</v>
      </c>
      <c r="F849" s="20">
        <v>7.1639999999999997</v>
      </c>
      <c r="G849" s="20">
        <v>9.7333333333333325</v>
      </c>
    </row>
    <row r="850" spans="1:7" x14ac:dyDescent="0.25">
      <c r="A850" s="62">
        <v>41656</v>
      </c>
      <c r="B850" s="19">
        <v>11.9</v>
      </c>
      <c r="C850" s="19">
        <v>0.8</v>
      </c>
      <c r="D850" s="61">
        <f t="shared" si="27"/>
        <v>6.3500000000000005</v>
      </c>
      <c r="E850" s="61">
        <f t="shared" si="28"/>
        <v>6.3500000000000005</v>
      </c>
      <c r="F850" s="20">
        <v>8.0388000000000002</v>
      </c>
      <c r="G850" s="20">
        <v>6.25</v>
      </c>
    </row>
    <row r="851" spans="1:7" x14ac:dyDescent="0.25">
      <c r="A851" s="62">
        <v>41657</v>
      </c>
      <c r="B851" s="19">
        <v>7.2</v>
      </c>
      <c r="C851" s="19">
        <v>1.2</v>
      </c>
      <c r="D851" s="61">
        <f t="shared" si="27"/>
        <v>4.2</v>
      </c>
      <c r="E851" s="61">
        <f t="shared" si="28"/>
        <v>4.2</v>
      </c>
      <c r="F851" s="20">
        <v>2.8368000000000002</v>
      </c>
      <c r="G851" s="20">
        <v>4.2055555555555557</v>
      </c>
    </row>
    <row r="852" spans="1:7" x14ac:dyDescent="0.25">
      <c r="A852" s="62">
        <v>41658</v>
      </c>
      <c r="B852" s="19">
        <v>16.2</v>
      </c>
      <c r="C852" s="19">
        <v>7.5</v>
      </c>
      <c r="D852" s="61">
        <f t="shared" si="27"/>
        <v>11.85</v>
      </c>
      <c r="E852" s="61">
        <f t="shared" si="28"/>
        <v>11.85</v>
      </c>
      <c r="F852" s="20">
        <v>10.8108</v>
      </c>
      <c r="G852" s="20">
        <v>12.166666666666664</v>
      </c>
    </row>
    <row r="853" spans="1:7" x14ac:dyDescent="0.25">
      <c r="A853" s="62">
        <v>41659</v>
      </c>
      <c r="B853" s="19">
        <v>17.100000000000001</v>
      </c>
      <c r="C853" s="19">
        <v>3.3</v>
      </c>
      <c r="D853" s="61">
        <f t="shared" si="27"/>
        <v>10.200000000000001</v>
      </c>
      <c r="E853" s="61">
        <f t="shared" si="28"/>
        <v>10.200000000000001</v>
      </c>
      <c r="F853" s="20">
        <v>10.602</v>
      </c>
      <c r="G853" s="20">
        <v>9.2818181818181813</v>
      </c>
    </row>
    <row r="854" spans="1:7" x14ac:dyDescent="0.25">
      <c r="A854" s="62">
        <v>41660</v>
      </c>
      <c r="B854" s="19">
        <v>16</v>
      </c>
      <c r="C854" s="19">
        <v>2.2000000000000002</v>
      </c>
      <c r="D854" s="61">
        <f t="shared" si="27"/>
        <v>9.1</v>
      </c>
      <c r="E854" s="61">
        <f t="shared" si="28"/>
        <v>9.1</v>
      </c>
      <c r="F854" s="20">
        <v>11.2248</v>
      </c>
      <c r="G854" s="20">
        <v>7.6909090909090905</v>
      </c>
    </row>
    <row r="855" spans="1:7" x14ac:dyDescent="0.25">
      <c r="A855" s="62">
        <v>41661</v>
      </c>
      <c r="B855" s="19">
        <v>15.9</v>
      </c>
      <c r="C855" s="19">
        <v>0.4</v>
      </c>
      <c r="D855" s="61">
        <f t="shared" si="27"/>
        <v>8.15</v>
      </c>
      <c r="E855" s="61">
        <f t="shared" si="28"/>
        <v>8.15</v>
      </c>
      <c r="F855" s="20">
        <v>11.127599999999999</v>
      </c>
      <c r="G855" s="20">
        <v>6.990909090909093</v>
      </c>
    </row>
    <row r="856" spans="1:7" x14ac:dyDescent="0.25">
      <c r="A856" s="62">
        <v>41662</v>
      </c>
      <c r="B856" s="19">
        <v>16</v>
      </c>
      <c r="C856" s="19">
        <v>0.7</v>
      </c>
      <c r="D856" s="61">
        <f t="shared" si="27"/>
        <v>8.35</v>
      </c>
      <c r="E856" s="61">
        <f t="shared" si="28"/>
        <v>8.35</v>
      </c>
      <c r="F856" s="20">
        <v>9.9792000000000005</v>
      </c>
      <c r="G856" s="20">
        <v>7.2727272727272725</v>
      </c>
    </row>
    <row r="857" spans="1:7" x14ac:dyDescent="0.25">
      <c r="A857" s="62">
        <v>41663</v>
      </c>
      <c r="B857" s="19">
        <v>18.8</v>
      </c>
      <c r="C857" s="19">
        <v>2.4</v>
      </c>
      <c r="D857" s="61">
        <f t="shared" si="27"/>
        <v>10.6</v>
      </c>
      <c r="E857" s="61">
        <f t="shared" si="28"/>
        <v>10.6</v>
      </c>
      <c r="F857" s="20">
        <v>9.2195999999999998</v>
      </c>
      <c r="G857" s="20">
        <v>8.7636363636363637</v>
      </c>
    </row>
    <row r="858" spans="1:7" x14ac:dyDescent="0.25">
      <c r="A858" s="62">
        <v>41664</v>
      </c>
      <c r="B858" s="19">
        <v>17.100000000000001</v>
      </c>
      <c r="C858" s="19">
        <v>3.2</v>
      </c>
      <c r="D858" s="61">
        <f t="shared" si="27"/>
        <v>10.15</v>
      </c>
      <c r="E858" s="61">
        <f t="shared" si="28"/>
        <v>10.15</v>
      </c>
      <c r="F858" s="20">
        <v>6.7320000000000002</v>
      </c>
      <c r="G858" s="20">
        <v>9.5130434782608706</v>
      </c>
    </row>
    <row r="859" spans="1:7" x14ac:dyDescent="0.25">
      <c r="A859" s="62">
        <v>41665</v>
      </c>
      <c r="B859" s="19">
        <v>19.100000000000001</v>
      </c>
      <c r="C859" s="19">
        <v>8.3000000000000007</v>
      </c>
      <c r="D859" s="61">
        <f t="shared" si="27"/>
        <v>13.700000000000001</v>
      </c>
      <c r="E859" s="61">
        <f t="shared" si="28"/>
        <v>13.700000000000001</v>
      </c>
      <c r="F859" s="20">
        <v>8.4600000000000009</v>
      </c>
      <c r="G859" s="20">
        <v>11.854545454545455</v>
      </c>
    </row>
    <row r="860" spans="1:7" x14ac:dyDescent="0.25">
      <c r="A860" s="62">
        <v>41666</v>
      </c>
      <c r="B860" s="19">
        <v>13.6</v>
      </c>
      <c r="C860" s="19">
        <v>8.5</v>
      </c>
      <c r="D860" s="61">
        <f t="shared" si="27"/>
        <v>11.05</v>
      </c>
      <c r="E860" s="61">
        <f t="shared" si="28"/>
        <v>11.05</v>
      </c>
      <c r="F860" s="20">
        <v>4.4316000000000004</v>
      </c>
      <c r="G860" s="20">
        <v>10.752173913043478</v>
      </c>
    </row>
    <row r="861" spans="1:7" x14ac:dyDescent="0.25">
      <c r="A861" s="62">
        <v>41667</v>
      </c>
      <c r="B861" s="19">
        <v>15</v>
      </c>
      <c r="C861" s="19">
        <v>6.6</v>
      </c>
      <c r="D861" s="61">
        <f t="shared" si="27"/>
        <v>10.8</v>
      </c>
      <c r="E861" s="61">
        <f t="shared" si="28"/>
        <v>10.8</v>
      </c>
      <c r="F861" s="20">
        <v>4.0247999999999999</v>
      </c>
      <c r="G861" s="20">
        <v>9.377272727272727</v>
      </c>
    </row>
    <row r="862" spans="1:7" x14ac:dyDescent="0.25">
      <c r="A862" s="62">
        <v>41668</v>
      </c>
      <c r="B862" s="19">
        <v>12.6</v>
      </c>
      <c r="C862" s="19">
        <v>4.5</v>
      </c>
      <c r="D862" s="61">
        <f t="shared" si="27"/>
        <v>8.5500000000000007</v>
      </c>
      <c r="E862" s="61">
        <f t="shared" si="28"/>
        <v>8.5500000000000007</v>
      </c>
      <c r="F862" s="20">
        <v>5.6231999999999998</v>
      </c>
      <c r="G862" s="20">
        <v>8.5</v>
      </c>
    </row>
    <row r="863" spans="1:7" x14ac:dyDescent="0.25">
      <c r="A863" s="62">
        <v>41669</v>
      </c>
      <c r="B863" s="19">
        <v>13.9</v>
      </c>
      <c r="C863" s="19">
        <v>6.8</v>
      </c>
      <c r="D863" s="61">
        <f t="shared" si="27"/>
        <v>10.35</v>
      </c>
      <c r="E863" s="61">
        <f t="shared" si="28"/>
        <v>10.35</v>
      </c>
      <c r="F863" s="20">
        <v>7.1280000000000001</v>
      </c>
      <c r="G863" s="20">
        <v>9.4521739130434792</v>
      </c>
    </row>
    <row r="864" spans="1:7" x14ac:dyDescent="0.25">
      <c r="A864" s="62">
        <v>41670</v>
      </c>
      <c r="B864" s="21">
        <v>12.7</v>
      </c>
      <c r="C864" s="21">
        <v>5.8</v>
      </c>
      <c r="D864" s="61">
        <f t="shared" si="27"/>
        <v>9.25</v>
      </c>
      <c r="E864" s="61">
        <f t="shared" si="28"/>
        <v>9.25</v>
      </c>
      <c r="F864" s="20">
        <v>3.5316000000000001</v>
      </c>
      <c r="G864" s="20">
        <v>9.0214285714285722</v>
      </c>
    </row>
    <row r="865" spans="1:7" x14ac:dyDescent="0.25">
      <c r="A865" s="62">
        <v>41671</v>
      </c>
      <c r="B865" s="21">
        <v>16.7</v>
      </c>
      <c r="C865" s="21">
        <v>8</v>
      </c>
      <c r="D865" s="61">
        <f t="shared" si="27"/>
        <v>12.35</v>
      </c>
      <c r="E865" s="61">
        <f t="shared" si="28"/>
        <v>12.35</v>
      </c>
      <c r="F865" s="20">
        <v>7.8048000000000002</v>
      </c>
      <c r="G865" s="20">
        <v>12.783333333333331</v>
      </c>
    </row>
    <row r="866" spans="1:7" x14ac:dyDescent="0.25">
      <c r="A866" s="62">
        <v>41672</v>
      </c>
      <c r="B866" s="21">
        <v>17.7</v>
      </c>
      <c r="C866" s="21">
        <v>9.8000000000000007</v>
      </c>
      <c r="D866" s="61">
        <f t="shared" si="27"/>
        <v>13.75</v>
      </c>
      <c r="E866" s="61">
        <f t="shared" si="28"/>
        <v>13.75</v>
      </c>
      <c r="F866" s="20">
        <v>6.8760000000000003</v>
      </c>
      <c r="G866" s="20">
        <v>13.270588235294117</v>
      </c>
    </row>
    <row r="867" spans="1:7" x14ac:dyDescent="0.25">
      <c r="A867" s="62">
        <v>41673</v>
      </c>
      <c r="B867" s="21">
        <v>17.399999999999999</v>
      </c>
      <c r="C867" s="21">
        <v>8.6999999999999993</v>
      </c>
      <c r="D867" s="61">
        <f t="shared" si="27"/>
        <v>13.049999999999999</v>
      </c>
      <c r="E867" s="61">
        <f t="shared" si="28"/>
        <v>13.049999999999999</v>
      </c>
      <c r="F867" s="20">
        <v>5.1479999999999997</v>
      </c>
      <c r="G867" s="20">
        <v>13.9</v>
      </c>
    </row>
    <row r="868" spans="1:7" x14ac:dyDescent="0.25">
      <c r="A868" s="62">
        <v>41674</v>
      </c>
      <c r="B868" s="21">
        <v>13.7</v>
      </c>
      <c r="C868" s="21">
        <v>11.1</v>
      </c>
      <c r="D868" s="61">
        <f t="shared" si="27"/>
        <v>12.399999999999999</v>
      </c>
      <c r="E868" s="61">
        <f t="shared" si="28"/>
        <v>12.399999999999999</v>
      </c>
      <c r="F868" s="20">
        <v>3.7332000000000001</v>
      </c>
      <c r="G868" s="20">
        <v>12.590909090909092</v>
      </c>
    </row>
    <row r="869" spans="1:7" x14ac:dyDescent="0.25">
      <c r="A869" s="62">
        <v>41675</v>
      </c>
      <c r="B869" s="21">
        <v>10.1</v>
      </c>
      <c r="C869" s="21">
        <v>7.6</v>
      </c>
      <c r="D869" s="61">
        <f t="shared" si="27"/>
        <v>8.85</v>
      </c>
      <c r="E869" s="61">
        <f t="shared" si="28"/>
        <v>8.85</v>
      </c>
      <c r="F869" s="20">
        <v>3.5388000000000002</v>
      </c>
      <c r="G869" s="20">
        <v>9.1624999999999996</v>
      </c>
    </row>
    <row r="870" spans="1:7" x14ac:dyDescent="0.25">
      <c r="A870" s="62">
        <v>41676</v>
      </c>
      <c r="B870" s="21">
        <v>8.6</v>
      </c>
      <c r="C870" s="21">
        <v>4.5999999999999996</v>
      </c>
      <c r="D870" s="61">
        <f t="shared" si="27"/>
        <v>6.6</v>
      </c>
      <c r="E870" s="61">
        <f t="shared" si="28"/>
        <v>6.6</v>
      </c>
      <c r="F870" s="20">
        <v>1.5840000000000001</v>
      </c>
      <c r="G870" s="20">
        <v>5.7799999999999994</v>
      </c>
    </row>
    <row r="871" spans="1:7" x14ac:dyDescent="0.25">
      <c r="A871" s="62">
        <v>41677</v>
      </c>
      <c r="B871" s="21">
        <v>8.6</v>
      </c>
      <c r="C871" s="21">
        <v>5.5</v>
      </c>
      <c r="D871" s="61">
        <f t="shared" si="27"/>
        <v>7.05</v>
      </c>
      <c r="E871" s="61">
        <f t="shared" si="28"/>
        <v>7.05</v>
      </c>
      <c r="F871" s="20">
        <v>6.1379999999999999</v>
      </c>
      <c r="G871" s="20">
        <v>6.8583333333333316</v>
      </c>
    </row>
    <row r="872" spans="1:7" x14ac:dyDescent="0.25">
      <c r="A872" s="62">
        <v>41678</v>
      </c>
      <c r="B872" s="21">
        <v>6.5</v>
      </c>
      <c r="C872" s="21">
        <v>4.9000000000000004</v>
      </c>
      <c r="D872" s="61">
        <f t="shared" si="27"/>
        <v>5.7</v>
      </c>
      <c r="E872" s="61">
        <f t="shared" si="28"/>
        <v>5.7</v>
      </c>
      <c r="F872" s="20">
        <v>2.8944000000000001</v>
      </c>
      <c r="G872" s="20">
        <v>5.7999999999999989</v>
      </c>
    </row>
    <row r="873" spans="1:7" x14ac:dyDescent="0.25">
      <c r="A873" s="62">
        <v>41679</v>
      </c>
      <c r="B873" s="21">
        <v>4.2</v>
      </c>
      <c r="C873" s="21">
        <v>0.7</v>
      </c>
      <c r="D873" s="61">
        <f t="shared" si="27"/>
        <v>2.4500000000000002</v>
      </c>
      <c r="E873" s="61">
        <f t="shared" si="28"/>
        <v>2.4500000000000002</v>
      </c>
      <c r="F873" s="20">
        <v>4.5179999999999998</v>
      </c>
      <c r="G873" s="20">
        <v>2.4</v>
      </c>
    </row>
    <row r="874" spans="1:7" x14ac:dyDescent="0.25">
      <c r="A874" s="62">
        <v>41680</v>
      </c>
      <c r="B874" s="21">
        <v>5.6</v>
      </c>
      <c r="C874" s="21">
        <v>0.2</v>
      </c>
      <c r="D874" s="61">
        <f t="shared" si="27"/>
        <v>2.9</v>
      </c>
      <c r="E874" s="61">
        <f t="shared" si="28"/>
        <v>2.9</v>
      </c>
      <c r="F874" s="20">
        <v>10.404</v>
      </c>
      <c r="G874" s="20">
        <v>2.7</v>
      </c>
    </row>
    <row r="875" spans="1:7" x14ac:dyDescent="0.25">
      <c r="A875" s="62">
        <v>41681</v>
      </c>
      <c r="B875" s="21">
        <v>5.8</v>
      </c>
      <c r="C875" s="21">
        <v>2.2000000000000002</v>
      </c>
      <c r="D875" s="61">
        <f t="shared" si="27"/>
        <v>4</v>
      </c>
      <c r="E875" s="61">
        <f t="shared" si="28"/>
        <v>4</v>
      </c>
      <c r="F875" s="20">
        <v>6.7140000000000004</v>
      </c>
      <c r="G875" s="20">
        <v>3.6</v>
      </c>
    </row>
    <row r="876" spans="1:7" x14ac:dyDescent="0.25">
      <c r="A876" s="62">
        <v>41682</v>
      </c>
      <c r="B876" s="21">
        <v>6.4</v>
      </c>
      <c r="C876" s="21">
        <v>1.6</v>
      </c>
      <c r="D876" s="61">
        <f t="shared" si="27"/>
        <v>4</v>
      </c>
      <c r="E876" s="61">
        <f t="shared" si="28"/>
        <v>4</v>
      </c>
      <c r="F876" s="20">
        <v>6.4476000000000004</v>
      </c>
      <c r="G876" s="20">
        <v>3.7</v>
      </c>
    </row>
    <row r="877" spans="1:7" x14ac:dyDescent="0.25">
      <c r="A877" s="62">
        <v>41683</v>
      </c>
      <c r="B877" s="21">
        <v>9.1999999999999993</v>
      </c>
      <c r="C877" s="21">
        <v>2.9</v>
      </c>
      <c r="D877" s="61">
        <f t="shared" si="27"/>
        <v>6.05</v>
      </c>
      <c r="E877" s="61">
        <f t="shared" si="28"/>
        <v>6.05</v>
      </c>
      <c r="F877" s="20">
        <v>1.7747999999999999</v>
      </c>
      <c r="G877" s="20">
        <v>5.0999999999999996</v>
      </c>
    </row>
    <row r="878" spans="1:7" x14ac:dyDescent="0.25">
      <c r="A878" s="62">
        <v>41684</v>
      </c>
      <c r="B878" s="21">
        <v>9.5</v>
      </c>
      <c r="C878" s="21">
        <v>1.4</v>
      </c>
      <c r="D878" s="61">
        <f t="shared" si="27"/>
        <v>5.45</v>
      </c>
      <c r="E878" s="61">
        <f t="shared" si="28"/>
        <v>5.45</v>
      </c>
      <c r="F878" s="20">
        <v>10.256399999999999</v>
      </c>
      <c r="G878" s="20">
        <v>5.8</v>
      </c>
    </row>
    <row r="879" spans="1:7" x14ac:dyDescent="0.25">
      <c r="A879" s="62">
        <v>41685</v>
      </c>
      <c r="B879" s="21">
        <v>9.1999999999999993</v>
      </c>
      <c r="C879" s="21">
        <v>3.5</v>
      </c>
      <c r="D879" s="61">
        <f t="shared" si="27"/>
        <v>6.35</v>
      </c>
      <c r="E879" s="61">
        <f t="shared" si="28"/>
        <v>6.35</v>
      </c>
      <c r="F879" s="20">
        <v>9.81</v>
      </c>
      <c r="G879" s="20">
        <v>5.9</v>
      </c>
    </row>
    <row r="880" spans="1:7" x14ac:dyDescent="0.25">
      <c r="A880" s="62">
        <v>41686</v>
      </c>
      <c r="B880" s="21">
        <v>7.4</v>
      </c>
      <c r="C880" s="21">
        <v>4.3</v>
      </c>
      <c r="D880" s="61">
        <f t="shared" si="27"/>
        <v>5.85</v>
      </c>
      <c r="E880" s="61">
        <f t="shared" si="28"/>
        <v>5.85</v>
      </c>
      <c r="F880" s="20">
        <v>13.86</v>
      </c>
      <c r="G880" s="20">
        <v>5.9</v>
      </c>
    </row>
    <row r="881" spans="1:7" x14ac:dyDescent="0.25">
      <c r="A881" s="62">
        <v>41687</v>
      </c>
      <c r="B881" s="21">
        <v>10.4</v>
      </c>
      <c r="C881" s="21">
        <v>1.1000000000000001</v>
      </c>
      <c r="D881" s="61">
        <f t="shared" si="27"/>
        <v>5.75</v>
      </c>
      <c r="E881" s="61">
        <f t="shared" si="28"/>
        <v>5.75</v>
      </c>
      <c r="F881" s="20">
        <v>12.164400000000001</v>
      </c>
      <c r="G881" s="20">
        <v>5.5</v>
      </c>
    </row>
    <row r="882" spans="1:7" x14ac:dyDescent="0.25">
      <c r="A882" s="62">
        <v>41688</v>
      </c>
      <c r="B882" s="21">
        <v>10.6</v>
      </c>
      <c r="C882" s="21">
        <v>5.0999999999999996</v>
      </c>
      <c r="D882" s="61">
        <f t="shared" si="27"/>
        <v>7.85</v>
      </c>
      <c r="E882" s="61">
        <f t="shared" si="28"/>
        <v>7.85</v>
      </c>
      <c r="F882" s="20">
        <v>12.6036</v>
      </c>
      <c r="G882" s="20">
        <v>7.7</v>
      </c>
    </row>
    <row r="883" spans="1:7" x14ac:dyDescent="0.25">
      <c r="A883" s="62">
        <v>41689</v>
      </c>
      <c r="B883" s="21">
        <v>8.8000000000000007</v>
      </c>
      <c r="C883" s="21">
        <v>6.2</v>
      </c>
      <c r="D883" s="61">
        <f t="shared" si="27"/>
        <v>7.5</v>
      </c>
      <c r="E883" s="61">
        <f t="shared" si="28"/>
        <v>7.5</v>
      </c>
      <c r="F883" s="20">
        <v>7.5708000000000002</v>
      </c>
      <c r="G883" s="20">
        <v>7.5</v>
      </c>
    </row>
    <row r="884" spans="1:7" x14ac:dyDescent="0.25">
      <c r="A884" s="62">
        <v>41690</v>
      </c>
      <c r="B884" s="21">
        <v>10.199999999999999</v>
      </c>
      <c r="C884" s="21">
        <v>5.7</v>
      </c>
      <c r="D884" s="61">
        <f t="shared" si="27"/>
        <v>7.9499999999999993</v>
      </c>
      <c r="E884" s="61">
        <f t="shared" si="28"/>
        <v>7.9499999999999993</v>
      </c>
      <c r="F884" s="20">
        <v>12.906000000000001</v>
      </c>
      <c r="G884" s="20">
        <v>7.6</v>
      </c>
    </row>
    <row r="885" spans="1:7" x14ac:dyDescent="0.25">
      <c r="A885" s="62">
        <v>41691</v>
      </c>
      <c r="B885" s="21">
        <v>13</v>
      </c>
      <c r="C885" s="21">
        <v>6.5</v>
      </c>
      <c r="D885" s="61">
        <f t="shared" si="27"/>
        <v>9.75</v>
      </c>
      <c r="E885" s="61">
        <f t="shared" si="28"/>
        <v>9.75</v>
      </c>
      <c r="F885" s="20">
        <v>1.3859999999999999</v>
      </c>
      <c r="G885" s="20">
        <v>9</v>
      </c>
    </row>
    <row r="886" spans="1:7" x14ac:dyDescent="0.25">
      <c r="A886" s="62">
        <v>41692</v>
      </c>
      <c r="B886" s="21">
        <v>13.8</v>
      </c>
      <c r="C886" s="21">
        <v>7.2</v>
      </c>
      <c r="D886" s="61">
        <f t="shared" si="27"/>
        <v>10.5</v>
      </c>
      <c r="E886" s="61">
        <f t="shared" si="28"/>
        <v>10.5</v>
      </c>
      <c r="F886" s="20">
        <v>11.257199999999999</v>
      </c>
      <c r="G886" s="20">
        <v>10</v>
      </c>
    </row>
    <row r="887" spans="1:7" x14ac:dyDescent="0.25">
      <c r="A887" s="62">
        <v>41693</v>
      </c>
      <c r="B887" s="21">
        <v>15.2</v>
      </c>
      <c r="C887" s="21">
        <v>6.7</v>
      </c>
      <c r="D887" s="61">
        <f t="shared" si="27"/>
        <v>10.95</v>
      </c>
      <c r="E887" s="61">
        <f t="shared" si="28"/>
        <v>10.95</v>
      </c>
      <c r="F887" s="20">
        <v>5.3856000000000002</v>
      </c>
      <c r="G887" s="20">
        <v>10.6</v>
      </c>
    </row>
    <row r="888" spans="1:7" x14ac:dyDescent="0.25">
      <c r="A888" s="62">
        <v>41694</v>
      </c>
      <c r="B888" s="21">
        <v>13.3</v>
      </c>
      <c r="C888" s="21">
        <v>4.4000000000000004</v>
      </c>
      <c r="D888" s="61">
        <f t="shared" si="27"/>
        <v>8.8500000000000014</v>
      </c>
      <c r="E888" s="61">
        <f t="shared" si="28"/>
        <v>8.8500000000000014</v>
      </c>
      <c r="F888" s="20">
        <v>5.5224000000000002</v>
      </c>
      <c r="G888" s="20">
        <v>9.4</v>
      </c>
    </row>
    <row r="889" spans="1:7" x14ac:dyDescent="0.25">
      <c r="A889" s="62">
        <v>41695</v>
      </c>
      <c r="B889" s="21">
        <v>12.6</v>
      </c>
      <c r="C889" s="54">
        <v>8.8000000000000007</v>
      </c>
      <c r="D889" s="61">
        <f t="shared" si="27"/>
        <v>10.7</v>
      </c>
      <c r="E889" s="61">
        <f t="shared" si="28"/>
        <v>10.7</v>
      </c>
      <c r="F889" s="20">
        <v>8.4131999999999998</v>
      </c>
      <c r="G889" s="20">
        <v>10.3</v>
      </c>
    </row>
    <row r="890" spans="1:7" x14ac:dyDescent="0.25">
      <c r="A890" s="62">
        <v>41696</v>
      </c>
      <c r="B890" s="21">
        <v>12.3</v>
      </c>
      <c r="C890" s="21">
        <v>8.6</v>
      </c>
      <c r="D890" s="61">
        <f t="shared" si="27"/>
        <v>10.45</v>
      </c>
      <c r="E890" s="61">
        <f t="shared" si="28"/>
        <v>10.45</v>
      </c>
      <c r="F890" s="20">
        <v>15.2712</v>
      </c>
      <c r="G890" s="20">
        <v>10.199999999999999</v>
      </c>
    </row>
    <row r="891" spans="1:7" x14ac:dyDescent="0.25">
      <c r="A891" s="62">
        <v>41697</v>
      </c>
      <c r="B891" s="21">
        <v>11</v>
      </c>
      <c r="C891" s="21">
        <v>8.5</v>
      </c>
      <c r="D891" s="61">
        <f t="shared" si="27"/>
        <v>9.75</v>
      </c>
      <c r="E891" s="61">
        <f t="shared" si="28"/>
        <v>9.75</v>
      </c>
      <c r="F891" s="20">
        <v>11.8872</v>
      </c>
      <c r="G891" s="20">
        <v>9.1999999999999993</v>
      </c>
    </row>
    <row r="892" spans="1:7" x14ac:dyDescent="0.25">
      <c r="A892" s="62">
        <v>41698</v>
      </c>
      <c r="B892" s="21">
        <v>12.5</v>
      </c>
      <c r="C892" s="21">
        <v>8.3000000000000007</v>
      </c>
      <c r="D892" s="61">
        <f t="shared" si="27"/>
        <v>10.4</v>
      </c>
      <c r="E892" s="61">
        <f t="shared" si="28"/>
        <v>10.4</v>
      </c>
      <c r="F892" s="20">
        <v>16.203600000000002</v>
      </c>
      <c r="G892" s="20">
        <v>10</v>
      </c>
    </row>
    <row r="893" spans="1:7" x14ac:dyDescent="0.25">
      <c r="A893" s="62">
        <v>41699</v>
      </c>
      <c r="B893" s="21">
        <v>11.1</v>
      </c>
      <c r="C893" s="21">
        <v>6.8</v>
      </c>
      <c r="D893" s="61">
        <f t="shared" si="27"/>
        <v>8.9499999999999993</v>
      </c>
      <c r="E893" s="61">
        <f t="shared" si="28"/>
        <v>8.9499999999999993</v>
      </c>
      <c r="F893" s="20">
        <v>14.4756</v>
      </c>
      <c r="G893" s="20">
        <v>8.9</v>
      </c>
    </row>
    <row r="894" spans="1:7" x14ac:dyDescent="0.25">
      <c r="A894" s="62">
        <v>41700</v>
      </c>
      <c r="B894" s="21">
        <v>10.4</v>
      </c>
      <c r="C894" s="21">
        <v>7.4</v>
      </c>
      <c r="D894" s="61">
        <f t="shared" si="27"/>
        <v>8.9</v>
      </c>
      <c r="E894" s="61">
        <f t="shared" si="28"/>
        <v>8.9</v>
      </c>
      <c r="F894" s="20">
        <v>16.102799999999998</v>
      </c>
      <c r="G894" s="20">
        <v>8.5</v>
      </c>
    </row>
    <row r="895" spans="1:7" x14ac:dyDescent="0.25">
      <c r="A895" s="62">
        <v>41701</v>
      </c>
      <c r="B895" s="21">
        <v>17.899999999999999</v>
      </c>
      <c r="C895" s="21">
        <v>5.8</v>
      </c>
      <c r="D895" s="61">
        <f t="shared" si="27"/>
        <v>11.85</v>
      </c>
      <c r="E895" s="61">
        <f t="shared" si="28"/>
        <v>11.85</v>
      </c>
      <c r="F895" s="20">
        <v>13.9392</v>
      </c>
      <c r="G895" s="20">
        <v>11</v>
      </c>
    </row>
    <row r="896" spans="1:7" x14ac:dyDescent="0.25">
      <c r="A896" s="62">
        <v>41702</v>
      </c>
      <c r="B896" s="21">
        <v>13.2</v>
      </c>
      <c r="C896" s="21">
        <v>9.6999999999999993</v>
      </c>
      <c r="D896" s="61">
        <f t="shared" si="27"/>
        <v>11.45</v>
      </c>
      <c r="E896" s="61">
        <f t="shared" si="28"/>
        <v>11.45</v>
      </c>
      <c r="F896" s="20">
        <v>17.218800000000002</v>
      </c>
      <c r="G896" s="20">
        <v>10.9</v>
      </c>
    </row>
    <row r="897" spans="1:7" x14ac:dyDescent="0.25">
      <c r="A897" s="62">
        <v>41703</v>
      </c>
      <c r="B897" s="21">
        <v>11.4</v>
      </c>
      <c r="C897" s="21">
        <v>9</v>
      </c>
      <c r="D897" s="61">
        <f t="shared" si="27"/>
        <v>10.199999999999999</v>
      </c>
      <c r="E897" s="61">
        <f t="shared" si="28"/>
        <v>10.199999999999999</v>
      </c>
      <c r="F897" s="20">
        <v>12.4956</v>
      </c>
      <c r="G897" s="20">
        <v>10</v>
      </c>
    </row>
    <row r="898" spans="1:7" x14ac:dyDescent="0.25">
      <c r="A898" s="62">
        <v>41704</v>
      </c>
      <c r="B898" s="21">
        <v>10.4</v>
      </c>
      <c r="C898" s="21">
        <v>8.4</v>
      </c>
      <c r="D898" s="61">
        <f t="shared" si="27"/>
        <v>9.4</v>
      </c>
      <c r="E898" s="61">
        <f t="shared" si="28"/>
        <v>9.4</v>
      </c>
      <c r="F898" s="20">
        <v>11.2464</v>
      </c>
      <c r="G898" s="20">
        <v>9.1999999999999993</v>
      </c>
    </row>
    <row r="899" spans="1:7" x14ac:dyDescent="0.25">
      <c r="A899" s="62">
        <v>41705</v>
      </c>
      <c r="B899" s="21">
        <v>16.2</v>
      </c>
      <c r="C899" s="21">
        <v>7.3</v>
      </c>
      <c r="D899" s="61">
        <f t="shared" ref="D899:D962" si="29">(B899+C899)/2</f>
        <v>11.75</v>
      </c>
      <c r="E899" s="61">
        <f t="shared" ref="E899:E962" si="30">IF(D899&lt;=0,0,IF(AND(D899&gt;0,D899&lt;=26),D899,IF(AND(D899&gt;26,D899&lt;=34),26/8*(34-D899),0)))</f>
        <v>11.75</v>
      </c>
      <c r="F899" s="20">
        <v>12.0852</v>
      </c>
      <c r="G899" s="20">
        <v>10.3</v>
      </c>
    </row>
    <row r="900" spans="1:7" x14ac:dyDescent="0.25">
      <c r="A900" s="62">
        <v>41706</v>
      </c>
      <c r="B900" s="21">
        <v>14.9</v>
      </c>
      <c r="C900" s="21">
        <v>9.3000000000000007</v>
      </c>
      <c r="D900" s="61">
        <f t="shared" si="29"/>
        <v>12.100000000000001</v>
      </c>
      <c r="E900" s="61">
        <f t="shared" si="30"/>
        <v>12.100000000000001</v>
      </c>
      <c r="F900" s="20">
        <v>4.1543999999999999</v>
      </c>
      <c r="G900" s="20">
        <v>11.5</v>
      </c>
    </row>
    <row r="901" spans="1:7" x14ac:dyDescent="0.25">
      <c r="A901" s="62">
        <v>41707</v>
      </c>
      <c r="B901" s="21">
        <v>14.5</v>
      </c>
      <c r="C901" s="21">
        <v>7.2</v>
      </c>
      <c r="D901" s="61">
        <f t="shared" si="29"/>
        <v>10.85</v>
      </c>
      <c r="E901" s="61">
        <f t="shared" si="30"/>
        <v>10.85</v>
      </c>
      <c r="F901" s="20">
        <v>4.8276000000000003</v>
      </c>
      <c r="G901" s="20">
        <v>11</v>
      </c>
    </row>
    <row r="902" spans="1:7" x14ac:dyDescent="0.25">
      <c r="A902" s="62">
        <v>41708</v>
      </c>
      <c r="B902" s="21">
        <v>18.5</v>
      </c>
      <c r="C902" s="21">
        <v>9.8000000000000007</v>
      </c>
      <c r="D902" s="61">
        <f t="shared" si="29"/>
        <v>14.15</v>
      </c>
      <c r="E902" s="61">
        <f t="shared" si="30"/>
        <v>14.15</v>
      </c>
      <c r="F902" s="20">
        <v>3.5531999999999999</v>
      </c>
      <c r="G902" s="20">
        <v>13</v>
      </c>
    </row>
    <row r="903" spans="1:7" x14ac:dyDescent="0.25">
      <c r="A903" s="62">
        <v>41709</v>
      </c>
      <c r="B903" s="21">
        <v>20.100000000000001</v>
      </c>
      <c r="C903" s="21">
        <v>11.4</v>
      </c>
      <c r="D903" s="61">
        <f t="shared" si="29"/>
        <v>15.75</v>
      </c>
      <c r="E903" s="61">
        <f t="shared" si="30"/>
        <v>15.75</v>
      </c>
      <c r="F903" s="20">
        <v>12.243600000000001</v>
      </c>
      <c r="G903" s="20">
        <v>15.2</v>
      </c>
    </row>
    <row r="904" spans="1:7" x14ac:dyDescent="0.25">
      <c r="A904" s="62">
        <v>41710</v>
      </c>
      <c r="B904" s="21">
        <v>16.3</v>
      </c>
      <c r="C904" s="21">
        <v>10.6</v>
      </c>
      <c r="D904" s="61">
        <f t="shared" si="29"/>
        <v>13.45</v>
      </c>
      <c r="E904" s="61">
        <f t="shared" si="30"/>
        <v>13.45</v>
      </c>
      <c r="F904" s="20">
        <v>8.8559999999999999</v>
      </c>
      <c r="G904" s="20">
        <v>13.6</v>
      </c>
    </row>
    <row r="905" spans="1:7" x14ac:dyDescent="0.25">
      <c r="A905" s="62">
        <v>41711</v>
      </c>
      <c r="B905" s="21">
        <v>17.7</v>
      </c>
      <c r="C905" s="21">
        <v>10.3</v>
      </c>
      <c r="D905" s="61">
        <f t="shared" si="29"/>
        <v>14</v>
      </c>
      <c r="E905" s="61">
        <f t="shared" si="30"/>
        <v>14</v>
      </c>
      <c r="F905" s="20">
        <v>3.2616000000000001</v>
      </c>
      <c r="G905" s="20">
        <v>13.3</v>
      </c>
    </row>
    <row r="906" spans="1:7" x14ac:dyDescent="0.25">
      <c r="A906" s="62">
        <v>41712</v>
      </c>
      <c r="B906" s="21">
        <v>18.600000000000001</v>
      </c>
      <c r="C906" s="21">
        <v>8.3000000000000007</v>
      </c>
      <c r="D906" s="61">
        <f t="shared" si="29"/>
        <v>13.450000000000001</v>
      </c>
      <c r="E906" s="61">
        <f t="shared" si="30"/>
        <v>13.450000000000001</v>
      </c>
      <c r="F906" s="20">
        <v>12.3408</v>
      </c>
      <c r="G906" s="20">
        <v>12.8</v>
      </c>
    </row>
    <row r="907" spans="1:7" x14ac:dyDescent="0.25">
      <c r="A907" s="62">
        <v>41713</v>
      </c>
      <c r="B907" s="21">
        <v>22.1</v>
      </c>
      <c r="C907" s="21">
        <v>5.7</v>
      </c>
      <c r="D907" s="61">
        <f t="shared" si="29"/>
        <v>13.9</v>
      </c>
      <c r="E907" s="61">
        <f t="shared" si="30"/>
        <v>13.9</v>
      </c>
      <c r="F907" s="20">
        <v>7.3655999999999997</v>
      </c>
      <c r="G907" s="20">
        <v>13.6</v>
      </c>
    </row>
    <row r="908" spans="1:7" x14ac:dyDescent="0.25">
      <c r="A908" s="62">
        <v>41714</v>
      </c>
      <c r="B908" s="21">
        <v>22.6</v>
      </c>
      <c r="C908" s="21">
        <v>8.6</v>
      </c>
      <c r="D908" s="61">
        <f t="shared" si="29"/>
        <v>15.600000000000001</v>
      </c>
      <c r="E908" s="61">
        <f t="shared" si="30"/>
        <v>15.600000000000001</v>
      </c>
      <c r="F908" s="20">
        <v>9.5508000000000006</v>
      </c>
      <c r="G908" s="20">
        <v>15.4</v>
      </c>
    </row>
    <row r="909" spans="1:7" x14ac:dyDescent="0.25">
      <c r="A909" s="62">
        <v>41715</v>
      </c>
      <c r="B909" s="21">
        <v>25.3</v>
      </c>
      <c r="C909" s="21">
        <v>12.5</v>
      </c>
      <c r="D909" s="61">
        <f t="shared" si="29"/>
        <v>18.899999999999999</v>
      </c>
      <c r="E909" s="61">
        <f t="shared" si="30"/>
        <v>18.899999999999999</v>
      </c>
      <c r="F909" s="20">
        <v>10.5732</v>
      </c>
      <c r="G909" s="20">
        <v>17.7</v>
      </c>
    </row>
    <row r="910" spans="1:7" x14ac:dyDescent="0.25">
      <c r="A910" s="62">
        <v>41716</v>
      </c>
      <c r="B910" s="21">
        <v>24.9</v>
      </c>
      <c r="C910" s="21">
        <v>10.9</v>
      </c>
      <c r="D910" s="61">
        <f t="shared" si="29"/>
        <v>17.899999999999999</v>
      </c>
      <c r="E910" s="61">
        <f t="shared" si="30"/>
        <v>17.899999999999999</v>
      </c>
      <c r="F910" s="20">
        <v>11.9124</v>
      </c>
      <c r="G910" s="20">
        <v>17.7</v>
      </c>
    </row>
    <row r="911" spans="1:7" x14ac:dyDescent="0.25">
      <c r="A911" s="62">
        <v>41717</v>
      </c>
      <c r="B911" s="21">
        <v>20.5</v>
      </c>
      <c r="C911" s="21">
        <v>7.4</v>
      </c>
      <c r="D911" s="61">
        <f t="shared" si="29"/>
        <v>13.95</v>
      </c>
      <c r="E911" s="61">
        <f t="shared" si="30"/>
        <v>13.95</v>
      </c>
      <c r="F911" s="20">
        <v>20.6388</v>
      </c>
      <c r="G911" s="20">
        <v>13.5</v>
      </c>
    </row>
    <row r="912" spans="1:7" x14ac:dyDescent="0.25">
      <c r="A912" s="62">
        <v>41718</v>
      </c>
      <c r="B912" s="21">
        <v>12.6</v>
      </c>
      <c r="C912" s="21">
        <v>9</v>
      </c>
      <c r="D912" s="61">
        <f t="shared" si="29"/>
        <v>10.8</v>
      </c>
      <c r="E912" s="61">
        <f t="shared" si="30"/>
        <v>10.8</v>
      </c>
      <c r="F912" s="20">
        <v>7.9631999999999996</v>
      </c>
      <c r="G912" s="20">
        <v>10.4</v>
      </c>
    </row>
    <row r="913" spans="1:7" x14ac:dyDescent="0.25">
      <c r="A913" s="62">
        <v>41719</v>
      </c>
      <c r="B913" s="21">
        <v>12</v>
      </c>
      <c r="C913" s="21">
        <v>9</v>
      </c>
      <c r="D913" s="61">
        <f t="shared" si="29"/>
        <v>10.5</v>
      </c>
      <c r="E913" s="61">
        <f t="shared" si="30"/>
        <v>10.5</v>
      </c>
      <c r="F913" s="20">
        <v>7.452</v>
      </c>
      <c r="G913" s="20">
        <v>10</v>
      </c>
    </row>
    <row r="914" spans="1:7" x14ac:dyDescent="0.25">
      <c r="A914" s="62">
        <v>41720</v>
      </c>
      <c r="B914" s="21">
        <v>15.8</v>
      </c>
      <c r="C914" s="21">
        <v>9.3000000000000007</v>
      </c>
      <c r="D914" s="61">
        <f t="shared" si="29"/>
        <v>12.55</v>
      </c>
      <c r="E914" s="61">
        <f t="shared" si="30"/>
        <v>12.55</v>
      </c>
      <c r="F914" s="20">
        <v>7.3259999999999996</v>
      </c>
      <c r="G914" s="20">
        <v>11.6</v>
      </c>
    </row>
    <row r="915" spans="1:7" x14ac:dyDescent="0.25">
      <c r="A915" s="62">
        <v>41721</v>
      </c>
      <c r="B915" s="21">
        <v>15.4</v>
      </c>
      <c r="C915" s="21">
        <v>10.9</v>
      </c>
      <c r="D915" s="61">
        <f t="shared" si="29"/>
        <v>13.15</v>
      </c>
      <c r="E915" s="61">
        <f t="shared" si="30"/>
        <v>13.15</v>
      </c>
      <c r="F915" s="20">
        <v>4.3956</v>
      </c>
      <c r="G915" s="20">
        <v>12.8</v>
      </c>
    </row>
    <row r="916" spans="1:7" x14ac:dyDescent="0.25">
      <c r="A916" s="62">
        <v>41722</v>
      </c>
      <c r="B916" s="21">
        <v>17.7</v>
      </c>
      <c r="C916" s="21">
        <v>5.6</v>
      </c>
      <c r="D916" s="61">
        <f t="shared" si="29"/>
        <v>11.649999999999999</v>
      </c>
      <c r="E916" s="61">
        <f t="shared" si="30"/>
        <v>11.649999999999999</v>
      </c>
      <c r="F916" s="20">
        <v>11.7468</v>
      </c>
      <c r="G916" s="20">
        <v>12</v>
      </c>
    </row>
    <row r="917" spans="1:7" x14ac:dyDescent="0.25">
      <c r="A917" s="62">
        <v>41723</v>
      </c>
      <c r="B917" s="21">
        <v>19.7</v>
      </c>
      <c r="C917" s="21">
        <v>8.6999999999999993</v>
      </c>
      <c r="D917" s="61">
        <f t="shared" si="29"/>
        <v>14.2</v>
      </c>
      <c r="E917" s="61">
        <f t="shared" si="30"/>
        <v>14.2</v>
      </c>
      <c r="F917" s="20">
        <v>13.964399999999999</v>
      </c>
      <c r="G917" s="20">
        <v>14.4</v>
      </c>
    </row>
    <row r="918" spans="1:7" x14ac:dyDescent="0.25">
      <c r="A918" s="62">
        <v>41724</v>
      </c>
      <c r="B918" s="21">
        <v>21.4</v>
      </c>
      <c r="C918" s="21">
        <v>13</v>
      </c>
      <c r="D918" s="61">
        <f t="shared" si="29"/>
        <v>17.2</v>
      </c>
      <c r="E918" s="61">
        <f t="shared" si="30"/>
        <v>17.2</v>
      </c>
      <c r="F918" s="20">
        <v>7.3512000000000004</v>
      </c>
      <c r="G918" s="20">
        <v>16.3</v>
      </c>
    </row>
    <row r="919" spans="1:7" x14ac:dyDescent="0.25">
      <c r="A919" s="62">
        <v>41725</v>
      </c>
      <c r="B919" s="21">
        <v>26</v>
      </c>
      <c r="C919" s="21">
        <v>13.5</v>
      </c>
      <c r="D919" s="61">
        <f t="shared" si="29"/>
        <v>19.75</v>
      </c>
      <c r="E919" s="61">
        <f t="shared" si="30"/>
        <v>19.75</v>
      </c>
      <c r="F919" s="20">
        <v>14.5764</v>
      </c>
      <c r="G919" s="20">
        <v>18.5</v>
      </c>
    </row>
    <row r="920" spans="1:7" x14ac:dyDescent="0.25">
      <c r="A920" s="62">
        <v>41726</v>
      </c>
      <c r="B920" s="21">
        <v>21.6</v>
      </c>
      <c r="C920" s="21">
        <v>11.4</v>
      </c>
      <c r="D920" s="61">
        <f t="shared" si="29"/>
        <v>16.5</v>
      </c>
      <c r="E920" s="61">
        <f t="shared" si="30"/>
        <v>16.5</v>
      </c>
      <c r="F920" s="20">
        <v>16.8948</v>
      </c>
      <c r="G920" s="20">
        <v>16.899999999999999</v>
      </c>
    </row>
    <row r="921" spans="1:7" x14ac:dyDescent="0.25">
      <c r="A921" s="62">
        <v>41727</v>
      </c>
      <c r="B921" s="21">
        <v>20.100000000000001</v>
      </c>
      <c r="C921" s="21">
        <v>15.3</v>
      </c>
      <c r="D921" s="61">
        <f t="shared" si="29"/>
        <v>17.700000000000003</v>
      </c>
      <c r="E921" s="61">
        <f t="shared" si="30"/>
        <v>17.700000000000003</v>
      </c>
      <c r="F921" s="20">
        <v>6.4836</v>
      </c>
      <c r="G921" s="20">
        <v>17</v>
      </c>
    </row>
    <row r="922" spans="1:7" x14ac:dyDescent="0.25">
      <c r="A922" s="62">
        <v>41728</v>
      </c>
      <c r="B922" s="21">
        <v>19.600000000000001</v>
      </c>
      <c r="C922" s="21">
        <v>13.5</v>
      </c>
      <c r="D922" s="61">
        <f t="shared" si="29"/>
        <v>16.55</v>
      </c>
      <c r="E922" s="61">
        <f t="shared" si="30"/>
        <v>16.55</v>
      </c>
      <c r="F922" s="20">
        <v>19.515599999999999</v>
      </c>
      <c r="G922" s="20">
        <v>16.2</v>
      </c>
    </row>
    <row r="923" spans="1:7" x14ac:dyDescent="0.25">
      <c r="A923" s="62">
        <v>41729</v>
      </c>
      <c r="B923" s="21">
        <v>22.8</v>
      </c>
      <c r="C923" s="21">
        <v>12.2</v>
      </c>
      <c r="D923" s="61">
        <f t="shared" si="29"/>
        <v>17.5</v>
      </c>
      <c r="E923" s="61">
        <f t="shared" si="30"/>
        <v>17.5</v>
      </c>
      <c r="F923" s="20">
        <v>29.5884</v>
      </c>
      <c r="G923" s="20">
        <v>16.100000000000001</v>
      </c>
    </row>
    <row r="924" spans="1:7" x14ac:dyDescent="0.25">
      <c r="A924" s="62">
        <v>41730</v>
      </c>
      <c r="B924" s="21">
        <v>21.8</v>
      </c>
      <c r="C924" s="21">
        <v>11.9</v>
      </c>
      <c r="D924" s="61">
        <f t="shared" si="29"/>
        <v>16.850000000000001</v>
      </c>
      <c r="E924" s="61">
        <f t="shared" si="30"/>
        <v>16.850000000000001</v>
      </c>
      <c r="F924" s="20">
        <v>19.893599999999999</v>
      </c>
      <c r="G924" s="20">
        <v>16.2</v>
      </c>
    </row>
    <row r="925" spans="1:7" x14ac:dyDescent="0.25">
      <c r="A925" s="62">
        <v>41731</v>
      </c>
      <c r="B925" s="21">
        <v>23.1</v>
      </c>
      <c r="C925" s="21">
        <v>13.3</v>
      </c>
      <c r="D925" s="61">
        <f t="shared" si="29"/>
        <v>18.200000000000003</v>
      </c>
      <c r="E925" s="61">
        <f t="shared" si="30"/>
        <v>18.200000000000003</v>
      </c>
      <c r="F925" s="20">
        <v>9.2357999999999993</v>
      </c>
      <c r="G925" s="20">
        <v>17.7</v>
      </c>
    </row>
    <row r="926" spans="1:7" x14ac:dyDescent="0.25">
      <c r="A926" s="62">
        <v>41732</v>
      </c>
      <c r="B926" s="21">
        <v>20.5</v>
      </c>
      <c r="C926" s="21">
        <v>13.7</v>
      </c>
      <c r="D926" s="61">
        <f t="shared" si="29"/>
        <v>17.100000000000001</v>
      </c>
      <c r="E926" s="61">
        <f t="shared" si="30"/>
        <v>17.100000000000001</v>
      </c>
      <c r="F926" s="20">
        <v>6.8201999999999998</v>
      </c>
      <c r="G926" s="20">
        <v>16.3</v>
      </c>
    </row>
    <row r="927" spans="1:7" x14ac:dyDescent="0.25">
      <c r="A927" s="62">
        <v>41733</v>
      </c>
      <c r="B927" s="21">
        <v>17.2</v>
      </c>
      <c r="C927" s="21">
        <v>12.7</v>
      </c>
      <c r="D927" s="61">
        <f t="shared" si="29"/>
        <v>14.95</v>
      </c>
      <c r="E927" s="61">
        <f t="shared" si="30"/>
        <v>14.95</v>
      </c>
      <c r="F927" s="20">
        <v>34.137</v>
      </c>
      <c r="G927" s="20">
        <v>14.8</v>
      </c>
    </row>
    <row r="928" spans="1:7" x14ac:dyDescent="0.25">
      <c r="A928" s="62">
        <v>41734</v>
      </c>
      <c r="B928" s="21">
        <v>23</v>
      </c>
      <c r="C928" s="21">
        <v>9.6</v>
      </c>
      <c r="D928" s="61">
        <f t="shared" si="29"/>
        <v>16.3</v>
      </c>
      <c r="E928" s="61">
        <f t="shared" si="30"/>
        <v>16.3</v>
      </c>
      <c r="F928" s="20">
        <v>17.1036</v>
      </c>
      <c r="G928" s="20">
        <v>16</v>
      </c>
    </row>
    <row r="929" spans="1:7" x14ac:dyDescent="0.25">
      <c r="A929" s="62">
        <v>41735</v>
      </c>
      <c r="B929" s="21">
        <v>21.4</v>
      </c>
      <c r="C929" s="21">
        <v>13.3</v>
      </c>
      <c r="D929" s="61">
        <f t="shared" si="29"/>
        <v>17.350000000000001</v>
      </c>
      <c r="E929" s="61">
        <f t="shared" si="30"/>
        <v>17.350000000000001</v>
      </c>
      <c r="F929" s="20">
        <v>11.5578</v>
      </c>
      <c r="G929" s="20">
        <v>17.7</v>
      </c>
    </row>
    <row r="930" spans="1:7" x14ac:dyDescent="0.25">
      <c r="A930" s="62">
        <v>41736</v>
      </c>
      <c r="B930" s="21">
        <v>24.4</v>
      </c>
      <c r="C930" s="21">
        <v>12.4</v>
      </c>
      <c r="D930" s="61">
        <f t="shared" si="29"/>
        <v>18.399999999999999</v>
      </c>
      <c r="E930" s="61">
        <f t="shared" si="30"/>
        <v>18.399999999999999</v>
      </c>
      <c r="F930" s="20">
        <v>7.0434000000000001</v>
      </c>
      <c r="G930" s="20">
        <v>17.8</v>
      </c>
    </row>
    <row r="931" spans="1:7" x14ac:dyDescent="0.25">
      <c r="A931" s="62">
        <v>41737</v>
      </c>
      <c r="B931" s="21">
        <v>25.2</v>
      </c>
      <c r="C931" s="21">
        <v>15.7</v>
      </c>
      <c r="D931" s="61">
        <f t="shared" si="29"/>
        <v>20.45</v>
      </c>
      <c r="E931" s="61">
        <f t="shared" si="30"/>
        <v>20.45</v>
      </c>
      <c r="F931" s="20">
        <v>17.271000000000001</v>
      </c>
      <c r="G931" s="20">
        <v>19.5</v>
      </c>
    </row>
    <row r="932" spans="1:7" x14ac:dyDescent="0.25">
      <c r="A932" s="62">
        <v>41738</v>
      </c>
      <c r="B932" s="21">
        <v>23.3</v>
      </c>
      <c r="C932" s="21">
        <v>17.5</v>
      </c>
      <c r="D932" s="61">
        <f t="shared" si="29"/>
        <v>20.399999999999999</v>
      </c>
      <c r="E932" s="61">
        <f t="shared" si="30"/>
        <v>20.399999999999999</v>
      </c>
      <c r="F932" s="20">
        <v>16.8156</v>
      </c>
      <c r="G932" s="20">
        <v>19.7</v>
      </c>
    </row>
    <row r="933" spans="1:7" x14ac:dyDescent="0.25">
      <c r="A933" s="62">
        <v>41739</v>
      </c>
      <c r="B933" s="21">
        <v>26.1</v>
      </c>
      <c r="C933" s="21">
        <v>17.2</v>
      </c>
      <c r="D933" s="61">
        <f t="shared" si="29"/>
        <v>21.65</v>
      </c>
      <c r="E933" s="61">
        <f t="shared" si="30"/>
        <v>21.65</v>
      </c>
      <c r="F933" s="20">
        <v>14.493600000000001</v>
      </c>
      <c r="G933" s="20">
        <v>20.7</v>
      </c>
    </row>
    <row r="934" spans="1:7" x14ac:dyDescent="0.25">
      <c r="A934" s="62">
        <v>41740</v>
      </c>
      <c r="B934" s="21">
        <v>28.3</v>
      </c>
      <c r="C934" s="21">
        <v>16.899999999999999</v>
      </c>
      <c r="D934" s="61">
        <f t="shared" si="29"/>
        <v>22.6</v>
      </c>
      <c r="E934" s="61">
        <f t="shared" si="30"/>
        <v>22.6</v>
      </c>
      <c r="F934" s="20">
        <v>20.1204</v>
      </c>
      <c r="G934" s="20">
        <v>22.5</v>
      </c>
    </row>
    <row r="935" spans="1:7" x14ac:dyDescent="0.25">
      <c r="A935" s="62">
        <v>41741</v>
      </c>
      <c r="B935" s="21">
        <v>27.8</v>
      </c>
      <c r="C935" s="21">
        <v>17.899999999999999</v>
      </c>
      <c r="D935" s="61">
        <f t="shared" si="29"/>
        <v>22.85</v>
      </c>
      <c r="E935" s="61">
        <f t="shared" si="30"/>
        <v>22.85</v>
      </c>
      <c r="F935" s="20">
        <v>4.1886000000000001</v>
      </c>
      <c r="G935" s="20">
        <v>22.6</v>
      </c>
    </row>
    <row r="936" spans="1:7" x14ac:dyDescent="0.25">
      <c r="A936" s="62">
        <v>41742</v>
      </c>
      <c r="B936" s="21">
        <v>23.5</v>
      </c>
      <c r="C936" s="21">
        <v>19.399999999999999</v>
      </c>
      <c r="D936" s="61">
        <f t="shared" si="29"/>
        <v>21.45</v>
      </c>
      <c r="E936" s="61">
        <f t="shared" si="30"/>
        <v>21.45</v>
      </c>
      <c r="F936" s="20">
        <v>4.6332000000000004</v>
      </c>
      <c r="G936" s="20">
        <v>21.1</v>
      </c>
    </row>
    <row r="937" spans="1:7" x14ac:dyDescent="0.25">
      <c r="A937" s="62">
        <v>41743</v>
      </c>
      <c r="B937" s="21">
        <v>24.4</v>
      </c>
      <c r="C937" s="21">
        <v>17.600000000000001</v>
      </c>
      <c r="D937" s="61">
        <f t="shared" si="29"/>
        <v>21</v>
      </c>
      <c r="E937" s="61">
        <f t="shared" si="30"/>
        <v>21</v>
      </c>
      <c r="F937" s="20">
        <v>21.369599999999998</v>
      </c>
      <c r="G937" s="20">
        <v>20.100000000000001</v>
      </c>
    </row>
    <row r="938" spans="1:7" x14ac:dyDescent="0.25">
      <c r="A938" s="62">
        <v>41744</v>
      </c>
      <c r="B938" s="21">
        <v>28.5</v>
      </c>
      <c r="C938" s="21">
        <v>17.399999999999999</v>
      </c>
      <c r="D938" s="61">
        <f t="shared" si="29"/>
        <v>22.95</v>
      </c>
      <c r="E938" s="61">
        <f t="shared" si="30"/>
        <v>22.95</v>
      </c>
      <c r="F938" s="20">
        <v>29.6496</v>
      </c>
      <c r="G938" s="20">
        <v>22.4</v>
      </c>
    </row>
    <row r="939" spans="1:7" x14ac:dyDescent="0.25">
      <c r="A939" s="62">
        <v>41745</v>
      </c>
      <c r="B939" s="21">
        <v>25.9</v>
      </c>
      <c r="C939" s="21">
        <v>18</v>
      </c>
      <c r="D939" s="61">
        <f t="shared" si="29"/>
        <v>21.95</v>
      </c>
      <c r="E939" s="61">
        <f t="shared" si="30"/>
        <v>21.95</v>
      </c>
      <c r="F939" s="20">
        <v>18.106200000000001</v>
      </c>
      <c r="G939" s="20">
        <v>21.6</v>
      </c>
    </row>
    <row r="940" spans="1:7" x14ac:dyDescent="0.25">
      <c r="A940" s="62">
        <v>41746</v>
      </c>
      <c r="B940" s="21">
        <v>27.3</v>
      </c>
      <c r="C940" s="21">
        <v>17.3</v>
      </c>
      <c r="D940" s="61">
        <f t="shared" si="29"/>
        <v>22.3</v>
      </c>
      <c r="E940" s="61">
        <f t="shared" si="30"/>
        <v>22.3</v>
      </c>
      <c r="F940" s="20">
        <v>9.2286000000000001</v>
      </c>
      <c r="G940" s="20">
        <v>22.2</v>
      </c>
    </row>
    <row r="941" spans="1:7" x14ac:dyDescent="0.25">
      <c r="A941" s="62">
        <v>41747</v>
      </c>
      <c r="B941" s="21">
        <v>26.6</v>
      </c>
      <c r="C941" s="21">
        <v>17.399999999999999</v>
      </c>
      <c r="D941" s="61">
        <f t="shared" si="29"/>
        <v>22</v>
      </c>
      <c r="E941" s="61">
        <f t="shared" si="30"/>
        <v>22</v>
      </c>
      <c r="F941" s="20">
        <v>33.305399999999999</v>
      </c>
      <c r="G941" s="20">
        <v>21.2</v>
      </c>
    </row>
    <row r="942" spans="1:7" x14ac:dyDescent="0.25">
      <c r="A942" s="62">
        <v>41748</v>
      </c>
      <c r="B942" s="21">
        <v>20.3</v>
      </c>
      <c r="C942" s="21">
        <v>17.2</v>
      </c>
      <c r="D942" s="61">
        <f t="shared" si="29"/>
        <v>18.75</v>
      </c>
      <c r="E942" s="61">
        <f t="shared" si="30"/>
        <v>18.75</v>
      </c>
      <c r="F942" s="20">
        <v>16.6158</v>
      </c>
      <c r="G942" s="20">
        <v>19.5</v>
      </c>
    </row>
    <row r="943" spans="1:7" x14ac:dyDescent="0.25">
      <c r="A943" s="62">
        <v>41749</v>
      </c>
      <c r="B943" s="21">
        <v>21.9</v>
      </c>
      <c r="C943" s="21">
        <v>15.8</v>
      </c>
      <c r="D943" s="61">
        <f t="shared" si="29"/>
        <v>18.850000000000001</v>
      </c>
      <c r="E943" s="61">
        <f t="shared" si="30"/>
        <v>18.850000000000001</v>
      </c>
      <c r="F943" s="20">
        <v>12.1464</v>
      </c>
      <c r="G943" s="20">
        <v>17.899999999999999</v>
      </c>
    </row>
    <row r="944" spans="1:7" x14ac:dyDescent="0.25">
      <c r="A944" s="62">
        <v>41750</v>
      </c>
      <c r="B944" s="21">
        <v>25.1</v>
      </c>
      <c r="C944" s="21">
        <v>14.2</v>
      </c>
      <c r="D944" s="61">
        <f t="shared" si="29"/>
        <v>19.649999999999999</v>
      </c>
      <c r="E944" s="61">
        <f t="shared" si="30"/>
        <v>19.649999999999999</v>
      </c>
      <c r="F944" s="20">
        <v>9.9198000000000004</v>
      </c>
      <c r="G944" s="20">
        <v>18.8</v>
      </c>
    </row>
    <row r="945" spans="1:7" x14ac:dyDescent="0.25">
      <c r="A945" s="62">
        <v>41751</v>
      </c>
      <c r="B945" s="21">
        <v>24.4</v>
      </c>
      <c r="C945" s="21">
        <v>15</v>
      </c>
      <c r="D945" s="61">
        <f t="shared" si="29"/>
        <v>19.7</v>
      </c>
      <c r="E945" s="61">
        <f t="shared" si="30"/>
        <v>19.7</v>
      </c>
      <c r="F945" s="20">
        <v>10.0764</v>
      </c>
      <c r="G945" s="20">
        <v>19.600000000000001</v>
      </c>
    </row>
    <row r="946" spans="1:7" x14ac:dyDescent="0.25">
      <c r="A946" s="62">
        <v>41752</v>
      </c>
      <c r="B946" s="21">
        <v>24.9</v>
      </c>
      <c r="C946" s="21">
        <v>15.9</v>
      </c>
      <c r="D946" s="61">
        <f t="shared" si="29"/>
        <v>20.399999999999999</v>
      </c>
      <c r="E946" s="61">
        <f t="shared" si="30"/>
        <v>20.399999999999999</v>
      </c>
      <c r="F946" s="20">
        <v>32.625</v>
      </c>
      <c r="G946" s="20">
        <v>20.2</v>
      </c>
    </row>
    <row r="947" spans="1:7" x14ac:dyDescent="0.25">
      <c r="A947" s="62">
        <v>41753</v>
      </c>
      <c r="B947" s="21">
        <v>20.6</v>
      </c>
      <c r="C947" s="21">
        <v>12.4</v>
      </c>
      <c r="D947" s="61">
        <f t="shared" si="29"/>
        <v>16.5</v>
      </c>
      <c r="E947" s="61">
        <f t="shared" si="30"/>
        <v>16.5</v>
      </c>
      <c r="F947" s="20">
        <v>10.8432</v>
      </c>
      <c r="G947" s="20">
        <v>17.100000000000001</v>
      </c>
    </row>
    <row r="948" spans="1:7" x14ac:dyDescent="0.25">
      <c r="A948" s="62">
        <v>41754</v>
      </c>
      <c r="B948" s="21">
        <v>25.2</v>
      </c>
      <c r="C948" s="21">
        <v>12.1</v>
      </c>
      <c r="D948" s="61">
        <f t="shared" si="29"/>
        <v>18.649999999999999</v>
      </c>
      <c r="E948" s="61">
        <f t="shared" si="30"/>
        <v>18.649999999999999</v>
      </c>
      <c r="F948" s="20">
        <v>19.3248</v>
      </c>
      <c r="G948" s="20">
        <v>18.2</v>
      </c>
    </row>
    <row r="949" spans="1:7" x14ac:dyDescent="0.25">
      <c r="A949" s="62">
        <v>41755</v>
      </c>
      <c r="B949" s="21">
        <v>22.8</v>
      </c>
      <c r="C949" s="21">
        <v>11.8</v>
      </c>
      <c r="D949" s="61">
        <f t="shared" si="29"/>
        <v>17.3</v>
      </c>
      <c r="E949" s="61">
        <f t="shared" si="30"/>
        <v>17.3</v>
      </c>
      <c r="F949" s="20">
        <v>26.4024</v>
      </c>
      <c r="G949" s="20">
        <v>17.7</v>
      </c>
    </row>
    <row r="950" spans="1:7" x14ac:dyDescent="0.25">
      <c r="A950" s="62">
        <v>41756</v>
      </c>
      <c r="B950" s="21">
        <v>24.9</v>
      </c>
      <c r="C950" s="21">
        <v>14.1</v>
      </c>
      <c r="D950" s="61">
        <f t="shared" si="29"/>
        <v>19.5</v>
      </c>
      <c r="E950" s="61">
        <f t="shared" si="30"/>
        <v>19.5</v>
      </c>
      <c r="F950" s="20">
        <v>31.9068</v>
      </c>
      <c r="G950" s="20">
        <v>19.2</v>
      </c>
    </row>
    <row r="951" spans="1:7" x14ac:dyDescent="0.25">
      <c r="A951" s="62">
        <v>41757</v>
      </c>
      <c r="B951" s="21">
        <v>25.2</v>
      </c>
      <c r="C951" s="21">
        <v>14.8</v>
      </c>
      <c r="D951" s="61">
        <f t="shared" si="29"/>
        <v>20</v>
      </c>
      <c r="E951" s="61">
        <f t="shared" si="30"/>
        <v>20</v>
      </c>
      <c r="F951" s="20">
        <v>32.441400000000002</v>
      </c>
      <c r="G951" s="20">
        <v>20</v>
      </c>
    </row>
    <row r="952" spans="1:7" x14ac:dyDescent="0.25">
      <c r="A952" s="62">
        <v>41758</v>
      </c>
      <c r="B952" s="21">
        <v>28.3</v>
      </c>
      <c r="C952" s="21">
        <v>12.9</v>
      </c>
      <c r="D952" s="61">
        <f t="shared" si="29"/>
        <v>20.6</v>
      </c>
      <c r="E952" s="61">
        <f t="shared" si="30"/>
        <v>20.6</v>
      </c>
      <c r="F952" s="20">
        <v>25.988399999999999</v>
      </c>
      <c r="G952" s="20">
        <v>20.5</v>
      </c>
    </row>
    <row r="953" spans="1:7" x14ac:dyDescent="0.25">
      <c r="A953" s="62">
        <v>41759</v>
      </c>
      <c r="B953" s="21">
        <v>28.3</v>
      </c>
      <c r="C953" s="21">
        <v>14.9</v>
      </c>
      <c r="D953" s="61">
        <f t="shared" si="29"/>
        <v>21.6</v>
      </c>
      <c r="E953" s="61">
        <f t="shared" si="30"/>
        <v>21.6</v>
      </c>
      <c r="F953" s="20">
        <v>22.6386</v>
      </c>
      <c r="G953" s="20">
        <v>21.2</v>
      </c>
    </row>
    <row r="954" spans="1:7" x14ac:dyDescent="0.25">
      <c r="A954" s="62">
        <v>41760</v>
      </c>
      <c r="B954" s="21">
        <v>22.8</v>
      </c>
      <c r="C954" s="21">
        <v>16.7</v>
      </c>
      <c r="D954" s="61">
        <f t="shared" si="29"/>
        <v>19.75</v>
      </c>
      <c r="E954" s="61">
        <f t="shared" si="30"/>
        <v>19.75</v>
      </c>
      <c r="F954" s="20">
        <v>26.105399999999999</v>
      </c>
      <c r="G954" s="20">
        <v>19.899999999999999</v>
      </c>
    </row>
    <row r="955" spans="1:7" x14ac:dyDescent="0.25">
      <c r="A955" s="62">
        <v>41761</v>
      </c>
      <c r="B955" s="21">
        <v>19.600000000000001</v>
      </c>
      <c r="C955" s="21">
        <v>15.4</v>
      </c>
      <c r="D955" s="61">
        <f t="shared" si="29"/>
        <v>17.5</v>
      </c>
      <c r="E955" s="61">
        <f t="shared" si="30"/>
        <v>17.5</v>
      </c>
      <c r="F955" s="20">
        <v>30.398399999999999</v>
      </c>
      <c r="G955" s="20">
        <v>17</v>
      </c>
    </row>
    <row r="956" spans="1:7" x14ac:dyDescent="0.25">
      <c r="A956" s="62">
        <v>41762</v>
      </c>
      <c r="B956" s="21">
        <v>25.3</v>
      </c>
      <c r="C956" s="21">
        <v>15.2</v>
      </c>
      <c r="D956" s="61">
        <f t="shared" si="29"/>
        <v>20.25</v>
      </c>
      <c r="E956" s="61">
        <f t="shared" si="30"/>
        <v>20.25</v>
      </c>
      <c r="F956" s="20">
        <v>6.9965999999999999</v>
      </c>
      <c r="G956" s="20">
        <v>19.5</v>
      </c>
    </row>
    <row r="957" spans="1:7" x14ac:dyDescent="0.25">
      <c r="A957" s="62">
        <v>41763</v>
      </c>
      <c r="B957" s="21">
        <v>26.3</v>
      </c>
      <c r="C957" s="21">
        <v>16.399999999999999</v>
      </c>
      <c r="D957" s="61">
        <f t="shared" si="29"/>
        <v>21.35</v>
      </c>
      <c r="E957" s="61">
        <f t="shared" si="30"/>
        <v>21.35</v>
      </c>
      <c r="F957" s="20">
        <v>39.645000000000003</v>
      </c>
      <c r="G957" s="20">
        <v>21.4</v>
      </c>
    </row>
    <row r="958" spans="1:7" x14ac:dyDescent="0.25">
      <c r="A958" s="62">
        <v>41764</v>
      </c>
      <c r="B958" s="21">
        <v>28</v>
      </c>
      <c r="C958" s="21">
        <v>11.9</v>
      </c>
      <c r="D958" s="61">
        <f t="shared" si="29"/>
        <v>19.95</v>
      </c>
      <c r="E958" s="61">
        <f t="shared" si="30"/>
        <v>19.95</v>
      </c>
      <c r="F958" s="20">
        <v>16.918199999999999</v>
      </c>
      <c r="G958" s="20">
        <v>20.399999999999999</v>
      </c>
    </row>
    <row r="959" spans="1:7" x14ac:dyDescent="0.25">
      <c r="A959" s="62">
        <v>41765</v>
      </c>
      <c r="B959" s="21">
        <v>30.3</v>
      </c>
      <c r="C959" s="21">
        <v>14.1</v>
      </c>
      <c r="D959" s="61">
        <f t="shared" si="29"/>
        <v>22.2</v>
      </c>
      <c r="E959" s="61">
        <f t="shared" si="30"/>
        <v>22.2</v>
      </c>
      <c r="F959" s="20">
        <v>12.3246</v>
      </c>
      <c r="G959" s="20">
        <v>21</v>
      </c>
    </row>
    <row r="960" spans="1:7" x14ac:dyDescent="0.25">
      <c r="A960" s="62">
        <v>41766</v>
      </c>
      <c r="B960" s="21">
        <v>23.4</v>
      </c>
      <c r="C960" s="21">
        <v>17.399999999999999</v>
      </c>
      <c r="D960" s="61">
        <f t="shared" si="29"/>
        <v>20.399999999999999</v>
      </c>
      <c r="E960" s="61">
        <f t="shared" si="30"/>
        <v>20.399999999999999</v>
      </c>
      <c r="F960" s="20">
        <v>24.039000000000001</v>
      </c>
      <c r="G960" s="20">
        <v>19.899999999999999</v>
      </c>
    </row>
    <row r="961" spans="1:7" x14ac:dyDescent="0.25">
      <c r="A961" s="62">
        <v>41767</v>
      </c>
      <c r="B961" s="21">
        <v>22.9</v>
      </c>
      <c r="C961" s="21">
        <v>17.2</v>
      </c>
      <c r="D961" s="61">
        <f t="shared" si="29"/>
        <v>20.049999999999997</v>
      </c>
      <c r="E961" s="61">
        <f t="shared" si="30"/>
        <v>20.049999999999997</v>
      </c>
      <c r="F961" s="20">
        <v>33.971400000000003</v>
      </c>
      <c r="G961" s="20">
        <v>19.600000000000001</v>
      </c>
    </row>
    <row r="962" spans="1:7" x14ac:dyDescent="0.25">
      <c r="A962" s="62">
        <v>41768</v>
      </c>
      <c r="B962" s="21">
        <v>26</v>
      </c>
      <c r="C962" s="21">
        <v>15.7</v>
      </c>
      <c r="D962" s="61">
        <f t="shared" si="29"/>
        <v>20.85</v>
      </c>
      <c r="E962" s="61">
        <f t="shared" si="30"/>
        <v>20.85</v>
      </c>
      <c r="F962" s="20">
        <v>8.6292000000000009</v>
      </c>
      <c r="G962" s="20">
        <v>20.100000000000001</v>
      </c>
    </row>
    <row r="963" spans="1:7" x14ac:dyDescent="0.25">
      <c r="A963" s="62">
        <v>41769</v>
      </c>
      <c r="B963" s="21">
        <v>27.3</v>
      </c>
      <c r="C963" s="21">
        <v>17.600000000000001</v>
      </c>
      <c r="D963" s="61">
        <f t="shared" ref="D963:D1026" si="31">(B963+C963)/2</f>
        <v>22.450000000000003</v>
      </c>
      <c r="E963" s="61">
        <f t="shared" ref="E963:E1026" si="32">IF(D963&lt;=0,0,IF(AND(D963&gt;0,D963&lt;=26),D963,IF(AND(D963&gt;26,D963&lt;=34),26/8*(34-D963),0)))</f>
        <v>22.450000000000003</v>
      </c>
      <c r="F963" s="20">
        <v>38.937600000000003</v>
      </c>
      <c r="G963" s="20">
        <v>21.7</v>
      </c>
    </row>
    <row r="964" spans="1:7" x14ac:dyDescent="0.25">
      <c r="A964" s="62">
        <v>41770</v>
      </c>
      <c r="B964" s="21">
        <v>27.1</v>
      </c>
      <c r="C964" s="21">
        <v>18.3</v>
      </c>
      <c r="D964" s="61">
        <f t="shared" si="31"/>
        <v>22.700000000000003</v>
      </c>
      <c r="E964" s="61">
        <f t="shared" si="32"/>
        <v>22.700000000000003</v>
      </c>
      <c r="F964" s="20">
        <v>20.312999999999999</v>
      </c>
      <c r="G964" s="20">
        <v>22</v>
      </c>
    </row>
    <row r="965" spans="1:7" x14ac:dyDescent="0.25">
      <c r="A965" s="62">
        <v>41771</v>
      </c>
      <c r="B965" s="21">
        <v>27.4</v>
      </c>
      <c r="C965" s="21">
        <v>19</v>
      </c>
      <c r="D965" s="61">
        <f t="shared" si="31"/>
        <v>23.2</v>
      </c>
      <c r="E965" s="61">
        <f t="shared" si="32"/>
        <v>23.2</v>
      </c>
      <c r="F965" s="20">
        <v>10.8216</v>
      </c>
      <c r="G965" s="20">
        <v>22.4</v>
      </c>
    </row>
    <row r="966" spans="1:7" x14ac:dyDescent="0.25">
      <c r="A966" s="62">
        <v>41772</v>
      </c>
      <c r="B966" s="21">
        <v>25.6</v>
      </c>
      <c r="C966" s="21">
        <v>18.8</v>
      </c>
      <c r="D966" s="61">
        <f t="shared" si="31"/>
        <v>22.200000000000003</v>
      </c>
      <c r="E966" s="61">
        <f t="shared" si="32"/>
        <v>22.200000000000003</v>
      </c>
      <c r="F966" s="20">
        <v>28.317599999999999</v>
      </c>
      <c r="G966" s="20">
        <v>21.4</v>
      </c>
    </row>
    <row r="967" spans="1:7" x14ac:dyDescent="0.25">
      <c r="A967" s="62">
        <v>41773</v>
      </c>
      <c r="B967" s="21">
        <v>24</v>
      </c>
      <c r="C967" s="21">
        <v>16.2</v>
      </c>
      <c r="D967" s="61">
        <f t="shared" si="31"/>
        <v>20.100000000000001</v>
      </c>
      <c r="E967" s="61">
        <f t="shared" si="32"/>
        <v>20.100000000000001</v>
      </c>
      <c r="F967" s="20">
        <v>26.8614</v>
      </c>
      <c r="G967" s="20">
        <v>19.600000000000001</v>
      </c>
    </row>
    <row r="968" spans="1:7" x14ac:dyDescent="0.25">
      <c r="A968" s="62">
        <v>41774</v>
      </c>
      <c r="B968" s="21">
        <v>25.5</v>
      </c>
      <c r="C968" s="21">
        <v>16.8</v>
      </c>
      <c r="D968" s="61">
        <f t="shared" si="31"/>
        <v>21.15</v>
      </c>
      <c r="E968" s="61">
        <f t="shared" si="32"/>
        <v>21.15</v>
      </c>
      <c r="F968" s="20">
        <v>8.5122</v>
      </c>
      <c r="G968" s="20">
        <v>20.5</v>
      </c>
    </row>
    <row r="969" spans="1:7" x14ac:dyDescent="0.25">
      <c r="A969" s="62">
        <v>41775</v>
      </c>
      <c r="B969" s="21">
        <v>28.1</v>
      </c>
      <c r="C969" s="21">
        <v>17.5</v>
      </c>
      <c r="D969" s="61">
        <f t="shared" si="31"/>
        <v>22.8</v>
      </c>
      <c r="E969" s="61">
        <f t="shared" si="32"/>
        <v>22.8</v>
      </c>
      <c r="F969" s="20">
        <v>19.971</v>
      </c>
      <c r="G969" s="20">
        <v>22.3</v>
      </c>
    </row>
    <row r="970" spans="1:7" x14ac:dyDescent="0.25">
      <c r="A970" s="62">
        <v>41776</v>
      </c>
      <c r="B970" s="21">
        <v>29.2</v>
      </c>
      <c r="C970" s="21">
        <v>18.3</v>
      </c>
      <c r="D970" s="61">
        <f t="shared" si="31"/>
        <v>23.75</v>
      </c>
      <c r="E970" s="61">
        <f t="shared" si="32"/>
        <v>23.75</v>
      </c>
      <c r="F970" s="20">
        <v>26.654399999999999</v>
      </c>
      <c r="G970" s="20">
        <v>23.9</v>
      </c>
    </row>
    <row r="971" spans="1:7" x14ac:dyDescent="0.25">
      <c r="A971" s="62">
        <v>41777</v>
      </c>
      <c r="B971" s="21">
        <v>29.5</v>
      </c>
      <c r="C971" s="21">
        <v>18.8</v>
      </c>
      <c r="D971" s="61">
        <f t="shared" si="31"/>
        <v>24.15</v>
      </c>
      <c r="E971" s="61">
        <f t="shared" si="32"/>
        <v>24.15</v>
      </c>
      <c r="F971" s="20">
        <v>8.3141999999999996</v>
      </c>
      <c r="G971" s="20">
        <v>23.8</v>
      </c>
    </row>
    <row r="972" spans="1:7" x14ac:dyDescent="0.25">
      <c r="A972" s="62">
        <v>41778</v>
      </c>
      <c r="B972" s="21">
        <v>28.3</v>
      </c>
      <c r="C972" s="21">
        <v>19.3</v>
      </c>
      <c r="D972" s="61">
        <f t="shared" si="31"/>
        <v>23.8</v>
      </c>
      <c r="E972" s="61">
        <f t="shared" si="32"/>
        <v>23.8</v>
      </c>
      <c r="F972" s="20">
        <v>11.3256</v>
      </c>
      <c r="G972" s="20">
        <v>22.9</v>
      </c>
    </row>
    <row r="973" spans="1:7" x14ac:dyDescent="0.25">
      <c r="A973" s="62">
        <v>41779</v>
      </c>
      <c r="B973" s="21">
        <v>27.7</v>
      </c>
      <c r="C973" s="21">
        <v>18.100000000000001</v>
      </c>
      <c r="D973" s="61">
        <f t="shared" si="31"/>
        <v>22.9</v>
      </c>
      <c r="E973" s="61">
        <f t="shared" si="32"/>
        <v>22.9</v>
      </c>
      <c r="F973" s="20">
        <v>7.6428000000000003</v>
      </c>
      <c r="G973" s="20">
        <v>21.8</v>
      </c>
    </row>
    <row r="974" spans="1:7" x14ac:dyDescent="0.25">
      <c r="A974" s="62">
        <v>41780</v>
      </c>
      <c r="B974" s="21">
        <v>24.3</v>
      </c>
      <c r="C974" s="21">
        <v>20</v>
      </c>
      <c r="D974" s="61">
        <f t="shared" si="31"/>
        <v>22.15</v>
      </c>
      <c r="E974" s="61">
        <f t="shared" si="32"/>
        <v>22.15</v>
      </c>
      <c r="F974" s="20">
        <v>12.760199999999999</v>
      </c>
      <c r="G974" s="20">
        <v>22.1</v>
      </c>
    </row>
    <row r="975" spans="1:7" x14ac:dyDescent="0.25">
      <c r="A975" s="62">
        <v>41781</v>
      </c>
      <c r="B975" s="21">
        <v>26.2</v>
      </c>
      <c r="C975" s="21">
        <v>19.7</v>
      </c>
      <c r="D975" s="61">
        <f t="shared" si="31"/>
        <v>22.95</v>
      </c>
      <c r="E975" s="61">
        <f t="shared" si="32"/>
        <v>22.95</v>
      </c>
      <c r="F975" s="20">
        <v>45.871200000000002</v>
      </c>
      <c r="G975" s="20">
        <v>22.5</v>
      </c>
    </row>
    <row r="976" spans="1:7" x14ac:dyDescent="0.25">
      <c r="A976" s="62">
        <v>41782</v>
      </c>
      <c r="B976" s="21">
        <v>30.1</v>
      </c>
      <c r="C976" s="21">
        <v>21.1</v>
      </c>
      <c r="D976" s="61">
        <f t="shared" si="31"/>
        <v>25.6</v>
      </c>
      <c r="E976" s="61">
        <f t="shared" si="32"/>
        <v>25.6</v>
      </c>
      <c r="F976" s="20">
        <v>41.270400000000002</v>
      </c>
      <c r="G976" s="20">
        <v>25</v>
      </c>
    </row>
    <row r="977" spans="1:7" x14ac:dyDescent="0.25">
      <c r="A977" s="62">
        <v>41783</v>
      </c>
      <c r="B977" s="21">
        <v>27.4</v>
      </c>
      <c r="C977" s="21">
        <v>21.3</v>
      </c>
      <c r="D977" s="61">
        <f t="shared" si="31"/>
        <v>24.35</v>
      </c>
      <c r="E977" s="61">
        <f t="shared" si="32"/>
        <v>24.35</v>
      </c>
      <c r="F977" s="20">
        <v>34.156799999999997</v>
      </c>
      <c r="G977" s="20">
        <v>23.3</v>
      </c>
    </row>
    <row r="978" spans="1:7" x14ac:dyDescent="0.25">
      <c r="A978" s="62">
        <v>41784</v>
      </c>
      <c r="B978" s="21">
        <v>30.2</v>
      </c>
      <c r="C978" s="21">
        <v>18.899999999999999</v>
      </c>
      <c r="D978" s="61">
        <f t="shared" si="31"/>
        <v>24.549999999999997</v>
      </c>
      <c r="E978" s="61">
        <f t="shared" si="32"/>
        <v>24.549999999999997</v>
      </c>
      <c r="F978" s="20">
        <v>3.5586000000000002</v>
      </c>
      <c r="G978" s="20">
        <v>23.3</v>
      </c>
    </row>
    <row r="979" spans="1:7" x14ac:dyDescent="0.25">
      <c r="A979" s="62">
        <v>41785</v>
      </c>
      <c r="B979" s="21">
        <v>27.3</v>
      </c>
      <c r="C979" s="21">
        <v>19.899999999999999</v>
      </c>
      <c r="D979" s="61">
        <f t="shared" si="31"/>
        <v>23.6</v>
      </c>
      <c r="E979" s="61">
        <f t="shared" si="32"/>
        <v>23.6</v>
      </c>
      <c r="F979" s="20">
        <v>11.4534</v>
      </c>
      <c r="G979" s="20">
        <v>23.2</v>
      </c>
    </row>
    <row r="980" spans="1:7" x14ac:dyDescent="0.25">
      <c r="A980" s="62">
        <v>41786</v>
      </c>
      <c r="B980" s="21">
        <v>30.7</v>
      </c>
      <c r="C980" s="21">
        <v>20.8</v>
      </c>
      <c r="D980" s="61">
        <f t="shared" si="31"/>
        <v>25.75</v>
      </c>
      <c r="E980" s="61">
        <f t="shared" si="32"/>
        <v>25.75</v>
      </c>
      <c r="F980" s="20">
        <v>35.0334</v>
      </c>
      <c r="G980" s="20">
        <v>24.9</v>
      </c>
    </row>
    <row r="981" spans="1:7" x14ac:dyDescent="0.25">
      <c r="A981" s="62">
        <v>41787</v>
      </c>
      <c r="B981" s="21">
        <v>30.3</v>
      </c>
      <c r="C981" s="21">
        <v>20.9</v>
      </c>
      <c r="D981" s="61">
        <f t="shared" si="31"/>
        <v>25.6</v>
      </c>
      <c r="E981" s="61">
        <f t="shared" si="32"/>
        <v>25.6</v>
      </c>
      <c r="F981" s="20">
        <v>23.657399999999999</v>
      </c>
      <c r="G981" s="20">
        <v>24.5</v>
      </c>
    </row>
    <row r="982" spans="1:7" x14ac:dyDescent="0.25">
      <c r="A982" s="62">
        <v>41788</v>
      </c>
      <c r="B982" s="21">
        <v>33.4</v>
      </c>
      <c r="C982" s="21">
        <v>21.4</v>
      </c>
      <c r="D982" s="61">
        <f t="shared" si="31"/>
        <v>27.4</v>
      </c>
      <c r="E982" s="61">
        <f t="shared" si="32"/>
        <v>21.450000000000003</v>
      </c>
      <c r="F982" s="20">
        <v>41.612400000000001</v>
      </c>
      <c r="G982" s="20">
        <v>26.2</v>
      </c>
    </row>
    <row r="983" spans="1:7" x14ac:dyDescent="0.25">
      <c r="A983" s="62">
        <v>41789</v>
      </c>
      <c r="B983" s="21">
        <v>33.299999999999997</v>
      </c>
      <c r="C983" s="21">
        <v>22.8</v>
      </c>
      <c r="D983" s="61">
        <f t="shared" si="31"/>
        <v>28.049999999999997</v>
      </c>
      <c r="E983" s="61">
        <f t="shared" si="32"/>
        <v>19.337500000000009</v>
      </c>
      <c r="F983" s="20">
        <v>11.113200000000001</v>
      </c>
      <c r="G983" s="20">
        <v>27.4</v>
      </c>
    </row>
    <row r="984" spans="1:7" x14ac:dyDescent="0.25">
      <c r="A984" s="62">
        <v>41790</v>
      </c>
      <c r="B984" s="21">
        <v>34.700000000000003</v>
      </c>
      <c r="C984" s="21">
        <v>23</v>
      </c>
      <c r="D984" s="61">
        <f t="shared" si="31"/>
        <v>28.85</v>
      </c>
      <c r="E984" s="61">
        <f t="shared" si="32"/>
        <v>16.737499999999997</v>
      </c>
      <c r="F984" s="20">
        <v>6.4745999999999997</v>
      </c>
      <c r="G984" s="20">
        <f t="shared" ref="G984" si="33">E983</f>
        <v>19.337500000000009</v>
      </c>
    </row>
    <row r="985" spans="1:7" x14ac:dyDescent="0.25">
      <c r="D985" s="61"/>
      <c r="E985" s="20">
        <f>AVERAGE(E742:E984)</f>
        <v>14.189609053497934</v>
      </c>
      <c r="F985" s="20">
        <f>AVERAGE(F742:F984)</f>
        <v>11.462096296296293</v>
      </c>
    </row>
    <row r="986" spans="1:7" x14ac:dyDescent="0.25">
      <c r="D986" s="61"/>
      <c r="E986" s="61"/>
    </row>
    <row r="987" spans="1:7" x14ac:dyDescent="0.25">
      <c r="D987" s="61"/>
      <c r="E987" s="61"/>
    </row>
    <row r="988" spans="1:7" x14ac:dyDescent="0.25">
      <c r="D988" s="61"/>
      <c r="E988" s="61"/>
    </row>
    <row r="989" spans="1:7" x14ac:dyDescent="0.25">
      <c r="A989" s="62">
        <v>41913</v>
      </c>
      <c r="B989" s="21">
        <v>30.1</v>
      </c>
      <c r="C989" s="21">
        <v>19.399999999999999</v>
      </c>
      <c r="D989" s="61">
        <f t="shared" si="31"/>
        <v>24.75</v>
      </c>
      <c r="E989" s="61">
        <f t="shared" si="32"/>
        <v>24.75</v>
      </c>
      <c r="F989" s="20">
        <v>14.428800000000001</v>
      </c>
      <c r="G989" s="18">
        <v>23.522727272727273</v>
      </c>
    </row>
    <row r="990" spans="1:7" x14ac:dyDescent="0.25">
      <c r="A990" s="62">
        <v>41914</v>
      </c>
      <c r="B990" s="21">
        <v>28.2</v>
      </c>
      <c r="C990" s="21">
        <v>17.899999999999999</v>
      </c>
      <c r="D990" s="61">
        <f t="shared" si="31"/>
        <v>23.049999999999997</v>
      </c>
      <c r="E990" s="61">
        <f t="shared" si="32"/>
        <v>23.049999999999997</v>
      </c>
      <c r="F990" s="20">
        <v>10.566000000000001</v>
      </c>
      <c r="G990" s="18">
        <v>22.34347826086956</v>
      </c>
    </row>
    <row r="991" spans="1:7" x14ac:dyDescent="0.25">
      <c r="A991" s="62">
        <v>41915</v>
      </c>
      <c r="B991" s="21">
        <v>27</v>
      </c>
      <c r="C991" s="21">
        <v>19.100000000000001</v>
      </c>
      <c r="D991" s="61">
        <f t="shared" si="31"/>
        <v>23.05</v>
      </c>
      <c r="E991" s="61">
        <f t="shared" si="32"/>
        <v>23.05</v>
      </c>
      <c r="F991" s="20">
        <v>6.9660000000000002</v>
      </c>
      <c r="G991" s="18">
        <v>21.791304347826088</v>
      </c>
    </row>
    <row r="992" spans="1:7" x14ac:dyDescent="0.25">
      <c r="A992" s="62">
        <v>41916</v>
      </c>
      <c r="B992" s="21">
        <v>30.8</v>
      </c>
      <c r="C992" s="21">
        <v>18.3</v>
      </c>
      <c r="D992" s="61">
        <f t="shared" si="31"/>
        <v>24.55</v>
      </c>
      <c r="E992" s="61">
        <f t="shared" si="32"/>
        <v>24.55</v>
      </c>
      <c r="F992" s="20">
        <v>14.7456</v>
      </c>
      <c r="G992" s="18">
        <v>23.177272727272726</v>
      </c>
    </row>
    <row r="993" spans="1:7" x14ac:dyDescent="0.25">
      <c r="A993" s="62">
        <v>41917</v>
      </c>
      <c r="B993" s="21">
        <v>31.3</v>
      </c>
      <c r="C993" s="21">
        <v>15.9</v>
      </c>
      <c r="D993" s="61">
        <f t="shared" si="31"/>
        <v>23.6</v>
      </c>
      <c r="E993" s="61">
        <f t="shared" si="32"/>
        <v>23.6</v>
      </c>
      <c r="F993" s="20">
        <v>15.0084</v>
      </c>
      <c r="G993" s="18">
        <v>22.865217391304348</v>
      </c>
    </row>
    <row r="994" spans="1:7" x14ac:dyDescent="0.25">
      <c r="A994" s="62">
        <v>41918</v>
      </c>
      <c r="B994" s="21">
        <v>31.6</v>
      </c>
      <c r="C994" s="21">
        <v>17.2</v>
      </c>
      <c r="D994" s="61">
        <f t="shared" si="31"/>
        <v>24.4</v>
      </c>
      <c r="E994" s="61">
        <f t="shared" si="32"/>
        <v>24.4</v>
      </c>
      <c r="F994" s="20">
        <v>15.948</v>
      </c>
      <c r="G994" s="18">
        <v>23.454545454545453</v>
      </c>
    </row>
    <row r="995" spans="1:7" x14ac:dyDescent="0.25">
      <c r="A995" s="62">
        <v>41919</v>
      </c>
      <c r="B995" s="21">
        <v>28.8</v>
      </c>
      <c r="C995" s="21">
        <v>17.2</v>
      </c>
      <c r="D995" s="61">
        <f t="shared" si="31"/>
        <v>23</v>
      </c>
      <c r="E995" s="61">
        <f t="shared" si="32"/>
        <v>23</v>
      </c>
      <c r="F995" s="20">
        <v>8.7731999999999992</v>
      </c>
      <c r="G995" s="18">
        <v>22.213043478260868</v>
      </c>
    </row>
    <row r="996" spans="1:7" x14ac:dyDescent="0.25">
      <c r="A996" s="62">
        <v>41920</v>
      </c>
      <c r="B996" s="21">
        <v>23</v>
      </c>
      <c r="C996" s="21">
        <v>20.100000000000001</v>
      </c>
      <c r="D996" s="61">
        <f t="shared" si="31"/>
        <v>21.55</v>
      </c>
      <c r="E996" s="61">
        <f t="shared" si="32"/>
        <v>21.55</v>
      </c>
      <c r="F996" s="20">
        <v>3.024</v>
      </c>
      <c r="G996" s="18">
        <v>21.304347826086961</v>
      </c>
    </row>
    <row r="997" spans="1:7" x14ac:dyDescent="0.25">
      <c r="A997" s="62">
        <v>41921</v>
      </c>
      <c r="B997" s="21">
        <v>22</v>
      </c>
      <c r="C997" s="21">
        <v>16.899999999999999</v>
      </c>
      <c r="D997" s="61">
        <f t="shared" si="31"/>
        <v>19.45</v>
      </c>
      <c r="E997" s="61">
        <f t="shared" si="32"/>
        <v>19.45</v>
      </c>
      <c r="F997" s="20">
        <v>2.3616000000000001</v>
      </c>
      <c r="G997" s="18">
        <v>19.713636363636365</v>
      </c>
    </row>
    <row r="998" spans="1:7" x14ac:dyDescent="0.25">
      <c r="A998" s="62">
        <v>41922</v>
      </c>
      <c r="B998" s="21">
        <v>22.1</v>
      </c>
      <c r="C998" s="21">
        <v>18.8</v>
      </c>
      <c r="D998" s="61">
        <f t="shared" si="31"/>
        <v>20.450000000000003</v>
      </c>
      <c r="E998" s="61">
        <f t="shared" si="32"/>
        <v>20.450000000000003</v>
      </c>
      <c r="F998" s="20">
        <v>2.016</v>
      </c>
      <c r="G998" s="18">
        <v>19.973913043478259</v>
      </c>
    </row>
    <row r="999" spans="1:7" x14ac:dyDescent="0.25">
      <c r="A999" s="62">
        <v>41923</v>
      </c>
      <c r="B999" s="21">
        <v>17.8</v>
      </c>
      <c r="C999" s="21">
        <v>14.8</v>
      </c>
      <c r="D999" s="61">
        <f t="shared" si="31"/>
        <v>16.3</v>
      </c>
      <c r="E999" s="61">
        <f t="shared" si="32"/>
        <v>16.3</v>
      </c>
      <c r="F999" s="20">
        <v>0.78839999999999999</v>
      </c>
      <c r="G999" s="18">
        <v>16.369565217391308</v>
      </c>
    </row>
    <row r="1000" spans="1:7" x14ac:dyDescent="0.25">
      <c r="A1000" s="62">
        <v>41924</v>
      </c>
      <c r="B1000" s="21">
        <v>15.4</v>
      </c>
      <c r="C1000" s="21">
        <v>13.4</v>
      </c>
      <c r="D1000" s="61">
        <f t="shared" si="31"/>
        <v>14.4</v>
      </c>
      <c r="E1000" s="61">
        <f t="shared" si="32"/>
        <v>14.4</v>
      </c>
      <c r="F1000" s="20">
        <v>1.7712000000000001</v>
      </c>
      <c r="G1000" s="18">
        <v>14.209090909090911</v>
      </c>
    </row>
    <row r="1001" spans="1:7" x14ac:dyDescent="0.25">
      <c r="A1001" s="62">
        <v>41925</v>
      </c>
      <c r="B1001" s="21">
        <v>15.1</v>
      </c>
      <c r="C1001" s="21">
        <v>11.9</v>
      </c>
      <c r="D1001" s="61">
        <f t="shared" si="31"/>
        <v>13.5</v>
      </c>
      <c r="E1001" s="61">
        <f t="shared" si="32"/>
        <v>13.5</v>
      </c>
      <c r="F1001" s="20">
        <v>2.3003999999999998</v>
      </c>
      <c r="G1001" s="18">
        <v>13.291304347826088</v>
      </c>
    </row>
    <row r="1002" spans="1:7" x14ac:dyDescent="0.25">
      <c r="A1002" s="62">
        <v>41926</v>
      </c>
      <c r="B1002" s="21">
        <v>19.399999999999999</v>
      </c>
      <c r="C1002" s="21">
        <v>11</v>
      </c>
      <c r="D1002" s="61">
        <f t="shared" si="31"/>
        <v>15.2</v>
      </c>
      <c r="E1002" s="61">
        <f t="shared" si="32"/>
        <v>15.2</v>
      </c>
      <c r="F1002" s="20">
        <v>7.7076000000000002</v>
      </c>
      <c r="G1002" s="18">
        <v>14.795652173913044</v>
      </c>
    </row>
    <row r="1003" spans="1:7" x14ac:dyDescent="0.25">
      <c r="A1003" s="62">
        <v>41927</v>
      </c>
      <c r="B1003" s="21">
        <v>16.399999999999999</v>
      </c>
      <c r="C1003" s="21">
        <v>13.9</v>
      </c>
      <c r="D1003" s="61">
        <f t="shared" si="31"/>
        <v>15.149999999999999</v>
      </c>
      <c r="E1003" s="61">
        <f t="shared" si="32"/>
        <v>15.149999999999999</v>
      </c>
      <c r="F1003" s="20">
        <v>2.1240000000000001</v>
      </c>
      <c r="G1003" s="18">
        <v>14.681818181818185</v>
      </c>
    </row>
    <row r="1004" spans="1:7" x14ac:dyDescent="0.25">
      <c r="A1004" s="62">
        <v>41928</v>
      </c>
      <c r="B1004" s="21">
        <v>16.3</v>
      </c>
      <c r="C1004" s="21">
        <v>13.8</v>
      </c>
      <c r="D1004" s="61">
        <f t="shared" si="31"/>
        <v>15.05</v>
      </c>
      <c r="E1004" s="61">
        <f t="shared" si="32"/>
        <v>15.05</v>
      </c>
      <c r="F1004" s="20">
        <v>1.9836</v>
      </c>
      <c r="G1004" s="18">
        <v>15.004347826086962</v>
      </c>
    </row>
    <row r="1005" spans="1:7" x14ac:dyDescent="0.25">
      <c r="A1005" s="62">
        <v>41929</v>
      </c>
      <c r="B1005" s="21">
        <v>22</v>
      </c>
      <c r="C1005" s="21">
        <v>14.7</v>
      </c>
      <c r="D1005" s="61">
        <f t="shared" si="31"/>
        <v>18.350000000000001</v>
      </c>
      <c r="E1005" s="61">
        <f t="shared" si="32"/>
        <v>18.350000000000001</v>
      </c>
      <c r="F1005" s="20">
        <v>6.4836</v>
      </c>
      <c r="G1005" s="18">
        <v>17.452173913043481</v>
      </c>
    </row>
    <row r="1006" spans="1:7" x14ac:dyDescent="0.25">
      <c r="A1006" s="62">
        <v>41930</v>
      </c>
      <c r="B1006" s="21">
        <v>19.7</v>
      </c>
      <c r="C1006" s="21">
        <v>16</v>
      </c>
      <c r="D1006" s="61">
        <f t="shared" si="31"/>
        <v>17.850000000000001</v>
      </c>
      <c r="E1006" s="61">
        <f t="shared" si="32"/>
        <v>17.850000000000001</v>
      </c>
      <c r="F1006" s="20">
        <v>3.5135999999999998</v>
      </c>
      <c r="G1006" s="18">
        <v>17.386956521739133</v>
      </c>
    </row>
    <row r="1007" spans="1:7" x14ac:dyDescent="0.25">
      <c r="A1007" s="62">
        <v>41931</v>
      </c>
      <c r="B1007" s="21">
        <v>23.5</v>
      </c>
      <c r="C1007" s="21">
        <v>15.8</v>
      </c>
      <c r="D1007" s="61">
        <f t="shared" si="31"/>
        <v>19.649999999999999</v>
      </c>
      <c r="E1007" s="61">
        <f t="shared" si="32"/>
        <v>19.649999999999999</v>
      </c>
      <c r="F1007" s="20">
        <v>6.7392000000000003</v>
      </c>
      <c r="G1007" s="18">
        <v>18.568181818181817</v>
      </c>
    </row>
    <row r="1008" spans="1:7" x14ac:dyDescent="0.25">
      <c r="A1008" s="62">
        <v>41932</v>
      </c>
      <c r="B1008" s="21">
        <v>26.3</v>
      </c>
      <c r="C1008" s="21">
        <v>16.5</v>
      </c>
      <c r="D1008" s="61">
        <f t="shared" si="31"/>
        <v>21.4</v>
      </c>
      <c r="E1008" s="61">
        <f t="shared" si="32"/>
        <v>21.4</v>
      </c>
      <c r="F1008" s="20">
        <v>8.2512000000000008</v>
      </c>
      <c r="G1008" s="18">
        <v>19.956521739130434</v>
      </c>
    </row>
    <row r="1009" spans="1:7" x14ac:dyDescent="0.25">
      <c r="A1009" s="62">
        <v>41933</v>
      </c>
      <c r="B1009" s="21">
        <v>28.5</v>
      </c>
      <c r="C1009" s="21">
        <v>16.5</v>
      </c>
      <c r="D1009" s="61">
        <f t="shared" si="31"/>
        <v>22.5</v>
      </c>
      <c r="E1009" s="61">
        <f t="shared" si="32"/>
        <v>22.5</v>
      </c>
      <c r="F1009" s="20">
        <v>10.6488</v>
      </c>
      <c r="G1009" s="18">
        <v>21.208695652173912</v>
      </c>
    </row>
    <row r="1010" spans="1:7" x14ac:dyDescent="0.25">
      <c r="A1010" s="62">
        <v>41934</v>
      </c>
      <c r="B1010" s="21">
        <v>20.6</v>
      </c>
      <c r="C1010" s="21">
        <v>16.7</v>
      </c>
      <c r="D1010" s="61">
        <f t="shared" si="31"/>
        <v>18.649999999999999</v>
      </c>
      <c r="E1010" s="61">
        <f t="shared" si="32"/>
        <v>18.649999999999999</v>
      </c>
      <c r="F1010" s="20">
        <v>3.0996000000000001</v>
      </c>
      <c r="G1010" s="18">
        <v>18.45</v>
      </c>
    </row>
    <row r="1011" spans="1:7" x14ac:dyDescent="0.25">
      <c r="A1011" s="62">
        <v>41935</v>
      </c>
      <c r="B1011" s="21">
        <v>26.9</v>
      </c>
      <c r="C1011" s="21">
        <v>13</v>
      </c>
      <c r="D1011" s="61">
        <f t="shared" si="31"/>
        <v>19.95</v>
      </c>
      <c r="E1011" s="61">
        <f t="shared" si="32"/>
        <v>19.95</v>
      </c>
      <c r="F1011" s="20">
        <v>10.490399999999999</v>
      </c>
      <c r="G1011" s="18">
        <v>18.795652173913044</v>
      </c>
    </row>
    <row r="1012" spans="1:7" x14ac:dyDescent="0.25">
      <c r="A1012" s="62">
        <v>41936</v>
      </c>
      <c r="B1012" s="21">
        <v>24.1</v>
      </c>
      <c r="C1012" s="21">
        <v>14.8</v>
      </c>
      <c r="D1012" s="61">
        <f t="shared" si="31"/>
        <v>19.450000000000003</v>
      </c>
      <c r="E1012" s="61">
        <f t="shared" si="32"/>
        <v>19.450000000000003</v>
      </c>
      <c r="F1012" s="20">
        <v>7.4771999999999998</v>
      </c>
      <c r="G1012" s="18">
        <v>18.930434782608696</v>
      </c>
    </row>
    <row r="1013" spans="1:7" x14ac:dyDescent="0.25">
      <c r="A1013" s="62">
        <v>41937</v>
      </c>
      <c r="B1013" s="21">
        <v>26</v>
      </c>
      <c r="C1013" s="21">
        <v>13.8</v>
      </c>
      <c r="D1013" s="61">
        <f t="shared" si="31"/>
        <v>19.899999999999999</v>
      </c>
      <c r="E1013" s="61">
        <f t="shared" si="32"/>
        <v>19.899999999999999</v>
      </c>
      <c r="F1013" s="20">
        <v>8.3231999999999999</v>
      </c>
      <c r="G1013" s="18">
        <v>18.900000000000002</v>
      </c>
    </row>
    <row r="1014" spans="1:7" x14ac:dyDescent="0.25">
      <c r="A1014" s="62">
        <v>41938</v>
      </c>
      <c r="B1014" s="21">
        <v>22.1</v>
      </c>
      <c r="C1014" s="21">
        <v>15.7</v>
      </c>
      <c r="D1014" s="61">
        <f t="shared" si="31"/>
        <v>18.899999999999999</v>
      </c>
      <c r="E1014" s="61">
        <f t="shared" si="32"/>
        <v>18.899999999999999</v>
      </c>
      <c r="F1014" s="20">
        <v>2.3328000000000002</v>
      </c>
      <c r="G1014" s="18">
        <v>18.565217391304351</v>
      </c>
    </row>
    <row r="1015" spans="1:7" x14ac:dyDescent="0.25">
      <c r="A1015" s="62">
        <v>41939</v>
      </c>
      <c r="B1015" s="21">
        <v>18.8</v>
      </c>
      <c r="C1015" s="21">
        <v>17.2</v>
      </c>
      <c r="D1015" s="61">
        <f t="shared" si="31"/>
        <v>18</v>
      </c>
      <c r="E1015" s="61">
        <f t="shared" si="32"/>
        <v>18</v>
      </c>
      <c r="F1015" s="20">
        <v>1.4219999999999999</v>
      </c>
      <c r="G1015" s="18">
        <v>17.682608695652174</v>
      </c>
    </row>
    <row r="1016" spans="1:7" x14ac:dyDescent="0.25">
      <c r="A1016" s="62">
        <v>41940</v>
      </c>
      <c r="B1016" s="21">
        <v>20.2</v>
      </c>
      <c r="C1016" s="21">
        <v>16.7</v>
      </c>
      <c r="D1016" s="61">
        <f t="shared" si="31"/>
        <v>18.45</v>
      </c>
      <c r="E1016" s="61">
        <f t="shared" si="32"/>
        <v>18.45</v>
      </c>
      <c r="F1016" s="20">
        <v>3.9887999999999999</v>
      </c>
      <c r="G1016" s="18">
        <v>17.795454545454543</v>
      </c>
    </row>
    <row r="1017" spans="1:7" x14ac:dyDescent="0.25">
      <c r="A1017" s="62">
        <v>41941</v>
      </c>
      <c r="B1017" s="21">
        <v>19.399999999999999</v>
      </c>
      <c r="C1017" s="21">
        <v>16.3</v>
      </c>
      <c r="D1017" s="61">
        <f t="shared" si="31"/>
        <v>17.850000000000001</v>
      </c>
      <c r="E1017" s="61">
        <f t="shared" si="32"/>
        <v>17.850000000000001</v>
      </c>
      <c r="F1017" s="20">
        <v>3.8952</v>
      </c>
      <c r="G1017" s="18">
        <v>17.439130434782609</v>
      </c>
    </row>
    <row r="1018" spans="1:7" x14ac:dyDescent="0.25">
      <c r="A1018" s="62">
        <v>41942</v>
      </c>
      <c r="B1018" s="21">
        <v>18.2</v>
      </c>
      <c r="C1018" s="21">
        <v>15.2</v>
      </c>
      <c r="D1018" s="61">
        <f t="shared" si="31"/>
        <v>16.7</v>
      </c>
      <c r="E1018" s="61">
        <f t="shared" si="32"/>
        <v>16.7</v>
      </c>
      <c r="F1018" s="20">
        <v>3.3948</v>
      </c>
      <c r="G1018" s="18">
        <v>16.31304347826087</v>
      </c>
    </row>
    <row r="1019" spans="1:7" x14ac:dyDescent="0.25">
      <c r="A1019" s="62">
        <v>41943</v>
      </c>
      <c r="B1019" s="21">
        <v>18.8</v>
      </c>
      <c r="C1019" s="21">
        <v>14.6</v>
      </c>
      <c r="D1019" s="61">
        <f t="shared" si="31"/>
        <v>16.7</v>
      </c>
      <c r="E1019" s="61">
        <f t="shared" si="32"/>
        <v>16.7</v>
      </c>
      <c r="F1019" s="20">
        <v>4.5864000000000003</v>
      </c>
      <c r="G1019" s="18">
        <v>16.073913043478264</v>
      </c>
    </row>
    <row r="1020" spans="1:7" x14ac:dyDescent="0.25">
      <c r="A1020" s="62">
        <v>41944</v>
      </c>
      <c r="B1020" s="21">
        <v>16.399999999999999</v>
      </c>
      <c r="C1020" s="21">
        <v>13.3</v>
      </c>
      <c r="D1020" s="61">
        <f t="shared" si="31"/>
        <v>14.85</v>
      </c>
      <c r="E1020" s="61">
        <f t="shared" si="32"/>
        <v>14.85</v>
      </c>
      <c r="F1020" s="20">
        <v>4.0968</v>
      </c>
      <c r="G1020" s="18">
        <v>14.963636363636367</v>
      </c>
    </row>
    <row r="1021" spans="1:7" x14ac:dyDescent="0.25">
      <c r="A1021" s="62">
        <v>41945</v>
      </c>
      <c r="B1021" s="21">
        <v>20.399999999999999</v>
      </c>
      <c r="C1021" s="21">
        <v>11</v>
      </c>
      <c r="D1021" s="61">
        <f t="shared" si="31"/>
        <v>15.7</v>
      </c>
      <c r="E1021" s="61">
        <f t="shared" si="32"/>
        <v>15.7</v>
      </c>
      <c r="F1021" s="20">
        <v>11.685600000000001</v>
      </c>
      <c r="G1021" s="18">
        <v>13.978260869565217</v>
      </c>
    </row>
    <row r="1022" spans="1:7" x14ac:dyDescent="0.25">
      <c r="A1022" s="62">
        <v>41946</v>
      </c>
      <c r="B1022" s="21">
        <v>21.6</v>
      </c>
      <c r="C1022" s="21">
        <v>10</v>
      </c>
      <c r="D1022" s="61">
        <f t="shared" si="31"/>
        <v>15.8</v>
      </c>
      <c r="E1022" s="61">
        <f t="shared" si="32"/>
        <v>15.8</v>
      </c>
      <c r="F1022" s="20">
        <v>17.978400000000001</v>
      </c>
      <c r="G1022" s="18">
        <v>14.745454545454548</v>
      </c>
    </row>
    <row r="1023" spans="1:7" x14ac:dyDescent="0.25">
      <c r="A1023" s="62">
        <v>41947</v>
      </c>
      <c r="B1023" s="21">
        <v>16.3</v>
      </c>
      <c r="C1023" s="21">
        <v>12.3</v>
      </c>
      <c r="D1023" s="61">
        <f t="shared" si="31"/>
        <v>14.3</v>
      </c>
      <c r="E1023" s="61">
        <f t="shared" si="32"/>
        <v>14.3</v>
      </c>
      <c r="F1023" s="20">
        <v>4.2732000000000001</v>
      </c>
      <c r="G1023" s="18">
        <v>13.856521739130438</v>
      </c>
    </row>
    <row r="1024" spans="1:7" x14ac:dyDescent="0.25">
      <c r="A1024" s="62">
        <v>41948</v>
      </c>
      <c r="B1024" s="21">
        <v>23.5</v>
      </c>
      <c r="C1024" s="21">
        <v>8.5</v>
      </c>
      <c r="D1024" s="61">
        <f t="shared" si="31"/>
        <v>16</v>
      </c>
      <c r="E1024" s="61">
        <f t="shared" si="32"/>
        <v>16</v>
      </c>
      <c r="F1024" s="20">
        <v>16.700399999999998</v>
      </c>
      <c r="G1024" s="18">
        <v>14.995652173913042</v>
      </c>
    </row>
    <row r="1025" spans="1:7" x14ac:dyDescent="0.25">
      <c r="A1025" s="62">
        <v>41949</v>
      </c>
      <c r="B1025" s="21">
        <v>20.3</v>
      </c>
      <c r="C1025" s="21">
        <v>12</v>
      </c>
      <c r="D1025" s="61">
        <f t="shared" si="31"/>
        <v>16.149999999999999</v>
      </c>
      <c r="E1025" s="61">
        <f t="shared" si="32"/>
        <v>16.149999999999999</v>
      </c>
      <c r="F1025" s="20">
        <v>7.5312000000000001</v>
      </c>
      <c r="G1025" s="18">
        <v>14.540909090909089</v>
      </c>
    </row>
    <row r="1026" spans="1:7" x14ac:dyDescent="0.25">
      <c r="A1026" s="62">
        <v>41950</v>
      </c>
      <c r="B1026" s="21">
        <v>16.7</v>
      </c>
      <c r="C1026" s="21">
        <v>11.9</v>
      </c>
      <c r="D1026" s="61">
        <f t="shared" si="31"/>
        <v>14.3</v>
      </c>
      <c r="E1026" s="61">
        <f t="shared" si="32"/>
        <v>14.3</v>
      </c>
      <c r="F1026" s="20">
        <v>6.7031999999999998</v>
      </c>
      <c r="G1026" s="18">
        <v>14.078260869565218</v>
      </c>
    </row>
    <row r="1027" spans="1:7" x14ac:dyDescent="0.25">
      <c r="A1027" s="62">
        <v>41951</v>
      </c>
      <c r="B1027" s="21">
        <v>13</v>
      </c>
      <c r="C1027" s="21">
        <v>10.5</v>
      </c>
      <c r="D1027" s="61">
        <f t="shared" ref="D1027:D1090" si="34">(B1027+C1027)/2</f>
        <v>11.75</v>
      </c>
      <c r="E1027" s="61">
        <f t="shared" ref="E1027:E1090" si="35">IF(D1027&lt;=0,0,IF(AND(D1027&gt;0,D1027&lt;=26),D1027,IF(AND(D1027&gt;26,D1027&lt;=34),26/8*(34-D1027),0)))</f>
        <v>11.75</v>
      </c>
      <c r="F1027" s="20">
        <v>1.5804</v>
      </c>
      <c r="G1027" s="18">
        <v>11.640909090909092</v>
      </c>
    </row>
    <row r="1028" spans="1:7" x14ac:dyDescent="0.25">
      <c r="A1028" s="62">
        <v>41952</v>
      </c>
      <c r="B1028" s="21">
        <v>12.1</v>
      </c>
      <c r="C1028" s="21">
        <v>10.6</v>
      </c>
      <c r="D1028" s="61">
        <f t="shared" si="34"/>
        <v>11.35</v>
      </c>
      <c r="E1028" s="61">
        <f t="shared" si="35"/>
        <v>11.35</v>
      </c>
      <c r="F1028" s="20">
        <v>1.7532000000000001</v>
      </c>
      <c r="G1028" s="18">
        <v>11.295652173913044</v>
      </c>
    </row>
    <row r="1029" spans="1:7" x14ac:dyDescent="0.25">
      <c r="A1029" s="62">
        <v>41953</v>
      </c>
      <c r="B1029" s="21">
        <v>13.1</v>
      </c>
      <c r="C1029" s="21">
        <v>11.1</v>
      </c>
      <c r="D1029" s="61">
        <f t="shared" si="34"/>
        <v>12.1</v>
      </c>
      <c r="E1029" s="61">
        <f t="shared" si="35"/>
        <v>12.1</v>
      </c>
      <c r="F1029" s="20">
        <v>2.8727999999999998</v>
      </c>
      <c r="G1029" s="18">
        <v>11.818181818181818</v>
      </c>
    </row>
    <row r="1030" spans="1:7" x14ac:dyDescent="0.25">
      <c r="A1030" s="62">
        <v>41954</v>
      </c>
      <c r="B1030" s="21">
        <v>21.1</v>
      </c>
      <c r="C1030" s="21">
        <v>8.5</v>
      </c>
      <c r="D1030" s="61">
        <f t="shared" si="34"/>
        <v>14.8</v>
      </c>
      <c r="E1030" s="61">
        <f t="shared" si="35"/>
        <v>14.8</v>
      </c>
      <c r="F1030" s="20">
        <v>13.4964</v>
      </c>
      <c r="G1030" s="18">
        <v>15.593749999999998</v>
      </c>
    </row>
    <row r="1031" spans="1:7" x14ac:dyDescent="0.25">
      <c r="A1031" s="62">
        <v>41955</v>
      </c>
      <c r="B1031" s="21">
        <v>18.3</v>
      </c>
      <c r="C1031" s="21">
        <v>11.7</v>
      </c>
      <c r="D1031" s="61">
        <f t="shared" si="34"/>
        <v>15</v>
      </c>
      <c r="E1031" s="61">
        <f t="shared" si="35"/>
        <v>15</v>
      </c>
      <c r="F1031" s="20">
        <v>8.8379999999999992</v>
      </c>
      <c r="G1031" s="18">
        <v>14.14782608695652</v>
      </c>
    </row>
    <row r="1032" spans="1:7" x14ac:dyDescent="0.25">
      <c r="A1032" s="62">
        <v>41956</v>
      </c>
      <c r="B1032" s="21">
        <v>19.600000000000001</v>
      </c>
      <c r="C1032" s="21">
        <v>7.4</v>
      </c>
      <c r="D1032" s="61">
        <f t="shared" si="34"/>
        <v>13.5</v>
      </c>
      <c r="E1032" s="61">
        <f t="shared" si="35"/>
        <v>13.5</v>
      </c>
      <c r="F1032" s="20">
        <v>10.1808</v>
      </c>
      <c r="G1032" s="18">
        <v>12.359090909090908</v>
      </c>
    </row>
    <row r="1033" spans="1:7" x14ac:dyDescent="0.25">
      <c r="A1033" s="62">
        <v>41957</v>
      </c>
      <c r="B1033" s="21">
        <v>13.9</v>
      </c>
      <c r="C1033" s="21">
        <v>10.5</v>
      </c>
      <c r="D1033" s="61">
        <f t="shared" si="34"/>
        <v>12.2</v>
      </c>
      <c r="E1033" s="61">
        <f t="shared" si="35"/>
        <v>12.2</v>
      </c>
      <c r="F1033" s="20">
        <v>2.8439999999999999</v>
      </c>
      <c r="G1033" s="18">
        <v>11.847826086956522</v>
      </c>
    </row>
    <row r="1034" spans="1:7" x14ac:dyDescent="0.25">
      <c r="A1034" s="62">
        <v>41958</v>
      </c>
      <c r="B1034" s="21">
        <v>18.7</v>
      </c>
      <c r="C1034" s="21">
        <v>10.1</v>
      </c>
      <c r="D1034" s="61">
        <f t="shared" si="34"/>
        <v>14.399999999999999</v>
      </c>
      <c r="E1034" s="61">
        <f t="shared" si="35"/>
        <v>14.399999999999999</v>
      </c>
      <c r="F1034" s="20">
        <v>11.2752</v>
      </c>
      <c r="G1034" s="18">
        <v>13.709090909090907</v>
      </c>
    </row>
    <row r="1035" spans="1:7" x14ac:dyDescent="0.25">
      <c r="A1035" s="62">
        <v>41959</v>
      </c>
      <c r="B1035" s="21">
        <v>13</v>
      </c>
      <c r="C1035" s="21">
        <v>11.6</v>
      </c>
      <c r="D1035" s="61">
        <f t="shared" si="34"/>
        <v>12.3</v>
      </c>
      <c r="E1035" s="61">
        <f t="shared" si="35"/>
        <v>12.3</v>
      </c>
      <c r="F1035" s="20">
        <v>1.71</v>
      </c>
      <c r="G1035" s="18">
        <v>12.043478260869568</v>
      </c>
    </row>
    <row r="1036" spans="1:7" x14ac:dyDescent="0.25">
      <c r="A1036" s="62">
        <v>41960</v>
      </c>
      <c r="B1036" s="21">
        <v>16.2</v>
      </c>
      <c r="C1036" s="21">
        <v>10.199999999999999</v>
      </c>
      <c r="D1036" s="61">
        <f t="shared" si="34"/>
        <v>13.2</v>
      </c>
      <c r="E1036" s="61">
        <f t="shared" si="35"/>
        <v>13.2</v>
      </c>
      <c r="F1036" s="20">
        <v>6.5448000000000004</v>
      </c>
      <c r="G1036" s="18">
        <v>12.122727272727273</v>
      </c>
    </row>
    <row r="1037" spans="1:7" x14ac:dyDescent="0.25">
      <c r="A1037" s="62">
        <v>41961</v>
      </c>
      <c r="B1037" s="21">
        <v>11.8</v>
      </c>
      <c r="C1037" s="21">
        <v>9.9</v>
      </c>
      <c r="D1037" s="61">
        <f t="shared" si="34"/>
        <v>10.850000000000001</v>
      </c>
      <c r="E1037" s="61">
        <f t="shared" si="35"/>
        <v>10.850000000000001</v>
      </c>
      <c r="F1037" s="20">
        <v>2.1707999999999998</v>
      </c>
      <c r="G1037" s="18">
        <v>10.635</v>
      </c>
    </row>
    <row r="1038" spans="1:7" x14ac:dyDescent="0.25">
      <c r="A1038" s="62">
        <v>41962</v>
      </c>
      <c r="B1038" s="21">
        <v>16.8</v>
      </c>
      <c r="C1038" s="21">
        <v>11.6</v>
      </c>
      <c r="D1038" s="61">
        <f t="shared" si="34"/>
        <v>14.2</v>
      </c>
      <c r="E1038" s="61">
        <f t="shared" si="35"/>
        <v>14.2</v>
      </c>
      <c r="F1038" s="20">
        <v>7.8983999999999996</v>
      </c>
      <c r="G1038" s="18">
        <v>13.909090909090908</v>
      </c>
    </row>
    <row r="1039" spans="1:7" x14ac:dyDescent="0.25">
      <c r="A1039" s="62">
        <v>41963</v>
      </c>
      <c r="B1039" s="21">
        <v>14.4</v>
      </c>
      <c r="C1039" s="21">
        <v>10.199999999999999</v>
      </c>
      <c r="D1039" s="61">
        <f t="shared" si="34"/>
        <v>12.3</v>
      </c>
      <c r="E1039" s="61">
        <f t="shared" si="35"/>
        <v>12.3</v>
      </c>
      <c r="F1039" s="20">
        <v>4.95</v>
      </c>
      <c r="G1039" s="18">
        <v>11.990909090909089</v>
      </c>
    </row>
    <row r="1040" spans="1:7" x14ac:dyDescent="0.25">
      <c r="A1040" s="62">
        <v>41964</v>
      </c>
      <c r="B1040" s="21">
        <v>11.4</v>
      </c>
      <c r="C1040" s="21">
        <v>10.8</v>
      </c>
      <c r="D1040" s="61">
        <f t="shared" si="34"/>
        <v>11.100000000000001</v>
      </c>
      <c r="E1040" s="61">
        <f t="shared" si="35"/>
        <v>11.100000000000001</v>
      </c>
      <c r="F1040" s="20">
        <v>4</v>
      </c>
      <c r="G1040" s="18">
        <v>11.028571428571428</v>
      </c>
    </row>
    <row r="1041" spans="1:7" x14ac:dyDescent="0.25">
      <c r="A1041" s="62">
        <v>41965</v>
      </c>
      <c r="B1041" s="21">
        <v>19.100000000000001</v>
      </c>
      <c r="C1041" s="21">
        <v>10.3</v>
      </c>
      <c r="D1041" s="61">
        <f t="shared" si="34"/>
        <v>14.700000000000001</v>
      </c>
      <c r="E1041" s="61">
        <f t="shared" si="35"/>
        <v>14.700000000000001</v>
      </c>
      <c r="F1041" s="20">
        <v>3.3552</v>
      </c>
      <c r="G1041" s="18">
        <v>13.424999999999999</v>
      </c>
    </row>
    <row r="1042" spans="1:7" x14ac:dyDescent="0.25">
      <c r="A1042" s="62">
        <v>41966</v>
      </c>
      <c r="B1042" s="21">
        <v>15.1</v>
      </c>
      <c r="C1042" s="21">
        <v>10.199999999999999</v>
      </c>
      <c r="D1042" s="61">
        <f t="shared" si="34"/>
        <v>12.649999999999999</v>
      </c>
      <c r="E1042" s="61">
        <f t="shared" si="35"/>
        <v>12.649999999999999</v>
      </c>
      <c r="F1042" s="20">
        <v>3.7044000000000001</v>
      </c>
      <c r="G1042" s="18">
        <v>12.252173913043476</v>
      </c>
    </row>
    <row r="1043" spans="1:7" x14ac:dyDescent="0.25">
      <c r="A1043" s="62">
        <v>41967</v>
      </c>
      <c r="B1043" s="21">
        <v>11.7</v>
      </c>
      <c r="C1043" s="21">
        <v>11.6</v>
      </c>
      <c r="D1043" s="61">
        <f t="shared" si="34"/>
        <v>11.649999999999999</v>
      </c>
      <c r="E1043" s="61">
        <f t="shared" si="35"/>
        <v>11.649999999999999</v>
      </c>
      <c r="F1043" s="20">
        <v>4</v>
      </c>
      <c r="G1043" s="18">
        <v>11.649999999999999</v>
      </c>
    </row>
    <row r="1044" spans="1:7" x14ac:dyDescent="0.25">
      <c r="A1044" s="62">
        <v>41968</v>
      </c>
      <c r="B1044" s="21">
        <v>13</v>
      </c>
      <c r="C1044" s="21">
        <v>11</v>
      </c>
      <c r="D1044" s="61">
        <f t="shared" si="34"/>
        <v>12</v>
      </c>
      <c r="E1044" s="61">
        <f t="shared" si="35"/>
        <v>12</v>
      </c>
      <c r="F1044" s="20">
        <v>5</v>
      </c>
      <c r="G1044" s="18">
        <v>11.6</v>
      </c>
    </row>
    <row r="1045" spans="1:7" x14ac:dyDescent="0.25">
      <c r="A1045" s="62">
        <v>41969</v>
      </c>
      <c r="B1045" s="21">
        <v>16</v>
      </c>
      <c r="C1045" s="21">
        <v>12</v>
      </c>
      <c r="D1045" s="61">
        <f t="shared" si="34"/>
        <v>14</v>
      </c>
      <c r="E1045" s="61">
        <f t="shared" si="35"/>
        <v>14</v>
      </c>
      <c r="F1045" s="20">
        <v>6</v>
      </c>
      <c r="G1045" s="18">
        <v>12.1</v>
      </c>
    </row>
    <row r="1046" spans="1:7" x14ac:dyDescent="0.25">
      <c r="A1046" s="62">
        <v>41970</v>
      </c>
      <c r="B1046" s="21">
        <v>17.899999999999999</v>
      </c>
      <c r="C1046" s="21">
        <v>12.4</v>
      </c>
      <c r="D1046" s="61">
        <f t="shared" si="34"/>
        <v>15.149999999999999</v>
      </c>
      <c r="E1046" s="61">
        <f t="shared" si="35"/>
        <v>15.149999999999999</v>
      </c>
      <c r="F1046" s="20">
        <v>6.6707999999999998</v>
      </c>
      <c r="G1046" s="18">
        <v>15.509090909090908</v>
      </c>
    </row>
    <row r="1047" spans="1:7" x14ac:dyDescent="0.25">
      <c r="A1047" s="62">
        <v>41971</v>
      </c>
      <c r="B1047" s="21">
        <v>16.5</v>
      </c>
      <c r="C1047" s="21">
        <v>11.2</v>
      </c>
      <c r="D1047" s="61">
        <f t="shared" si="34"/>
        <v>13.85</v>
      </c>
      <c r="E1047" s="61">
        <f t="shared" si="35"/>
        <v>13.85</v>
      </c>
      <c r="F1047" s="20">
        <v>5.7851999999999997</v>
      </c>
      <c r="G1047" s="18">
        <v>12.886956521739132</v>
      </c>
    </row>
    <row r="1048" spans="1:7" x14ac:dyDescent="0.25">
      <c r="A1048" s="62">
        <v>41972</v>
      </c>
      <c r="B1048" s="21">
        <v>18.399999999999999</v>
      </c>
      <c r="C1048" s="21">
        <v>11</v>
      </c>
      <c r="D1048" s="61">
        <f t="shared" si="34"/>
        <v>14.7</v>
      </c>
      <c r="E1048" s="61">
        <f t="shared" si="35"/>
        <v>14.7</v>
      </c>
      <c r="F1048" s="20">
        <v>8.6471999999999998</v>
      </c>
      <c r="G1048" s="18">
        <v>13.663636363636368</v>
      </c>
    </row>
    <row r="1049" spans="1:7" x14ac:dyDescent="0.25">
      <c r="A1049" s="62">
        <v>41973</v>
      </c>
      <c r="B1049" s="21">
        <v>19</v>
      </c>
      <c r="C1049" s="21">
        <v>11.4</v>
      </c>
      <c r="D1049" s="61">
        <f t="shared" si="34"/>
        <v>15.2</v>
      </c>
      <c r="E1049" s="61">
        <f t="shared" si="35"/>
        <v>15.2</v>
      </c>
      <c r="F1049" s="20">
        <v>10.295999999999999</v>
      </c>
      <c r="G1049" s="18">
        <v>14.130434782608699</v>
      </c>
    </row>
    <row r="1050" spans="1:7" x14ac:dyDescent="0.25">
      <c r="A1050" s="62">
        <v>41974</v>
      </c>
      <c r="B1050" s="21">
        <v>14.6</v>
      </c>
      <c r="C1050" s="21">
        <v>10</v>
      </c>
      <c r="D1050" s="61">
        <f t="shared" si="34"/>
        <v>12.3</v>
      </c>
      <c r="E1050" s="61">
        <f t="shared" si="35"/>
        <v>12.3</v>
      </c>
      <c r="F1050" s="20">
        <v>6.0624000000000002</v>
      </c>
      <c r="G1050" s="18">
        <v>11.536363636363637</v>
      </c>
    </row>
    <row r="1051" spans="1:7" x14ac:dyDescent="0.25">
      <c r="A1051" s="62">
        <v>41975</v>
      </c>
      <c r="B1051" s="21">
        <v>13.8</v>
      </c>
      <c r="C1051" s="21">
        <v>8.9</v>
      </c>
      <c r="D1051" s="61">
        <f t="shared" si="34"/>
        <v>11.350000000000001</v>
      </c>
      <c r="E1051" s="61">
        <f t="shared" si="35"/>
        <v>11.350000000000001</v>
      </c>
      <c r="F1051" s="20">
        <v>6.2460000000000004</v>
      </c>
      <c r="G1051" s="18">
        <v>10.78695652173913</v>
      </c>
    </row>
    <row r="1052" spans="1:7" x14ac:dyDescent="0.25">
      <c r="A1052" s="62">
        <v>41976</v>
      </c>
      <c r="B1052" s="21">
        <v>14.4</v>
      </c>
      <c r="C1052" s="21">
        <v>9.4</v>
      </c>
      <c r="D1052" s="61">
        <f t="shared" si="34"/>
        <v>11.9</v>
      </c>
      <c r="E1052" s="61">
        <f t="shared" si="35"/>
        <v>11.9</v>
      </c>
      <c r="F1052" s="20">
        <v>5.9939999999999998</v>
      </c>
      <c r="G1052" s="18">
        <v>11.054545454545455</v>
      </c>
    </row>
    <row r="1053" spans="1:7" x14ac:dyDescent="0.25">
      <c r="A1053" s="62">
        <v>41977</v>
      </c>
      <c r="B1053" s="21">
        <v>13.2</v>
      </c>
      <c r="C1053" s="21">
        <v>8.4</v>
      </c>
      <c r="D1053" s="61">
        <f t="shared" si="34"/>
        <v>10.8</v>
      </c>
      <c r="E1053" s="61">
        <f t="shared" si="35"/>
        <v>10.8</v>
      </c>
      <c r="F1053" s="20">
        <v>1.5551999999999999</v>
      </c>
      <c r="G1053" s="18">
        <v>10.208333333333334</v>
      </c>
    </row>
    <row r="1054" spans="1:7" x14ac:dyDescent="0.25">
      <c r="A1054" s="62">
        <v>41978</v>
      </c>
      <c r="B1054" s="21">
        <v>17.100000000000001</v>
      </c>
      <c r="C1054" s="21">
        <v>8.1999999999999993</v>
      </c>
      <c r="D1054" s="61">
        <f t="shared" si="34"/>
        <v>12.65</v>
      </c>
      <c r="E1054" s="61">
        <f t="shared" si="35"/>
        <v>12.65</v>
      </c>
      <c r="F1054" s="20">
        <v>7.9272</v>
      </c>
      <c r="G1054" s="18">
        <v>11.93333333333333</v>
      </c>
    </row>
    <row r="1055" spans="1:7" x14ac:dyDescent="0.25">
      <c r="A1055" s="62">
        <v>41979</v>
      </c>
      <c r="B1055" s="21">
        <v>11.7</v>
      </c>
      <c r="C1055" s="21">
        <v>6.7</v>
      </c>
      <c r="D1055" s="61">
        <f t="shared" si="34"/>
        <v>9.1999999999999993</v>
      </c>
      <c r="E1055" s="61">
        <f t="shared" si="35"/>
        <v>9.1999999999999993</v>
      </c>
      <c r="F1055" s="20">
        <v>2.7972000000000001</v>
      </c>
      <c r="G1055" s="18">
        <v>9.336363636363636</v>
      </c>
    </row>
    <row r="1056" spans="1:7" x14ac:dyDescent="0.25">
      <c r="A1056" s="62">
        <v>41980</v>
      </c>
      <c r="B1056" s="21">
        <v>18</v>
      </c>
      <c r="C1056" s="21">
        <v>3.3</v>
      </c>
      <c r="D1056" s="61">
        <f t="shared" si="34"/>
        <v>10.65</v>
      </c>
      <c r="E1056" s="61">
        <f t="shared" si="35"/>
        <v>10.65</v>
      </c>
      <c r="F1056" s="20">
        <v>13.208399999999999</v>
      </c>
      <c r="G1056" s="18">
        <v>9.034782608695652</v>
      </c>
    </row>
    <row r="1057" spans="1:7" x14ac:dyDescent="0.25">
      <c r="A1057" s="62">
        <v>41981</v>
      </c>
      <c r="B1057" s="21">
        <v>11.2</v>
      </c>
      <c r="C1057" s="21">
        <v>2.6</v>
      </c>
      <c r="D1057" s="61">
        <f t="shared" si="34"/>
        <v>6.8999999999999995</v>
      </c>
      <c r="E1057" s="61">
        <f t="shared" si="35"/>
        <v>6.8999999999999995</v>
      </c>
      <c r="F1057" s="20">
        <v>4.8635999999999999</v>
      </c>
      <c r="G1057" s="18">
        <v>6.959090909090909</v>
      </c>
    </row>
    <row r="1058" spans="1:7" x14ac:dyDescent="0.25">
      <c r="A1058" s="62">
        <v>41982</v>
      </c>
      <c r="B1058" s="21">
        <v>8.4</v>
      </c>
      <c r="C1058" s="21">
        <v>8</v>
      </c>
      <c r="D1058" s="61">
        <f t="shared" si="34"/>
        <v>8.1999999999999993</v>
      </c>
      <c r="E1058" s="61">
        <f t="shared" si="35"/>
        <v>8.1999999999999993</v>
      </c>
      <c r="F1058" s="20">
        <v>0.71640000000000004</v>
      </c>
      <c r="G1058" s="18">
        <v>8.1833333333333336</v>
      </c>
    </row>
    <row r="1059" spans="1:7" x14ac:dyDescent="0.25">
      <c r="A1059" s="62">
        <v>41983</v>
      </c>
      <c r="B1059" s="21">
        <v>9</v>
      </c>
      <c r="C1059" s="21">
        <v>5</v>
      </c>
      <c r="D1059" s="61">
        <f t="shared" si="34"/>
        <v>7</v>
      </c>
      <c r="E1059" s="61">
        <f t="shared" si="35"/>
        <v>7</v>
      </c>
      <c r="F1059" s="20">
        <v>11</v>
      </c>
      <c r="G1059" s="18">
        <v>9</v>
      </c>
    </row>
    <row r="1060" spans="1:7" x14ac:dyDescent="0.25">
      <c r="A1060" s="62">
        <v>41984</v>
      </c>
      <c r="B1060" s="21">
        <v>12.7</v>
      </c>
      <c r="C1060" s="21">
        <v>3.8</v>
      </c>
      <c r="D1060" s="61">
        <f t="shared" si="34"/>
        <v>8.25</v>
      </c>
      <c r="E1060" s="61">
        <f t="shared" si="35"/>
        <v>8.25</v>
      </c>
      <c r="F1060" s="20">
        <v>10.969200000000001</v>
      </c>
      <c r="G1060" s="18">
        <v>9.1090909090909093</v>
      </c>
    </row>
    <row r="1061" spans="1:7" x14ac:dyDescent="0.25">
      <c r="A1061" s="62">
        <v>41985</v>
      </c>
      <c r="B1061" s="21">
        <v>13.4</v>
      </c>
      <c r="C1061" s="21">
        <v>0.7</v>
      </c>
      <c r="D1061" s="61">
        <f t="shared" si="34"/>
        <v>7.05</v>
      </c>
      <c r="E1061" s="61">
        <f t="shared" si="35"/>
        <v>7.05</v>
      </c>
      <c r="F1061" s="20">
        <v>11.635199999999999</v>
      </c>
      <c r="G1061" s="18">
        <v>5.5272727272727273</v>
      </c>
    </row>
    <row r="1062" spans="1:7" x14ac:dyDescent="0.25">
      <c r="A1062" s="62">
        <v>41986</v>
      </c>
      <c r="B1062" s="21">
        <v>10.4</v>
      </c>
      <c r="C1062" s="21">
        <v>0.5</v>
      </c>
      <c r="D1062" s="61">
        <f t="shared" si="34"/>
        <v>5.45</v>
      </c>
      <c r="E1062" s="61">
        <f t="shared" si="35"/>
        <v>5.45</v>
      </c>
      <c r="F1062" s="20">
        <v>6.0084</v>
      </c>
      <c r="G1062" s="18">
        <v>5.3409090909090917</v>
      </c>
    </row>
    <row r="1063" spans="1:7" x14ac:dyDescent="0.25">
      <c r="A1063" s="62">
        <v>41987</v>
      </c>
      <c r="B1063" s="21">
        <v>9</v>
      </c>
      <c r="C1063" s="21">
        <v>4.9000000000000004</v>
      </c>
      <c r="D1063" s="61">
        <f t="shared" si="34"/>
        <v>6.95</v>
      </c>
      <c r="E1063" s="61">
        <f t="shared" si="35"/>
        <v>6.95</v>
      </c>
      <c r="F1063" s="20">
        <v>3.6396000000000002</v>
      </c>
      <c r="G1063" s="18">
        <v>6.7136363636363647</v>
      </c>
    </row>
    <row r="1064" spans="1:7" x14ac:dyDescent="0.25">
      <c r="A1064" s="62">
        <v>41988</v>
      </c>
      <c r="B1064" s="21">
        <v>14.1</v>
      </c>
      <c r="C1064" s="21">
        <v>3.9</v>
      </c>
      <c r="D1064" s="61">
        <f t="shared" si="34"/>
        <v>9</v>
      </c>
      <c r="E1064" s="61">
        <f t="shared" si="35"/>
        <v>9</v>
      </c>
      <c r="F1064" s="20">
        <v>10.634399999999999</v>
      </c>
      <c r="G1064" s="18">
        <v>8.1000000000000014</v>
      </c>
    </row>
    <row r="1065" spans="1:7" x14ac:dyDescent="0.25">
      <c r="A1065" s="62">
        <v>41989</v>
      </c>
      <c r="B1065" s="21">
        <v>12.9</v>
      </c>
      <c r="C1065" s="21">
        <v>2.5</v>
      </c>
      <c r="D1065" s="61">
        <f t="shared" si="34"/>
        <v>7.7</v>
      </c>
      <c r="E1065" s="61">
        <f t="shared" si="35"/>
        <v>7.7</v>
      </c>
      <c r="F1065" s="20">
        <v>12.819599999999999</v>
      </c>
      <c r="G1065" s="18">
        <v>7.5590909090909095</v>
      </c>
    </row>
    <row r="1066" spans="1:7" x14ac:dyDescent="0.25">
      <c r="A1066" s="62">
        <v>41990</v>
      </c>
      <c r="B1066" s="21">
        <v>11.7</v>
      </c>
      <c r="C1066" s="21">
        <v>2.2000000000000002</v>
      </c>
      <c r="D1066" s="61">
        <f t="shared" si="34"/>
        <v>6.9499999999999993</v>
      </c>
      <c r="E1066" s="61">
        <f t="shared" si="35"/>
        <v>6.9499999999999993</v>
      </c>
      <c r="F1066" s="20">
        <v>9.8388000000000009</v>
      </c>
      <c r="G1066" s="18">
        <v>6.5090909090909097</v>
      </c>
    </row>
    <row r="1067" spans="1:7" x14ac:dyDescent="0.25">
      <c r="A1067" s="62">
        <v>41991</v>
      </c>
      <c r="B1067" s="21">
        <v>12.1</v>
      </c>
      <c r="C1067" s="21">
        <v>2.6</v>
      </c>
      <c r="D1067" s="61">
        <f t="shared" si="34"/>
        <v>7.35</v>
      </c>
      <c r="E1067" s="61">
        <f t="shared" si="35"/>
        <v>7.35</v>
      </c>
      <c r="F1067" s="20">
        <v>8.6723999999999997</v>
      </c>
      <c r="G1067" s="18">
        <v>6.4217391304347817</v>
      </c>
    </row>
    <row r="1068" spans="1:7" x14ac:dyDescent="0.25">
      <c r="A1068" s="62">
        <v>41992</v>
      </c>
      <c r="B1068" s="21">
        <v>14.2</v>
      </c>
      <c r="C1068" s="21">
        <v>-1.4</v>
      </c>
      <c r="D1068" s="61">
        <f t="shared" si="34"/>
        <v>6.3999999999999995</v>
      </c>
      <c r="E1068" s="61">
        <f t="shared" si="35"/>
        <v>6.3999999999999995</v>
      </c>
      <c r="F1068" s="20">
        <v>12.6648</v>
      </c>
      <c r="G1068" s="18">
        <v>5.2380952380952381</v>
      </c>
    </row>
    <row r="1069" spans="1:7" x14ac:dyDescent="0.25">
      <c r="A1069" s="62">
        <v>41993</v>
      </c>
      <c r="B1069" s="21">
        <v>8.1999999999999993</v>
      </c>
      <c r="C1069" s="21">
        <v>1</v>
      </c>
      <c r="D1069" s="61">
        <f t="shared" si="34"/>
        <v>4.5999999999999996</v>
      </c>
      <c r="E1069" s="61">
        <f t="shared" si="35"/>
        <v>4.5999999999999996</v>
      </c>
      <c r="F1069" s="20">
        <v>3.3012000000000001</v>
      </c>
      <c r="G1069" s="18">
        <v>4.4363636363636365</v>
      </c>
    </row>
    <row r="1070" spans="1:7" x14ac:dyDescent="0.25">
      <c r="A1070" s="62">
        <v>41994</v>
      </c>
      <c r="B1070" s="21">
        <v>13.5</v>
      </c>
      <c r="C1070" s="21">
        <v>-0.5</v>
      </c>
      <c r="D1070" s="61">
        <f t="shared" si="34"/>
        <v>6.5</v>
      </c>
      <c r="E1070" s="61">
        <f t="shared" si="35"/>
        <v>6.5</v>
      </c>
      <c r="F1070" s="20">
        <v>13.2408</v>
      </c>
      <c r="G1070" s="18">
        <v>5.4090909090909092</v>
      </c>
    </row>
    <row r="1071" spans="1:7" x14ac:dyDescent="0.25">
      <c r="A1071" s="62">
        <v>41995</v>
      </c>
      <c r="B1071" s="21">
        <v>7.2</v>
      </c>
      <c r="C1071" s="21">
        <v>0.8</v>
      </c>
      <c r="D1071" s="61">
        <f t="shared" si="34"/>
        <v>4</v>
      </c>
      <c r="E1071" s="61">
        <f t="shared" si="35"/>
        <v>4</v>
      </c>
      <c r="F1071" s="20">
        <v>2.5415999999999999</v>
      </c>
      <c r="G1071" s="18">
        <v>4.3590909090909093</v>
      </c>
    </row>
    <row r="1072" spans="1:7" x14ac:dyDescent="0.25">
      <c r="A1072" s="62">
        <v>41996</v>
      </c>
      <c r="B1072" s="21">
        <v>14.8</v>
      </c>
      <c r="C1072" s="21">
        <v>1.6</v>
      </c>
      <c r="D1072" s="61">
        <f t="shared" si="34"/>
        <v>8.2000000000000011</v>
      </c>
      <c r="E1072" s="61">
        <f t="shared" si="35"/>
        <v>8.2000000000000011</v>
      </c>
      <c r="F1072" s="20">
        <v>11.829599999999999</v>
      </c>
      <c r="G1072" s="18">
        <v>7.3409090909090908</v>
      </c>
    </row>
    <row r="1073" spans="1:7" x14ac:dyDescent="0.25">
      <c r="A1073" s="62">
        <v>41997</v>
      </c>
      <c r="B1073" s="21">
        <v>10.1</v>
      </c>
      <c r="C1073" s="21">
        <v>-0.5</v>
      </c>
      <c r="D1073" s="61">
        <f t="shared" si="34"/>
        <v>4.8</v>
      </c>
      <c r="E1073" s="61">
        <f t="shared" si="35"/>
        <v>4.8</v>
      </c>
      <c r="F1073" s="20">
        <v>5.9976000000000003</v>
      </c>
      <c r="G1073" s="18">
        <v>4.4818181818181824</v>
      </c>
    </row>
    <row r="1074" spans="1:7" x14ac:dyDescent="0.25">
      <c r="A1074" s="62">
        <v>41998</v>
      </c>
      <c r="B1074" s="21">
        <v>11.5</v>
      </c>
      <c r="C1074" s="21">
        <v>5.4</v>
      </c>
      <c r="D1074" s="61">
        <f t="shared" si="34"/>
        <v>8.4499999999999993</v>
      </c>
      <c r="E1074" s="61">
        <f t="shared" si="35"/>
        <v>8.4499999999999993</v>
      </c>
      <c r="F1074" s="20">
        <v>5.0724</v>
      </c>
      <c r="G1074" s="18">
        <v>8.0181818181818194</v>
      </c>
    </row>
    <row r="1075" spans="1:7" x14ac:dyDescent="0.25">
      <c r="A1075" s="62">
        <v>41999</v>
      </c>
      <c r="B1075" s="21">
        <v>9.4</v>
      </c>
      <c r="C1075" s="21">
        <v>6.8</v>
      </c>
      <c r="D1075" s="61">
        <f t="shared" si="34"/>
        <v>8.1</v>
      </c>
      <c r="E1075" s="61">
        <f t="shared" si="35"/>
        <v>8.1</v>
      </c>
      <c r="F1075" s="20">
        <v>2.3904000000000001</v>
      </c>
      <c r="G1075" s="18">
        <v>7.786956521739131</v>
      </c>
    </row>
    <row r="1076" spans="1:7" x14ac:dyDescent="0.25">
      <c r="A1076" s="62">
        <v>42000</v>
      </c>
      <c r="B1076" s="21">
        <v>14.2</v>
      </c>
      <c r="C1076" s="21">
        <v>1.5</v>
      </c>
      <c r="D1076" s="61">
        <f t="shared" si="34"/>
        <v>7.85</v>
      </c>
      <c r="E1076" s="61">
        <f t="shared" si="35"/>
        <v>7.85</v>
      </c>
      <c r="F1076" s="20">
        <v>7.4988000000000001</v>
      </c>
      <c r="G1076" s="18">
        <v>6.4681818181818187</v>
      </c>
    </row>
    <row r="1077" spans="1:7" x14ac:dyDescent="0.25">
      <c r="A1077" s="62">
        <v>42001</v>
      </c>
      <c r="B1077" s="21">
        <v>17.600000000000001</v>
      </c>
      <c r="C1077" s="21">
        <v>1</v>
      </c>
      <c r="D1077" s="61">
        <f t="shared" si="34"/>
        <v>9.3000000000000007</v>
      </c>
      <c r="E1077" s="61">
        <f t="shared" si="35"/>
        <v>9.3000000000000007</v>
      </c>
      <c r="F1077" s="20">
        <v>10.879200000000001</v>
      </c>
      <c r="G1077" s="18">
        <v>7.5227272727272725</v>
      </c>
    </row>
    <row r="1078" spans="1:7" x14ac:dyDescent="0.25">
      <c r="A1078" s="62">
        <v>42002</v>
      </c>
      <c r="B1078" s="21">
        <v>5.5</v>
      </c>
      <c r="C1078" s="21">
        <v>2.2000000000000002</v>
      </c>
      <c r="D1078" s="61">
        <f t="shared" si="34"/>
        <v>3.85</v>
      </c>
      <c r="E1078" s="61">
        <f t="shared" si="35"/>
        <v>3.85</v>
      </c>
      <c r="F1078" s="20">
        <v>2.0375999999999999</v>
      </c>
      <c r="G1078" s="18">
        <v>3.7772727272727278</v>
      </c>
    </row>
    <row r="1079" spans="1:7" x14ac:dyDescent="0.25">
      <c r="A1079" s="62">
        <v>42003</v>
      </c>
      <c r="B1079" s="21">
        <v>11.9</v>
      </c>
      <c r="C1079" s="21">
        <v>2.5</v>
      </c>
      <c r="D1079" s="61">
        <f t="shared" si="34"/>
        <v>7.2</v>
      </c>
      <c r="E1079" s="61">
        <f t="shared" si="35"/>
        <v>7.2</v>
      </c>
      <c r="F1079" s="20">
        <v>7.3044000000000002</v>
      </c>
      <c r="G1079" s="18">
        <v>5.9</v>
      </c>
    </row>
    <row r="1080" spans="1:7" x14ac:dyDescent="0.25">
      <c r="A1080" s="62">
        <v>42004</v>
      </c>
      <c r="B1080" s="21">
        <v>10.3</v>
      </c>
      <c r="C1080" s="21">
        <v>2.2999999999999998</v>
      </c>
      <c r="D1080" s="61">
        <f t="shared" si="34"/>
        <v>6.3000000000000007</v>
      </c>
      <c r="E1080" s="61">
        <f t="shared" si="35"/>
        <v>6.3000000000000007</v>
      </c>
      <c r="F1080" s="20">
        <v>6.3108000000000004</v>
      </c>
      <c r="G1080" s="18">
        <v>5.2272727272727275</v>
      </c>
    </row>
    <row r="1081" spans="1:7" x14ac:dyDescent="0.25">
      <c r="A1081" s="62">
        <v>42005</v>
      </c>
      <c r="B1081" s="19">
        <v>7.4</v>
      </c>
      <c r="C1081" s="19">
        <v>3.7</v>
      </c>
      <c r="D1081" s="61">
        <f t="shared" si="34"/>
        <v>5.5500000000000007</v>
      </c>
      <c r="E1081" s="61">
        <f t="shared" si="35"/>
        <v>5.5500000000000007</v>
      </c>
      <c r="F1081" s="20">
        <v>2.6459999999999999</v>
      </c>
      <c r="G1081" s="18">
        <v>5.3681818181818182</v>
      </c>
    </row>
    <row r="1082" spans="1:7" x14ac:dyDescent="0.25">
      <c r="A1082" s="62">
        <v>42006</v>
      </c>
      <c r="B1082" s="19">
        <v>11.2</v>
      </c>
      <c r="C1082" s="19">
        <v>4.4000000000000004</v>
      </c>
      <c r="D1082" s="61">
        <f t="shared" si="34"/>
        <v>7.8</v>
      </c>
      <c r="E1082" s="61">
        <f t="shared" si="35"/>
        <v>7.8</v>
      </c>
      <c r="F1082" s="20">
        <v>2.8584000000000001</v>
      </c>
      <c r="G1082" s="18">
        <v>7.9749999999999988</v>
      </c>
    </row>
    <row r="1083" spans="1:7" x14ac:dyDescent="0.25">
      <c r="A1083" s="62">
        <v>42007</v>
      </c>
      <c r="B1083" s="19">
        <v>10.7</v>
      </c>
      <c r="C1083" s="19">
        <v>2</v>
      </c>
      <c r="D1083" s="61">
        <f t="shared" si="34"/>
        <v>6.35</v>
      </c>
      <c r="E1083" s="61">
        <f t="shared" si="35"/>
        <v>6.35</v>
      </c>
      <c r="F1083" s="20">
        <v>3.492</v>
      </c>
      <c r="G1083" s="18">
        <v>6.9357142857142851</v>
      </c>
    </row>
    <row r="1084" spans="1:7" x14ac:dyDescent="0.25">
      <c r="A1084" s="62">
        <v>42008</v>
      </c>
      <c r="B1084" s="19">
        <v>6.4</v>
      </c>
      <c r="C1084" s="19">
        <v>6.4</v>
      </c>
      <c r="D1084" s="61">
        <f t="shared" si="34"/>
        <v>6.4</v>
      </c>
      <c r="E1084" s="61">
        <f t="shared" si="35"/>
        <v>6.4</v>
      </c>
      <c r="F1084" s="20">
        <v>7.3475999999999999</v>
      </c>
      <c r="G1084" s="18">
        <v>6.4</v>
      </c>
    </row>
    <row r="1085" spans="1:7" x14ac:dyDescent="0.25">
      <c r="A1085" s="62">
        <v>42009</v>
      </c>
      <c r="B1085" s="19">
        <v>0</v>
      </c>
      <c r="C1085" s="19">
        <v>7</v>
      </c>
      <c r="D1085" s="61">
        <f t="shared" si="34"/>
        <v>3.5</v>
      </c>
      <c r="E1085" s="61">
        <f t="shared" si="35"/>
        <v>3.5</v>
      </c>
      <c r="F1085" s="20">
        <v>7.4340000000000002</v>
      </c>
      <c r="G1085" s="18">
        <v>6.5</v>
      </c>
    </row>
    <row r="1086" spans="1:7" x14ac:dyDescent="0.25">
      <c r="A1086" s="62">
        <v>42010</v>
      </c>
      <c r="B1086" s="19">
        <v>12.3</v>
      </c>
      <c r="C1086" s="19">
        <v>7.5</v>
      </c>
      <c r="D1086" s="61">
        <f t="shared" si="34"/>
        <v>9.9</v>
      </c>
      <c r="E1086" s="61">
        <f t="shared" si="35"/>
        <v>9.9</v>
      </c>
      <c r="F1086" s="20">
        <v>6.0696000000000003</v>
      </c>
      <c r="G1086" s="18">
        <v>9.5700000000000021</v>
      </c>
    </row>
    <row r="1087" spans="1:7" x14ac:dyDescent="0.25">
      <c r="A1087" s="62">
        <v>42011</v>
      </c>
      <c r="B1087" s="19">
        <v>13.1</v>
      </c>
      <c r="C1087" s="19">
        <v>5.5</v>
      </c>
      <c r="D1087" s="61">
        <f t="shared" si="34"/>
        <v>9.3000000000000007</v>
      </c>
      <c r="E1087" s="61">
        <f t="shared" si="35"/>
        <v>9.3000000000000007</v>
      </c>
      <c r="F1087" s="20">
        <v>8.2224000000000004</v>
      </c>
      <c r="G1087" s="18">
        <v>8.5545454545454547</v>
      </c>
    </row>
    <row r="1088" spans="1:7" x14ac:dyDescent="0.25">
      <c r="A1088" s="62">
        <v>42012</v>
      </c>
      <c r="B1088" s="19">
        <v>11.1</v>
      </c>
      <c r="C1088" s="19">
        <v>6.1</v>
      </c>
      <c r="D1088" s="61">
        <f t="shared" si="34"/>
        <v>8.6</v>
      </c>
      <c r="E1088" s="61">
        <f t="shared" si="35"/>
        <v>8.6</v>
      </c>
      <c r="F1088" s="20">
        <v>5.508</v>
      </c>
      <c r="G1088" s="18">
        <v>7.9782608695652177</v>
      </c>
    </row>
    <row r="1089" spans="1:7" x14ac:dyDescent="0.25">
      <c r="A1089" s="62">
        <v>42013</v>
      </c>
      <c r="B1089" s="19">
        <v>12.6</v>
      </c>
      <c r="C1089" s="19">
        <v>3.8</v>
      </c>
      <c r="D1089" s="61">
        <f t="shared" si="34"/>
        <v>8.1999999999999993</v>
      </c>
      <c r="E1089" s="61">
        <f t="shared" si="35"/>
        <v>8.1999999999999993</v>
      </c>
      <c r="F1089" s="20">
        <v>7.7256</v>
      </c>
      <c r="G1089" s="18">
        <v>7.5863636363636369</v>
      </c>
    </row>
    <row r="1090" spans="1:7" x14ac:dyDescent="0.25">
      <c r="A1090" s="62">
        <v>42014</v>
      </c>
      <c r="B1090" s="19">
        <v>9.6999999999999993</v>
      </c>
      <c r="C1090" s="19">
        <v>4.5</v>
      </c>
      <c r="D1090" s="61">
        <f t="shared" si="34"/>
        <v>7.1</v>
      </c>
      <c r="E1090" s="61">
        <f t="shared" si="35"/>
        <v>7.1</v>
      </c>
      <c r="F1090" s="20">
        <v>3.4091999999999998</v>
      </c>
      <c r="G1090" s="18">
        <v>6.7722222222222213</v>
      </c>
    </row>
    <row r="1091" spans="1:7" x14ac:dyDescent="0.25">
      <c r="A1091" s="62">
        <v>42015</v>
      </c>
      <c r="B1091" s="21">
        <v>10.8</v>
      </c>
      <c r="C1091" s="21">
        <v>7.9</v>
      </c>
      <c r="D1091" s="61">
        <f t="shared" ref="D1091:D1154" si="36">(B1091+C1091)/2</f>
        <v>9.3500000000000014</v>
      </c>
      <c r="E1091" s="61">
        <f t="shared" ref="E1091:E1154" si="37">IF(D1091&lt;=0,0,IF(AND(D1091&gt;0,D1091&lt;=26),D1091,IF(AND(D1091&gt;26,D1091&lt;=34),26/8*(34-D1091),0)))</f>
        <v>9.3500000000000014</v>
      </c>
      <c r="F1091" s="20">
        <v>2.286</v>
      </c>
      <c r="G1091" s="18">
        <v>9.6666666666666679</v>
      </c>
    </row>
    <row r="1092" spans="1:7" x14ac:dyDescent="0.25">
      <c r="A1092" s="62">
        <v>42016</v>
      </c>
      <c r="B1092" s="21">
        <v>10.6</v>
      </c>
      <c r="C1092" s="21">
        <v>6.2</v>
      </c>
      <c r="D1092" s="61">
        <f t="shared" si="36"/>
        <v>8.4</v>
      </c>
      <c r="E1092" s="61">
        <f t="shared" si="37"/>
        <v>8.4</v>
      </c>
      <c r="F1092" s="20">
        <v>1.0620000000000001</v>
      </c>
      <c r="G1092" s="18">
        <v>8.6428571428571423</v>
      </c>
    </row>
    <row r="1093" spans="1:7" x14ac:dyDescent="0.25">
      <c r="A1093" s="62">
        <v>42017</v>
      </c>
      <c r="B1093" s="21">
        <v>5.0999999999999996</v>
      </c>
      <c r="C1093" s="21">
        <v>5.0999999999999996</v>
      </c>
      <c r="D1093" s="61">
        <f t="shared" si="36"/>
        <v>5.0999999999999996</v>
      </c>
      <c r="E1093" s="61">
        <f t="shared" si="37"/>
        <v>5.0999999999999996</v>
      </c>
      <c r="F1093" s="20">
        <v>8.5535999999999994</v>
      </c>
      <c r="G1093" s="18">
        <v>5.0999999999999996</v>
      </c>
    </row>
    <row r="1094" spans="1:7" x14ac:dyDescent="0.25">
      <c r="A1094" s="62">
        <v>42018</v>
      </c>
      <c r="B1094" s="21">
        <v>10</v>
      </c>
      <c r="C1094" s="21">
        <v>6</v>
      </c>
      <c r="D1094" s="61">
        <f t="shared" si="36"/>
        <v>8</v>
      </c>
      <c r="E1094" s="61">
        <f t="shared" si="37"/>
        <v>8</v>
      </c>
      <c r="F1094" s="20">
        <v>2.5668000000000002</v>
      </c>
      <c r="G1094" s="18">
        <v>9</v>
      </c>
    </row>
    <row r="1095" spans="1:7" x14ac:dyDescent="0.25">
      <c r="A1095" s="62">
        <v>42019</v>
      </c>
      <c r="B1095" s="21">
        <v>12</v>
      </c>
      <c r="C1095" s="21">
        <v>7</v>
      </c>
      <c r="D1095" s="61">
        <f t="shared" si="36"/>
        <v>9.5</v>
      </c>
      <c r="E1095" s="61">
        <f t="shared" si="37"/>
        <v>9.5</v>
      </c>
      <c r="F1095" s="20">
        <v>10.270799999999999</v>
      </c>
      <c r="G1095" s="18">
        <v>10</v>
      </c>
    </row>
    <row r="1096" spans="1:7" x14ac:dyDescent="0.25">
      <c r="A1096" s="62">
        <v>42020</v>
      </c>
      <c r="B1096" s="21">
        <v>16.3</v>
      </c>
      <c r="C1096" s="21">
        <v>8.4</v>
      </c>
      <c r="D1096" s="61">
        <f t="shared" si="36"/>
        <v>12.350000000000001</v>
      </c>
      <c r="E1096" s="61">
        <f t="shared" si="37"/>
        <v>12.350000000000001</v>
      </c>
      <c r="F1096" s="20">
        <v>9.8531999999999993</v>
      </c>
      <c r="G1096" s="18">
        <v>12.233333333333333</v>
      </c>
    </row>
    <row r="1097" spans="1:7" x14ac:dyDescent="0.25">
      <c r="A1097" s="62">
        <v>42021</v>
      </c>
      <c r="B1097" s="21">
        <v>11</v>
      </c>
      <c r="C1097" s="21">
        <v>6.7</v>
      </c>
      <c r="D1097" s="61">
        <f t="shared" si="36"/>
        <v>8.85</v>
      </c>
      <c r="E1097" s="61">
        <f t="shared" si="37"/>
        <v>8.85</v>
      </c>
      <c r="F1097" s="20">
        <v>2.556</v>
      </c>
      <c r="G1097" s="18">
        <v>8.2409090909090921</v>
      </c>
    </row>
    <row r="1098" spans="1:7" x14ac:dyDescent="0.25">
      <c r="A1098" s="62">
        <v>42022</v>
      </c>
      <c r="B1098" s="21">
        <v>14.1</v>
      </c>
      <c r="C1098" s="21">
        <v>2.7</v>
      </c>
      <c r="D1098" s="61">
        <f t="shared" si="36"/>
        <v>8.4</v>
      </c>
      <c r="E1098" s="61">
        <f t="shared" si="37"/>
        <v>8.4</v>
      </c>
      <c r="F1098" s="20">
        <v>11.4048</v>
      </c>
      <c r="G1098" s="18">
        <v>8.2818181818181795</v>
      </c>
    </row>
    <row r="1099" spans="1:7" x14ac:dyDescent="0.25">
      <c r="A1099" s="62">
        <v>42023</v>
      </c>
      <c r="B1099" s="21">
        <v>11.5</v>
      </c>
      <c r="C1099" s="21">
        <v>4.0999999999999996</v>
      </c>
      <c r="D1099" s="61">
        <f t="shared" si="36"/>
        <v>7.8</v>
      </c>
      <c r="E1099" s="61">
        <f t="shared" si="37"/>
        <v>7.8</v>
      </c>
      <c r="F1099" s="20">
        <v>5.8715999999999999</v>
      </c>
      <c r="G1099" s="18">
        <v>7.5954545454545466</v>
      </c>
    </row>
    <row r="1100" spans="1:7" x14ac:dyDescent="0.25">
      <c r="A1100" s="62">
        <v>42024</v>
      </c>
      <c r="B1100" s="21">
        <v>16.2</v>
      </c>
      <c r="C1100" s="21">
        <v>2</v>
      </c>
      <c r="D1100" s="61">
        <f t="shared" si="36"/>
        <v>9.1</v>
      </c>
      <c r="E1100" s="61">
        <f t="shared" si="37"/>
        <v>9.1</v>
      </c>
      <c r="F1100" s="20">
        <v>10.072800000000001</v>
      </c>
      <c r="G1100" s="18">
        <v>8.7347826086956495</v>
      </c>
    </row>
    <row r="1101" spans="1:7" x14ac:dyDescent="0.25">
      <c r="A1101" s="62">
        <v>42025</v>
      </c>
      <c r="B1101" s="21">
        <v>16.7</v>
      </c>
      <c r="C1101" s="21">
        <v>1</v>
      </c>
      <c r="D1101" s="61">
        <f t="shared" si="36"/>
        <v>8.85</v>
      </c>
      <c r="E1101" s="61">
        <f t="shared" si="37"/>
        <v>8.85</v>
      </c>
      <c r="F1101" s="20">
        <v>7.6787999999999998</v>
      </c>
      <c r="G1101" s="18">
        <v>7.9681818181818178</v>
      </c>
    </row>
    <row r="1102" spans="1:7" x14ac:dyDescent="0.25">
      <c r="A1102" s="62">
        <v>42026</v>
      </c>
      <c r="B1102" s="21">
        <v>13.2</v>
      </c>
      <c r="C1102" s="21">
        <v>2.9</v>
      </c>
      <c r="D1102" s="61">
        <f t="shared" si="36"/>
        <v>8.0499999999999989</v>
      </c>
      <c r="E1102" s="61">
        <f t="shared" si="37"/>
        <v>8.0499999999999989</v>
      </c>
      <c r="F1102" s="20">
        <v>5.9291999999999998</v>
      </c>
      <c r="G1102" s="18">
        <v>7.7090909090909099</v>
      </c>
    </row>
    <row r="1103" spans="1:7" x14ac:dyDescent="0.25">
      <c r="A1103" s="62">
        <v>42027</v>
      </c>
      <c r="B1103" s="21">
        <v>11.2</v>
      </c>
      <c r="C1103" s="21">
        <v>6.5</v>
      </c>
      <c r="D1103" s="61">
        <f t="shared" si="36"/>
        <v>8.85</v>
      </c>
      <c r="E1103" s="61">
        <f t="shared" si="37"/>
        <v>8.85</v>
      </c>
      <c r="F1103" s="20">
        <v>2.3148</v>
      </c>
      <c r="G1103" s="18">
        <v>8.4454545454545453</v>
      </c>
    </row>
    <row r="1104" spans="1:7" x14ac:dyDescent="0.25">
      <c r="A1104" s="62">
        <v>42028</v>
      </c>
      <c r="B1104" s="21">
        <v>13.2</v>
      </c>
      <c r="C1104" s="21">
        <v>7.8</v>
      </c>
      <c r="D1104" s="61">
        <f t="shared" si="36"/>
        <v>10.5</v>
      </c>
      <c r="E1104" s="61">
        <f t="shared" si="37"/>
        <v>10.5</v>
      </c>
      <c r="F1104" s="20">
        <v>2.4984000000000002</v>
      </c>
      <c r="G1104" s="18">
        <v>9.7608695652173907</v>
      </c>
    </row>
    <row r="1105" spans="1:7" x14ac:dyDescent="0.25">
      <c r="A1105" s="62">
        <v>42029</v>
      </c>
      <c r="B1105" s="21">
        <v>16.399999999999999</v>
      </c>
      <c r="C1105" s="21">
        <v>9.1</v>
      </c>
      <c r="D1105" s="61">
        <f t="shared" si="36"/>
        <v>12.75</v>
      </c>
      <c r="E1105" s="61">
        <f t="shared" si="37"/>
        <v>12.75</v>
      </c>
      <c r="F1105" s="20">
        <v>4.95</v>
      </c>
      <c r="G1105" s="18">
        <v>11.546666666666669</v>
      </c>
    </row>
    <row r="1106" spans="1:7" x14ac:dyDescent="0.25">
      <c r="A1106" s="62">
        <v>42030</v>
      </c>
      <c r="B1106" s="21">
        <v>9.5</v>
      </c>
      <c r="C1106" s="21">
        <v>8.8000000000000007</v>
      </c>
      <c r="D1106" s="61">
        <f t="shared" si="36"/>
        <v>9.15</v>
      </c>
      <c r="E1106" s="61">
        <f t="shared" si="37"/>
        <v>9.15</v>
      </c>
      <c r="F1106" s="20">
        <v>4.95</v>
      </c>
      <c r="G1106" s="18">
        <v>9.2249999999999996</v>
      </c>
    </row>
    <row r="1107" spans="1:7" x14ac:dyDescent="0.25">
      <c r="A1107" s="62">
        <v>42031</v>
      </c>
      <c r="B1107" s="21">
        <v>10</v>
      </c>
      <c r="C1107" s="21">
        <v>7</v>
      </c>
      <c r="D1107" s="61">
        <f t="shared" si="36"/>
        <v>8.5</v>
      </c>
      <c r="E1107" s="61">
        <f t="shared" si="37"/>
        <v>8.5</v>
      </c>
      <c r="F1107" s="20">
        <v>6.4656000000000002</v>
      </c>
      <c r="G1107" s="18">
        <v>9</v>
      </c>
    </row>
    <row r="1108" spans="1:7" x14ac:dyDescent="0.25">
      <c r="A1108" s="62">
        <v>42032</v>
      </c>
      <c r="B1108" s="21">
        <v>11</v>
      </c>
      <c r="C1108" s="21">
        <v>9</v>
      </c>
      <c r="D1108" s="61">
        <f t="shared" si="36"/>
        <v>10</v>
      </c>
      <c r="E1108" s="61">
        <f t="shared" si="37"/>
        <v>10</v>
      </c>
      <c r="F1108" s="20">
        <v>4.95</v>
      </c>
      <c r="G1108" s="18">
        <v>10</v>
      </c>
    </row>
    <row r="1109" spans="1:7" x14ac:dyDescent="0.25">
      <c r="A1109" s="62">
        <v>42033</v>
      </c>
      <c r="B1109" s="21">
        <v>10.8</v>
      </c>
      <c r="C1109" s="21">
        <v>6.2</v>
      </c>
      <c r="D1109" s="61">
        <f t="shared" si="36"/>
        <v>8.5</v>
      </c>
      <c r="E1109" s="61">
        <f t="shared" si="37"/>
        <v>8.5</v>
      </c>
      <c r="F1109" s="20">
        <v>6.4656000000000002</v>
      </c>
      <c r="G1109" s="18">
        <v>8.0299999999999994</v>
      </c>
    </row>
    <row r="1110" spans="1:7" x14ac:dyDescent="0.25">
      <c r="A1110" s="62">
        <v>42034</v>
      </c>
      <c r="B1110" s="21">
        <v>6.8</v>
      </c>
      <c r="C1110" s="21">
        <v>3.8</v>
      </c>
      <c r="D1110" s="61">
        <f t="shared" si="36"/>
        <v>5.3</v>
      </c>
      <c r="E1110" s="61">
        <f t="shared" si="37"/>
        <v>5.3</v>
      </c>
      <c r="F1110" s="20">
        <v>2.6172</v>
      </c>
      <c r="G1110" s="18">
        <v>4.9954545454545443</v>
      </c>
    </row>
    <row r="1111" spans="1:7" x14ac:dyDescent="0.25">
      <c r="A1111" s="62">
        <v>42035</v>
      </c>
      <c r="B1111" s="21">
        <v>3.4</v>
      </c>
      <c r="C1111" s="21">
        <v>2.1</v>
      </c>
      <c r="D1111" s="61">
        <f t="shared" si="36"/>
        <v>2.75</v>
      </c>
      <c r="E1111" s="61">
        <f t="shared" si="37"/>
        <v>2.75</v>
      </c>
      <c r="F1111" s="20">
        <v>2.6172</v>
      </c>
      <c r="G1111" s="18">
        <v>2.6333333333333337</v>
      </c>
    </row>
    <row r="1112" spans="1:7" x14ac:dyDescent="0.25">
      <c r="A1112" s="62">
        <v>42036</v>
      </c>
      <c r="B1112" s="21">
        <v>5.9</v>
      </c>
      <c r="C1112" s="21">
        <v>3.8</v>
      </c>
      <c r="D1112" s="61">
        <f t="shared" si="36"/>
        <v>4.8499999999999996</v>
      </c>
      <c r="E1112" s="61">
        <f t="shared" si="37"/>
        <v>4.8499999999999996</v>
      </c>
      <c r="F1112" s="20">
        <v>0.73799999999999999</v>
      </c>
      <c r="G1112" s="18">
        <v>4.4749999999999996</v>
      </c>
    </row>
    <row r="1113" spans="1:7" x14ac:dyDescent="0.25">
      <c r="A1113" s="62">
        <v>42037</v>
      </c>
      <c r="B1113" s="21">
        <v>8</v>
      </c>
      <c r="C1113" s="21">
        <v>5</v>
      </c>
      <c r="D1113" s="61">
        <f t="shared" si="36"/>
        <v>6.5</v>
      </c>
      <c r="E1113" s="61">
        <f t="shared" si="37"/>
        <v>6.5</v>
      </c>
      <c r="F1113" s="20">
        <v>8.6435999999999993</v>
      </c>
      <c r="G1113" s="18">
        <v>7</v>
      </c>
    </row>
    <row r="1114" spans="1:7" x14ac:dyDescent="0.25">
      <c r="A1114" s="62">
        <v>42038</v>
      </c>
      <c r="B1114" s="21">
        <v>13.6</v>
      </c>
      <c r="C1114" s="21">
        <v>4.8</v>
      </c>
      <c r="D1114" s="61">
        <f t="shared" si="36"/>
        <v>9.1999999999999993</v>
      </c>
      <c r="E1114" s="61">
        <f t="shared" si="37"/>
        <v>9.1999999999999993</v>
      </c>
      <c r="F1114" s="20">
        <v>11.271599999999999</v>
      </c>
      <c r="G1114" s="18">
        <v>9.9666666666666668</v>
      </c>
    </row>
    <row r="1115" spans="1:7" x14ac:dyDescent="0.25">
      <c r="A1115" s="62">
        <v>42039</v>
      </c>
      <c r="B1115" s="21">
        <v>13.9</v>
      </c>
      <c r="C1115" s="21">
        <v>0.2</v>
      </c>
      <c r="D1115" s="61">
        <f t="shared" si="36"/>
        <v>7.05</v>
      </c>
      <c r="E1115" s="61">
        <f t="shared" si="37"/>
        <v>7.05</v>
      </c>
      <c r="F1115" s="20">
        <v>11.530799999999999</v>
      </c>
      <c r="G1115" s="18">
        <v>6.4909090909090912</v>
      </c>
    </row>
    <row r="1116" spans="1:7" x14ac:dyDescent="0.25">
      <c r="A1116" s="62">
        <v>42040</v>
      </c>
      <c r="B1116" s="21">
        <v>13</v>
      </c>
      <c r="C1116" s="21">
        <v>4.0999999999999996</v>
      </c>
      <c r="D1116" s="61">
        <f t="shared" si="36"/>
        <v>8.5500000000000007</v>
      </c>
      <c r="E1116" s="61">
        <f t="shared" si="37"/>
        <v>8.5500000000000007</v>
      </c>
      <c r="F1116" s="20">
        <v>8.6435999999999993</v>
      </c>
      <c r="G1116" s="18">
        <v>7.9227272727272728</v>
      </c>
    </row>
    <row r="1117" spans="1:7" x14ac:dyDescent="0.25">
      <c r="A1117" s="62">
        <v>42041</v>
      </c>
      <c r="B1117" s="21">
        <v>8</v>
      </c>
      <c r="C1117" s="21">
        <v>2.5</v>
      </c>
      <c r="D1117" s="61">
        <f t="shared" si="36"/>
        <v>5.25</v>
      </c>
      <c r="E1117" s="61">
        <f t="shared" si="37"/>
        <v>5.25</v>
      </c>
      <c r="F1117" s="20">
        <v>2.97</v>
      </c>
      <c r="G1117" s="18">
        <v>5.209090909090909</v>
      </c>
    </row>
    <row r="1118" spans="1:7" x14ac:dyDescent="0.25">
      <c r="A1118" s="62">
        <v>42042</v>
      </c>
      <c r="B1118" s="21">
        <v>15</v>
      </c>
      <c r="C1118" s="21">
        <v>2.7</v>
      </c>
      <c r="D1118" s="61">
        <f t="shared" si="36"/>
        <v>8.85</v>
      </c>
      <c r="E1118" s="61">
        <f t="shared" si="37"/>
        <v>8.85</v>
      </c>
      <c r="F1118" s="20">
        <v>11.674799999999999</v>
      </c>
      <c r="G1118" s="18">
        <v>8.1500000000000021</v>
      </c>
    </row>
    <row r="1119" spans="1:7" x14ac:dyDescent="0.25">
      <c r="A1119" s="62">
        <v>42043</v>
      </c>
      <c r="B1119" s="21">
        <v>12.3</v>
      </c>
      <c r="C1119" s="21">
        <v>3.4</v>
      </c>
      <c r="D1119" s="61">
        <f t="shared" si="36"/>
        <v>7.8500000000000005</v>
      </c>
      <c r="E1119" s="61">
        <f t="shared" si="37"/>
        <v>7.8500000000000005</v>
      </c>
      <c r="F1119" s="20">
        <v>7.5023999999999997</v>
      </c>
      <c r="G1119" s="18">
        <v>7.2217391304347833</v>
      </c>
    </row>
    <row r="1120" spans="1:7" x14ac:dyDescent="0.25">
      <c r="A1120" s="62">
        <v>42044</v>
      </c>
      <c r="B1120" s="21">
        <v>9.4</v>
      </c>
      <c r="C1120" s="21">
        <v>3.2</v>
      </c>
      <c r="D1120" s="61">
        <f t="shared" si="36"/>
        <v>6.3000000000000007</v>
      </c>
      <c r="E1120" s="61">
        <f t="shared" si="37"/>
        <v>6.3000000000000007</v>
      </c>
      <c r="F1120" s="20">
        <v>3.1751999999999998</v>
      </c>
      <c r="G1120" s="18">
        <v>6.1636363636363649</v>
      </c>
    </row>
    <row r="1121" spans="1:7" x14ac:dyDescent="0.25">
      <c r="A1121" s="62">
        <v>42045</v>
      </c>
      <c r="B1121" s="21">
        <v>13.7</v>
      </c>
      <c r="C1121" s="21">
        <v>5.2</v>
      </c>
      <c r="D1121" s="61">
        <f t="shared" si="36"/>
        <v>9.4499999999999993</v>
      </c>
      <c r="E1121" s="61">
        <f t="shared" si="37"/>
        <v>9.4499999999999993</v>
      </c>
      <c r="F1121" s="20">
        <v>7.9055999999999997</v>
      </c>
      <c r="G1121" s="18">
        <v>8.1090909090909111</v>
      </c>
    </row>
    <row r="1122" spans="1:7" x14ac:dyDescent="0.25">
      <c r="A1122" s="62">
        <v>42046</v>
      </c>
      <c r="B1122" s="21">
        <v>17.8</v>
      </c>
      <c r="C1122" s="21">
        <v>2.8</v>
      </c>
      <c r="D1122" s="61">
        <f t="shared" si="36"/>
        <v>10.3</v>
      </c>
      <c r="E1122" s="61">
        <f t="shared" si="37"/>
        <v>10.3</v>
      </c>
      <c r="F1122" s="20">
        <v>12.545999999999999</v>
      </c>
      <c r="G1122" s="18">
        <v>8.9772727272727266</v>
      </c>
    </row>
    <row r="1123" spans="1:7" x14ac:dyDescent="0.25">
      <c r="A1123" s="62">
        <v>42047</v>
      </c>
      <c r="B1123" s="21">
        <v>17.2</v>
      </c>
      <c r="C1123" s="21">
        <v>2.6</v>
      </c>
      <c r="D1123" s="61">
        <f t="shared" si="36"/>
        <v>9.9</v>
      </c>
      <c r="E1123" s="61">
        <f t="shared" si="37"/>
        <v>9.9</v>
      </c>
      <c r="F1123" s="20">
        <v>11.8908</v>
      </c>
      <c r="G1123" s="18">
        <v>8.9909090909090903</v>
      </c>
    </row>
    <row r="1124" spans="1:7" x14ac:dyDescent="0.25">
      <c r="A1124" s="62">
        <v>42048</v>
      </c>
      <c r="B1124" s="21">
        <v>14.8</v>
      </c>
      <c r="C1124" s="21">
        <v>4.8</v>
      </c>
      <c r="D1124" s="61">
        <f t="shared" si="36"/>
        <v>9.8000000000000007</v>
      </c>
      <c r="E1124" s="61">
        <f t="shared" si="37"/>
        <v>9.8000000000000007</v>
      </c>
      <c r="F1124" s="20">
        <v>5.6736000000000004</v>
      </c>
      <c r="G1124" s="18">
        <v>8.9913043478260875</v>
      </c>
    </row>
    <row r="1125" spans="1:7" x14ac:dyDescent="0.25">
      <c r="A1125" s="62">
        <v>42049</v>
      </c>
      <c r="B1125" s="21">
        <v>17.7</v>
      </c>
      <c r="C1125" s="21">
        <v>7.1</v>
      </c>
      <c r="D1125" s="61">
        <f t="shared" si="36"/>
        <v>12.399999999999999</v>
      </c>
      <c r="E1125" s="61">
        <f t="shared" si="37"/>
        <v>12.399999999999999</v>
      </c>
      <c r="F1125" s="20">
        <v>11.908799999999999</v>
      </c>
      <c r="G1125" s="18">
        <v>11.599999999999998</v>
      </c>
    </row>
    <row r="1126" spans="1:7" x14ac:dyDescent="0.25">
      <c r="A1126" s="62">
        <v>42050</v>
      </c>
      <c r="B1126" s="21">
        <v>19.899999999999999</v>
      </c>
      <c r="C1126" s="21">
        <v>5</v>
      </c>
      <c r="D1126" s="61">
        <f t="shared" si="36"/>
        <v>12.45</v>
      </c>
      <c r="E1126" s="61">
        <f t="shared" si="37"/>
        <v>12.45</v>
      </c>
      <c r="F1126" s="20">
        <v>11.631600000000001</v>
      </c>
      <c r="G1126" s="18">
        <v>11.939130434782607</v>
      </c>
    </row>
    <row r="1127" spans="1:7" x14ac:dyDescent="0.25">
      <c r="A1127" s="62">
        <v>42051</v>
      </c>
      <c r="B1127" s="21">
        <v>21.3</v>
      </c>
      <c r="C1127" s="21">
        <v>10.6</v>
      </c>
      <c r="D1127" s="61">
        <f t="shared" si="36"/>
        <v>15.95</v>
      </c>
      <c r="E1127" s="61">
        <f t="shared" si="37"/>
        <v>15.95</v>
      </c>
      <c r="F1127" s="20">
        <v>15.537599999999999</v>
      </c>
      <c r="G1127" s="18">
        <v>14.340909090909095</v>
      </c>
    </row>
    <row r="1128" spans="1:7" x14ac:dyDescent="0.25">
      <c r="A1128" s="62">
        <v>42052</v>
      </c>
      <c r="B1128" s="21">
        <v>20.3</v>
      </c>
      <c r="C1128" s="21">
        <v>6.1</v>
      </c>
      <c r="D1128" s="61">
        <f t="shared" si="36"/>
        <v>13.2</v>
      </c>
      <c r="E1128" s="61">
        <f t="shared" si="37"/>
        <v>13.2</v>
      </c>
      <c r="F1128" s="20">
        <v>14.256</v>
      </c>
      <c r="G1128" s="18">
        <v>12.704347826086956</v>
      </c>
    </row>
    <row r="1129" spans="1:7" x14ac:dyDescent="0.25">
      <c r="A1129" s="62">
        <v>42053</v>
      </c>
      <c r="B1129" s="21">
        <v>19.100000000000001</v>
      </c>
      <c r="C1129" s="21">
        <v>11.2</v>
      </c>
      <c r="D1129" s="61">
        <f t="shared" si="36"/>
        <v>15.15</v>
      </c>
      <c r="E1129" s="61">
        <f t="shared" si="37"/>
        <v>15.15</v>
      </c>
      <c r="F1129" s="20">
        <v>7.7831999999999999</v>
      </c>
      <c r="G1129" s="18">
        <v>13.854545454545455</v>
      </c>
    </row>
    <row r="1130" spans="1:7" x14ac:dyDescent="0.25">
      <c r="A1130" s="62">
        <v>42054</v>
      </c>
      <c r="B1130" s="21">
        <v>13.8</v>
      </c>
      <c r="C1130" s="21">
        <v>10</v>
      </c>
      <c r="D1130" s="61">
        <f t="shared" si="36"/>
        <v>11.9</v>
      </c>
      <c r="E1130" s="61">
        <f t="shared" si="37"/>
        <v>11.9</v>
      </c>
      <c r="F1130" s="20">
        <v>3.9996</v>
      </c>
      <c r="G1130" s="18">
        <v>11.921739130434782</v>
      </c>
    </row>
    <row r="1131" spans="1:7" x14ac:dyDescent="0.25">
      <c r="A1131" s="62">
        <v>42055</v>
      </c>
      <c r="B1131" s="21">
        <v>17.600000000000001</v>
      </c>
      <c r="C1131" s="21">
        <v>9.5</v>
      </c>
      <c r="D1131" s="61">
        <f t="shared" si="36"/>
        <v>13.55</v>
      </c>
      <c r="E1131" s="61">
        <f t="shared" si="37"/>
        <v>13.55</v>
      </c>
      <c r="F1131" s="20">
        <v>8.2224000000000004</v>
      </c>
      <c r="G1131" s="18">
        <v>12.018181818181818</v>
      </c>
    </row>
    <row r="1132" spans="1:7" x14ac:dyDescent="0.25">
      <c r="A1132" s="62">
        <v>42056</v>
      </c>
      <c r="B1132" s="21">
        <v>16.5</v>
      </c>
      <c r="C1132" s="21">
        <v>8.8000000000000007</v>
      </c>
      <c r="D1132" s="61">
        <f t="shared" si="36"/>
        <v>12.65</v>
      </c>
      <c r="E1132" s="61">
        <f t="shared" si="37"/>
        <v>12.65</v>
      </c>
      <c r="F1132" s="20">
        <v>6.1703999999999999</v>
      </c>
      <c r="G1132" s="18">
        <v>11.882608695652177</v>
      </c>
    </row>
    <row r="1133" spans="1:7" x14ac:dyDescent="0.25">
      <c r="A1133" s="62">
        <v>42057</v>
      </c>
      <c r="B1133" s="21">
        <v>15.1</v>
      </c>
      <c r="C1133" s="21">
        <v>8.5</v>
      </c>
      <c r="D1133" s="61">
        <f t="shared" si="36"/>
        <v>11.8</v>
      </c>
      <c r="E1133" s="61">
        <f t="shared" si="37"/>
        <v>11.8</v>
      </c>
      <c r="F1133" s="20">
        <v>12.711600000000001</v>
      </c>
      <c r="G1133" s="18">
        <v>11.386363636363635</v>
      </c>
    </row>
    <row r="1134" spans="1:7" x14ac:dyDescent="0.25">
      <c r="A1134" s="62">
        <v>42058</v>
      </c>
      <c r="B1134" s="21">
        <v>16.899999999999999</v>
      </c>
      <c r="C1134" s="21">
        <v>8.8000000000000007</v>
      </c>
      <c r="D1134" s="61">
        <f t="shared" si="36"/>
        <v>12.85</v>
      </c>
      <c r="E1134" s="61">
        <f t="shared" si="37"/>
        <v>12.85</v>
      </c>
      <c r="F1134" s="20">
        <v>10.151999999999999</v>
      </c>
      <c r="G1134" s="18">
        <v>11.365217391304347</v>
      </c>
    </row>
    <row r="1135" spans="1:7" x14ac:dyDescent="0.25">
      <c r="A1135" s="62">
        <v>42059</v>
      </c>
      <c r="B1135" s="21">
        <v>15.3</v>
      </c>
      <c r="C1135" s="21">
        <v>7.9</v>
      </c>
      <c r="D1135" s="61">
        <f t="shared" si="36"/>
        <v>11.600000000000001</v>
      </c>
      <c r="E1135" s="61">
        <f t="shared" si="37"/>
        <v>11.600000000000001</v>
      </c>
      <c r="F1135" s="20">
        <v>8.5896000000000008</v>
      </c>
      <c r="G1135" s="18">
        <v>11.081818181818182</v>
      </c>
    </row>
    <row r="1136" spans="1:7" x14ac:dyDescent="0.25">
      <c r="A1136" s="62">
        <v>42060</v>
      </c>
      <c r="B1136" s="21">
        <v>20</v>
      </c>
      <c r="C1136" s="21">
        <v>6.1</v>
      </c>
      <c r="D1136" s="61">
        <f t="shared" si="36"/>
        <v>13.05</v>
      </c>
      <c r="E1136" s="61">
        <f t="shared" si="37"/>
        <v>13.05</v>
      </c>
      <c r="F1136" s="20">
        <v>14.713200000000001</v>
      </c>
      <c r="G1136" s="18">
        <v>12.617391304347828</v>
      </c>
    </row>
    <row r="1137" spans="1:7" x14ac:dyDescent="0.25">
      <c r="A1137" s="62">
        <v>42061</v>
      </c>
      <c r="B1137" s="21">
        <v>15.7</v>
      </c>
      <c r="C1137" s="21">
        <v>7.9</v>
      </c>
      <c r="D1137" s="61">
        <f t="shared" si="36"/>
        <v>11.8</v>
      </c>
      <c r="E1137" s="61">
        <f t="shared" si="37"/>
        <v>11.8</v>
      </c>
      <c r="F1137" s="20">
        <v>8.5356000000000005</v>
      </c>
      <c r="G1137" s="18">
        <v>11.58181818181818</v>
      </c>
    </row>
    <row r="1138" spans="1:7" x14ac:dyDescent="0.25">
      <c r="A1138" s="62">
        <v>42062</v>
      </c>
      <c r="B1138" s="21">
        <v>11.4</v>
      </c>
      <c r="C1138" s="21">
        <v>9.8000000000000007</v>
      </c>
      <c r="D1138" s="61">
        <f t="shared" si="36"/>
        <v>10.600000000000001</v>
      </c>
      <c r="E1138" s="61">
        <f t="shared" si="37"/>
        <v>10.600000000000001</v>
      </c>
      <c r="F1138" s="20">
        <v>3.3083999999999998</v>
      </c>
      <c r="G1138" s="18">
        <v>10.591304347826085</v>
      </c>
    </row>
    <row r="1139" spans="1:7" x14ac:dyDescent="0.25">
      <c r="A1139" s="62">
        <v>42063</v>
      </c>
      <c r="B1139" s="21">
        <v>10.8</v>
      </c>
      <c r="C1139" s="21">
        <v>7.9</v>
      </c>
      <c r="D1139" s="61">
        <f t="shared" si="36"/>
        <v>9.3500000000000014</v>
      </c>
      <c r="E1139" s="61">
        <f t="shared" si="37"/>
        <v>9.3500000000000014</v>
      </c>
      <c r="F1139" s="20">
        <v>5.6772</v>
      </c>
      <c r="G1139" s="18">
        <v>9.1363636363636367</v>
      </c>
    </row>
    <row r="1140" spans="1:7" x14ac:dyDescent="0.25">
      <c r="A1140" s="62">
        <v>42064</v>
      </c>
      <c r="B1140" s="19">
        <v>15.9</v>
      </c>
      <c r="C1140" s="21">
        <v>6.1</v>
      </c>
      <c r="D1140" s="61">
        <f t="shared" si="36"/>
        <v>11</v>
      </c>
      <c r="E1140" s="61">
        <f t="shared" si="37"/>
        <v>11</v>
      </c>
      <c r="F1140" s="20">
        <v>19.216799999999999</v>
      </c>
      <c r="G1140" s="18">
        <v>10.017391304347827</v>
      </c>
    </row>
    <row r="1141" spans="1:7" x14ac:dyDescent="0.25">
      <c r="A1141" s="62">
        <v>42065</v>
      </c>
      <c r="B1141" s="19">
        <v>10.5</v>
      </c>
      <c r="C1141" s="21">
        <v>7.1</v>
      </c>
      <c r="D1141" s="61">
        <f t="shared" si="36"/>
        <v>8.8000000000000007</v>
      </c>
      <c r="E1141" s="61">
        <f t="shared" si="37"/>
        <v>8.8000000000000007</v>
      </c>
      <c r="F1141" s="20">
        <v>4.5359999999999996</v>
      </c>
      <c r="G1141" s="18">
        <v>8.4318181818181817</v>
      </c>
    </row>
    <row r="1142" spans="1:7" x14ac:dyDescent="0.25">
      <c r="A1142" s="62">
        <v>42066</v>
      </c>
      <c r="B1142" s="19">
        <v>16.600000000000001</v>
      </c>
      <c r="C1142" s="21">
        <v>6.8</v>
      </c>
      <c r="D1142" s="61">
        <f t="shared" si="36"/>
        <v>11.700000000000001</v>
      </c>
      <c r="E1142" s="61">
        <f t="shared" si="37"/>
        <v>11.700000000000001</v>
      </c>
      <c r="F1142" s="20">
        <v>12.4992</v>
      </c>
      <c r="G1142" s="18">
        <v>10.390909090909091</v>
      </c>
    </row>
    <row r="1143" spans="1:7" x14ac:dyDescent="0.25">
      <c r="A1143" s="62">
        <v>42067</v>
      </c>
      <c r="B1143" s="19">
        <v>7.7</v>
      </c>
      <c r="C1143" s="21">
        <v>5.9</v>
      </c>
      <c r="D1143" s="61">
        <f t="shared" si="36"/>
        <v>6.8000000000000007</v>
      </c>
      <c r="E1143" s="61">
        <f t="shared" si="37"/>
        <v>6.8000000000000007</v>
      </c>
      <c r="F1143" s="20">
        <v>1.5804</v>
      </c>
      <c r="G1143" s="18">
        <v>6.6217391304347846</v>
      </c>
    </row>
    <row r="1144" spans="1:7" x14ac:dyDescent="0.25">
      <c r="A1144" s="62">
        <v>42068</v>
      </c>
      <c r="B1144" s="19">
        <v>10.4</v>
      </c>
      <c r="C1144" s="21">
        <v>4.7</v>
      </c>
      <c r="D1144" s="61">
        <f t="shared" si="36"/>
        <v>7.5500000000000007</v>
      </c>
      <c r="E1144" s="61">
        <f t="shared" si="37"/>
        <v>7.5500000000000007</v>
      </c>
      <c r="F1144" s="20">
        <v>7.4664000000000001</v>
      </c>
      <c r="G1144" s="18">
        <v>7.0454545454545459</v>
      </c>
    </row>
    <row r="1145" spans="1:7" x14ac:dyDescent="0.25">
      <c r="A1145" s="62">
        <v>42069</v>
      </c>
      <c r="B1145" s="19">
        <v>13.4</v>
      </c>
      <c r="C1145" s="21">
        <v>6.9</v>
      </c>
      <c r="D1145" s="61">
        <f t="shared" si="36"/>
        <v>10.15</v>
      </c>
      <c r="E1145" s="61">
        <f t="shared" si="37"/>
        <v>10.15</v>
      </c>
      <c r="F1145" s="20">
        <v>8.0747999999999998</v>
      </c>
      <c r="G1145" s="18">
        <v>9.2181818181818205</v>
      </c>
    </row>
    <row r="1146" spans="1:7" x14ac:dyDescent="0.25">
      <c r="A1146" s="62">
        <v>42070</v>
      </c>
      <c r="B1146" s="19">
        <v>11.7</v>
      </c>
      <c r="C1146" s="21">
        <v>7.8</v>
      </c>
      <c r="D1146" s="61">
        <f t="shared" si="36"/>
        <v>9.75</v>
      </c>
      <c r="E1146" s="61">
        <f t="shared" si="37"/>
        <v>9.75</v>
      </c>
      <c r="F1146" s="20">
        <v>4.6871999999999998</v>
      </c>
      <c r="G1146" s="18">
        <v>9.3826086956521753</v>
      </c>
    </row>
    <row r="1147" spans="1:7" x14ac:dyDescent="0.25">
      <c r="A1147" s="62">
        <v>42071</v>
      </c>
      <c r="B1147" s="19">
        <v>20.9</v>
      </c>
      <c r="C1147" s="21">
        <v>5.4</v>
      </c>
      <c r="D1147" s="61">
        <f t="shared" si="36"/>
        <v>13.149999999999999</v>
      </c>
      <c r="E1147" s="61">
        <f t="shared" si="37"/>
        <v>13.149999999999999</v>
      </c>
      <c r="F1147" s="20">
        <v>16.056000000000001</v>
      </c>
      <c r="G1147" s="18">
        <v>12.140909090909092</v>
      </c>
    </row>
    <row r="1148" spans="1:7" x14ac:dyDescent="0.25">
      <c r="A1148" s="62">
        <v>42072</v>
      </c>
      <c r="B1148" s="19">
        <v>19.5</v>
      </c>
      <c r="C1148" s="21">
        <v>6</v>
      </c>
      <c r="D1148" s="61">
        <f t="shared" si="36"/>
        <v>12.75</v>
      </c>
      <c r="E1148" s="61">
        <f t="shared" si="37"/>
        <v>12.75</v>
      </c>
      <c r="F1148" s="20">
        <v>11.07</v>
      </c>
      <c r="G1148" s="18">
        <v>12.259090909090911</v>
      </c>
    </row>
    <row r="1149" spans="1:7" x14ac:dyDescent="0.25">
      <c r="A1149" s="62">
        <v>42073</v>
      </c>
      <c r="B1149" s="19">
        <v>14.5</v>
      </c>
      <c r="C1149" s="21">
        <v>11.6</v>
      </c>
      <c r="D1149" s="61">
        <f t="shared" si="36"/>
        <v>13.05</v>
      </c>
      <c r="E1149" s="61">
        <f t="shared" si="37"/>
        <v>13.05</v>
      </c>
      <c r="F1149" s="20">
        <v>4.4892000000000003</v>
      </c>
      <c r="G1149" s="18">
        <v>12.56086956521739</v>
      </c>
    </row>
    <row r="1150" spans="1:7" x14ac:dyDescent="0.25">
      <c r="A1150" s="62">
        <v>42074</v>
      </c>
      <c r="B1150" s="19">
        <v>18.7</v>
      </c>
      <c r="C1150" s="21">
        <v>7.9</v>
      </c>
      <c r="D1150" s="61">
        <f t="shared" si="36"/>
        <v>13.3</v>
      </c>
      <c r="E1150" s="61">
        <f t="shared" si="37"/>
        <v>13.3</v>
      </c>
      <c r="F1150" s="20">
        <v>19.720800000000001</v>
      </c>
      <c r="G1150" s="18">
        <v>12.521739130434785</v>
      </c>
    </row>
    <row r="1151" spans="1:7" x14ac:dyDescent="0.25">
      <c r="A1151" s="62">
        <v>42075</v>
      </c>
      <c r="B1151" s="19">
        <v>17.5</v>
      </c>
      <c r="C1151" s="21">
        <v>5.7</v>
      </c>
      <c r="D1151" s="61">
        <f t="shared" si="36"/>
        <v>11.6</v>
      </c>
      <c r="E1151" s="61">
        <f t="shared" si="37"/>
        <v>11.6</v>
      </c>
      <c r="F1151" s="20">
        <v>12.0276</v>
      </c>
      <c r="G1151" s="18">
        <v>11.218181818181817</v>
      </c>
    </row>
    <row r="1152" spans="1:7" x14ac:dyDescent="0.25">
      <c r="A1152" s="62">
        <v>42076</v>
      </c>
      <c r="B1152" s="19">
        <v>21.8</v>
      </c>
      <c r="C1152" s="21">
        <v>7.1</v>
      </c>
      <c r="D1152" s="61">
        <f t="shared" si="36"/>
        <v>14.45</v>
      </c>
      <c r="E1152" s="61">
        <f t="shared" si="37"/>
        <v>14.45</v>
      </c>
      <c r="F1152" s="20">
        <v>19.400400000000001</v>
      </c>
      <c r="G1152" s="18">
        <v>14.13478260869565</v>
      </c>
    </row>
    <row r="1153" spans="1:9" x14ac:dyDescent="0.25">
      <c r="A1153" s="62">
        <v>42077</v>
      </c>
      <c r="B1153" s="19">
        <v>21.1</v>
      </c>
      <c r="C1153" s="21">
        <v>12.3</v>
      </c>
      <c r="D1153" s="61">
        <f t="shared" si="36"/>
        <v>16.700000000000003</v>
      </c>
      <c r="E1153" s="61">
        <f t="shared" si="37"/>
        <v>16.700000000000003</v>
      </c>
      <c r="F1153" s="20">
        <v>9.5220000000000002</v>
      </c>
      <c r="G1153" s="18">
        <v>15.913636363636364</v>
      </c>
    </row>
    <row r="1154" spans="1:9" x14ac:dyDescent="0.25">
      <c r="A1154" s="62">
        <v>42078</v>
      </c>
      <c r="B1154" s="19">
        <v>20.7</v>
      </c>
      <c r="C1154" s="21">
        <v>11.5</v>
      </c>
      <c r="D1154" s="61">
        <f t="shared" si="36"/>
        <v>16.100000000000001</v>
      </c>
      <c r="E1154" s="61">
        <f t="shared" si="37"/>
        <v>16.100000000000001</v>
      </c>
      <c r="F1154" s="20">
        <v>10.8756</v>
      </c>
      <c r="G1154" s="18">
        <v>15.230434782608693</v>
      </c>
    </row>
    <row r="1155" spans="1:9" x14ac:dyDescent="0.25">
      <c r="A1155" s="62">
        <v>42079</v>
      </c>
      <c r="B1155" s="19">
        <v>19.899999999999999</v>
      </c>
      <c r="C1155" s="21">
        <v>12.4</v>
      </c>
      <c r="D1155" s="61">
        <f t="shared" ref="D1155:D1218" si="38">(B1155+C1155)/2</f>
        <v>16.149999999999999</v>
      </c>
      <c r="E1155" s="61">
        <f t="shared" ref="E1155:E1218" si="39">IF(D1155&lt;=0,0,IF(AND(D1155&gt;0,D1155&lt;=26),D1155,IF(AND(D1155&gt;26,D1155&lt;=34),26/8*(34-D1155),0)))</f>
        <v>16.149999999999999</v>
      </c>
      <c r="F1155" s="20">
        <v>8.6616</v>
      </c>
      <c r="G1155" s="18">
        <v>15.172727272727274</v>
      </c>
    </row>
    <row r="1156" spans="1:9" x14ac:dyDescent="0.25">
      <c r="A1156" s="62">
        <v>42080</v>
      </c>
      <c r="B1156" s="19">
        <v>25.9</v>
      </c>
      <c r="C1156" s="21">
        <v>13.7</v>
      </c>
      <c r="D1156" s="61">
        <f t="shared" si="38"/>
        <v>19.799999999999997</v>
      </c>
      <c r="E1156" s="61">
        <f t="shared" si="39"/>
        <v>19.799999999999997</v>
      </c>
      <c r="F1156" s="20">
        <v>16.642800000000001</v>
      </c>
      <c r="G1156" s="18">
        <v>18.256521739130438</v>
      </c>
    </row>
    <row r="1157" spans="1:9" x14ac:dyDescent="0.25">
      <c r="A1157" s="62">
        <v>42081</v>
      </c>
      <c r="B1157" s="19">
        <v>19.8</v>
      </c>
      <c r="C1157" s="21">
        <v>15.9</v>
      </c>
      <c r="D1157" s="61">
        <f t="shared" si="38"/>
        <v>17.850000000000001</v>
      </c>
      <c r="E1157" s="61">
        <f t="shared" si="39"/>
        <v>17.850000000000001</v>
      </c>
      <c r="F1157" s="20">
        <v>8.5175999999999998</v>
      </c>
      <c r="G1157" s="18">
        <v>17.569565217391304</v>
      </c>
    </row>
    <row r="1158" spans="1:9" x14ac:dyDescent="0.25">
      <c r="A1158" s="62">
        <v>42082</v>
      </c>
      <c r="B1158" s="19">
        <v>17.399999999999999</v>
      </c>
      <c r="C1158" s="21">
        <v>13.9</v>
      </c>
      <c r="D1158" s="61">
        <f t="shared" si="38"/>
        <v>15.649999999999999</v>
      </c>
      <c r="E1158" s="61">
        <f t="shared" si="39"/>
        <v>15.649999999999999</v>
      </c>
      <c r="F1158" s="20">
        <v>5.3567999999999998</v>
      </c>
      <c r="G1158" s="18">
        <v>15.540909090909093</v>
      </c>
    </row>
    <row r="1159" spans="1:9" x14ac:dyDescent="0.25">
      <c r="A1159" s="62">
        <v>42083</v>
      </c>
      <c r="B1159" s="19">
        <v>21.5</v>
      </c>
      <c r="C1159" s="21">
        <v>10.8</v>
      </c>
      <c r="D1159" s="61">
        <f t="shared" si="38"/>
        <v>16.149999999999999</v>
      </c>
      <c r="E1159" s="61">
        <f t="shared" si="39"/>
        <v>16.149999999999999</v>
      </c>
      <c r="F1159" s="20">
        <v>17.2044</v>
      </c>
      <c r="G1159" s="18">
        <v>15.769565217391307</v>
      </c>
    </row>
    <row r="1160" spans="1:9" x14ac:dyDescent="0.25">
      <c r="A1160" s="62">
        <v>42084</v>
      </c>
      <c r="B1160" s="19">
        <v>24.8</v>
      </c>
      <c r="C1160" s="21">
        <v>10.199999999999999</v>
      </c>
      <c r="D1160" s="61">
        <f t="shared" si="38"/>
        <v>17.5</v>
      </c>
      <c r="E1160" s="61">
        <f t="shared" si="39"/>
        <v>17.5</v>
      </c>
      <c r="F1160" s="20">
        <v>26.146799999999999</v>
      </c>
      <c r="G1160" s="18">
        <v>17.343478260869567</v>
      </c>
      <c r="H1160" s="61"/>
      <c r="I1160" s="61"/>
    </row>
    <row r="1161" spans="1:9" x14ac:dyDescent="0.25">
      <c r="A1161" s="62">
        <v>42085</v>
      </c>
      <c r="B1161" s="21">
        <v>18.5</v>
      </c>
      <c r="C1161" s="21">
        <v>13</v>
      </c>
      <c r="D1161" s="61">
        <f t="shared" si="38"/>
        <v>15.75</v>
      </c>
      <c r="E1161" s="61">
        <f t="shared" si="39"/>
        <v>15.75</v>
      </c>
      <c r="F1161" s="20">
        <v>10.8108</v>
      </c>
      <c r="G1161" s="18">
        <v>15.599999999999996</v>
      </c>
      <c r="H1161" s="61"/>
      <c r="I1161" s="61"/>
    </row>
    <row r="1162" spans="1:9" x14ac:dyDescent="0.25">
      <c r="A1162" s="62">
        <v>42086</v>
      </c>
      <c r="B1162" s="21">
        <v>23.8</v>
      </c>
      <c r="C1162" s="21">
        <v>11.1</v>
      </c>
      <c r="D1162" s="61">
        <f t="shared" si="38"/>
        <v>17.45</v>
      </c>
      <c r="E1162" s="61">
        <f t="shared" si="39"/>
        <v>17.45</v>
      </c>
      <c r="F1162" s="20">
        <v>19.350000000000001</v>
      </c>
      <c r="G1162" s="18">
        <v>16.756521739130434</v>
      </c>
      <c r="H1162" s="61"/>
      <c r="I1162" s="61"/>
    </row>
    <row r="1163" spans="1:9" x14ac:dyDescent="0.25">
      <c r="A1163" s="62">
        <v>42087</v>
      </c>
      <c r="B1163" s="21">
        <v>21.8</v>
      </c>
      <c r="C1163" s="21">
        <v>12.7</v>
      </c>
      <c r="D1163" s="61">
        <f t="shared" si="38"/>
        <v>17.25</v>
      </c>
      <c r="E1163" s="61">
        <f t="shared" si="39"/>
        <v>17.25</v>
      </c>
      <c r="F1163" s="20">
        <v>17.157599999999999</v>
      </c>
      <c r="G1163" s="18">
        <v>16.713043478260868</v>
      </c>
      <c r="H1163" s="61"/>
      <c r="I1163" s="61"/>
    </row>
    <row r="1164" spans="1:9" x14ac:dyDescent="0.25">
      <c r="A1164" s="62">
        <v>42088</v>
      </c>
      <c r="B1164" s="21">
        <v>20.9</v>
      </c>
      <c r="C1164" s="21">
        <v>12.5</v>
      </c>
      <c r="D1164" s="61">
        <f t="shared" si="38"/>
        <v>16.7</v>
      </c>
      <c r="E1164" s="61">
        <f t="shared" si="39"/>
        <v>16.7</v>
      </c>
      <c r="F1164" s="20">
        <v>11.217599999999999</v>
      </c>
      <c r="G1164" s="18">
        <v>16.045454545454543</v>
      </c>
      <c r="H1164" s="61"/>
      <c r="I1164" s="61"/>
    </row>
    <row r="1165" spans="1:9" x14ac:dyDescent="0.25">
      <c r="A1165" s="62">
        <v>42089</v>
      </c>
      <c r="B1165" s="21">
        <v>26.5</v>
      </c>
      <c r="C1165" s="21">
        <v>15.4</v>
      </c>
      <c r="D1165" s="61">
        <f t="shared" si="38"/>
        <v>20.95</v>
      </c>
      <c r="E1165" s="61">
        <f t="shared" si="39"/>
        <v>20.95</v>
      </c>
      <c r="F1165" s="20">
        <v>20.793600000000001</v>
      </c>
      <c r="G1165" s="18">
        <v>19.639130434782608</v>
      </c>
      <c r="H1165" s="61"/>
      <c r="I1165" s="61"/>
    </row>
    <row r="1166" spans="1:9" x14ac:dyDescent="0.25">
      <c r="A1166" s="62">
        <v>42090</v>
      </c>
      <c r="B1166" s="21">
        <v>20.9</v>
      </c>
      <c r="C1166" s="21">
        <v>16.399999999999999</v>
      </c>
      <c r="D1166" s="61">
        <f t="shared" si="38"/>
        <v>18.649999999999999</v>
      </c>
      <c r="E1166" s="61">
        <f t="shared" si="39"/>
        <v>18.649999999999999</v>
      </c>
      <c r="F1166" s="20">
        <v>5.1372</v>
      </c>
      <c r="G1166" s="18">
        <v>18.3</v>
      </c>
      <c r="H1166" s="61"/>
      <c r="I1166" s="61"/>
    </row>
    <row r="1167" spans="1:9" x14ac:dyDescent="0.25">
      <c r="A1167" s="62">
        <v>42091</v>
      </c>
      <c r="B1167" s="21">
        <v>20.8</v>
      </c>
      <c r="C1167" s="21">
        <v>13.8</v>
      </c>
      <c r="D1167" s="61">
        <f t="shared" si="38"/>
        <v>17.3</v>
      </c>
      <c r="E1167" s="61">
        <f t="shared" si="39"/>
        <v>17.3</v>
      </c>
      <c r="F1167" s="20">
        <v>8.4347999999999992</v>
      </c>
      <c r="G1167" s="18">
        <v>16.654545454545453</v>
      </c>
      <c r="H1167" s="61"/>
      <c r="I1167" s="61"/>
    </row>
    <row r="1168" spans="1:9" x14ac:dyDescent="0.25">
      <c r="A1168" s="62">
        <v>42092</v>
      </c>
      <c r="B1168" s="21">
        <v>25.8</v>
      </c>
      <c r="C1168" s="21">
        <v>13.3</v>
      </c>
      <c r="D1168" s="61">
        <f t="shared" si="38"/>
        <v>19.55</v>
      </c>
      <c r="E1168" s="61">
        <f t="shared" si="39"/>
        <v>19.55</v>
      </c>
      <c r="F1168" s="20">
        <v>20.732399999999998</v>
      </c>
      <c r="G1168" s="18">
        <v>18.81304347826087</v>
      </c>
      <c r="H1168" s="61"/>
      <c r="I1168" s="61"/>
    </row>
    <row r="1169" spans="1:9" x14ac:dyDescent="0.25">
      <c r="A1169" s="62">
        <v>42093</v>
      </c>
      <c r="B1169" s="21">
        <v>27.5</v>
      </c>
      <c r="C1169" s="21">
        <v>15.6</v>
      </c>
      <c r="D1169" s="61">
        <f t="shared" si="38"/>
        <v>21.55</v>
      </c>
      <c r="E1169" s="61">
        <f t="shared" si="39"/>
        <v>21.55</v>
      </c>
      <c r="F1169" s="20">
        <v>20.591999999999999</v>
      </c>
      <c r="G1169" s="18">
        <v>20.57391304347826</v>
      </c>
      <c r="H1169" s="61"/>
      <c r="I1169" s="61"/>
    </row>
    <row r="1170" spans="1:9" x14ac:dyDescent="0.25">
      <c r="A1170" s="62">
        <v>42094</v>
      </c>
      <c r="B1170" s="21">
        <v>29.1</v>
      </c>
      <c r="C1170" s="21">
        <v>18.8</v>
      </c>
      <c r="D1170" s="61">
        <f t="shared" si="38"/>
        <v>23.950000000000003</v>
      </c>
      <c r="E1170" s="61">
        <f t="shared" si="39"/>
        <v>23.950000000000003</v>
      </c>
      <c r="F1170" s="20">
        <v>14.378399999999999</v>
      </c>
      <c r="G1170" s="18">
        <v>22.550000000000008</v>
      </c>
      <c r="H1170" s="61"/>
      <c r="I1170" s="61"/>
    </row>
    <row r="1171" spans="1:9" x14ac:dyDescent="0.25">
      <c r="A1171" s="62">
        <v>42095</v>
      </c>
      <c r="B1171" s="19">
        <v>31.9</v>
      </c>
      <c r="C1171" s="19">
        <v>19.100000000000001</v>
      </c>
      <c r="D1171" s="61">
        <f t="shared" si="38"/>
        <v>25.5</v>
      </c>
      <c r="E1171" s="61">
        <f t="shared" si="39"/>
        <v>25.5</v>
      </c>
      <c r="F1171" s="20">
        <v>22.158000000000001</v>
      </c>
      <c r="G1171" s="18">
        <v>24.330434782608691</v>
      </c>
      <c r="H1171" s="61"/>
      <c r="I1171" s="61"/>
    </row>
    <row r="1172" spans="1:9" x14ac:dyDescent="0.25">
      <c r="A1172" s="62">
        <v>42096</v>
      </c>
      <c r="B1172" s="19">
        <v>29.7</v>
      </c>
      <c r="C1172" s="19">
        <v>17.100000000000001</v>
      </c>
      <c r="D1172" s="61">
        <f t="shared" si="38"/>
        <v>23.4</v>
      </c>
      <c r="E1172" s="61">
        <f t="shared" si="39"/>
        <v>23.4</v>
      </c>
      <c r="F1172" s="20">
        <v>25.012799999999999</v>
      </c>
      <c r="G1172" s="18">
        <v>23.36363636363636</v>
      </c>
      <c r="H1172" s="61"/>
      <c r="I1172" s="61"/>
    </row>
    <row r="1173" spans="1:9" x14ac:dyDescent="0.25">
      <c r="A1173" s="62">
        <v>42097</v>
      </c>
      <c r="B1173" s="19">
        <v>30.7</v>
      </c>
      <c r="C1173" s="19">
        <v>18.600000000000001</v>
      </c>
      <c r="D1173" s="61">
        <f t="shared" si="38"/>
        <v>24.65</v>
      </c>
      <c r="E1173" s="61">
        <f t="shared" si="39"/>
        <v>24.65</v>
      </c>
      <c r="F1173" s="20">
        <v>20.88</v>
      </c>
      <c r="G1173" s="18">
        <v>23.699999999999996</v>
      </c>
      <c r="H1173" s="61"/>
      <c r="I1173" s="61"/>
    </row>
    <row r="1174" spans="1:9" x14ac:dyDescent="0.25">
      <c r="A1174" s="62">
        <v>42098</v>
      </c>
      <c r="B1174" s="19">
        <v>23.9</v>
      </c>
      <c r="C1174" s="19">
        <v>17.3</v>
      </c>
      <c r="D1174" s="61">
        <f t="shared" si="38"/>
        <v>20.6</v>
      </c>
      <c r="E1174" s="61">
        <f t="shared" si="39"/>
        <v>20.6</v>
      </c>
      <c r="F1174" s="20">
        <v>15.3072</v>
      </c>
      <c r="G1174" s="18">
        <v>20.43181818181818</v>
      </c>
      <c r="H1174" s="61"/>
      <c r="I1174" s="61"/>
    </row>
    <row r="1175" spans="1:9" x14ac:dyDescent="0.25">
      <c r="A1175" s="62">
        <v>42099</v>
      </c>
      <c r="B1175" s="19">
        <v>18.7</v>
      </c>
      <c r="C1175" s="19">
        <v>12.5</v>
      </c>
      <c r="D1175" s="61">
        <f t="shared" si="38"/>
        <v>15.6</v>
      </c>
      <c r="E1175" s="61">
        <f t="shared" si="39"/>
        <v>15.6</v>
      </c>
      <c r="F1175" s="20">
        <v>15.8832</v>
      </c>
      <c r="G1175" s="18">
        <v>15.678260869565216</v>
      </c>
      <c r="H1175" s="61"/>
      <c r="I1175" s="61"/>
    </row>
    <row r="1176" spans="1:9" x14ac:dyDescent="0.25">
      <c r="A1176" s="62">
        <v>42100</v>
      </c>
      <c r="B1176" s="19">
        <v>18.8</v>
      </c>
      <c r="C1176" s="19">
        <v>13.1</v>
      </c>
      <c r="D1176" s="61">
        <f t="shared" si="38"/>
        <v>15.95</v>
      </c>
      <c r="E1176" s="61">
        <f t="shared" si="39"/>
        <v>15.95</v>
      </c>
      <c r="F1176" s="20">
        <v>15.325200000000001</v>
      </c>
      <c r="G1176" s="18">
        <v>15.291304347826092</v>
      </c>
      <c r="H1176" s="61"/>
      <c r="I1176" s="61"/>
    </row>
    <row r="1177" spans="1:9" x14ac:dyDescent="0.25">
      <c r="A1177" s="62">
        <v>42101</v>
      </c>
      <c r="B1177" s="19">
        <v>19.7</v>
      </c>
      <c r="C1177" s="19">
        <v>9.4</v>
      </c>
      <c r="D1177" s="61">
        <f t="shared" si="38"/>
        <v>14.55</v>
      </c>
      <c r="E1177" s="61">
        <f t="shared" si="39"/>
        <v>14.55</v>
      </c>
      <c r="F1177" s="20">
        <v>25.1568</v>
      </c>
      <c r="G1177" s="18">
        <v>13.95</v>
      </c>
      <c r="H1177" s="61"/>
      <c r="I1177" s="61"/>
    </row>
    <row r="1178" spans="1:9" x14ac:dyDescent="0.25">
      <c r="A1178" s="62">
        <v>42102</v>
      </c>
      <c r="B1178" s="19">
        <v>13.9</v>
      </c>
      <c r="C1178" s="19">
        <v>11.4</v>
      </c>
      <c r="D1178" s="61">
        <f t="shared" si="38"/>
        <v>12.65</v>
      </c>
      <c r="E1178" s="61">
        <f t="shared" si="39"/>
        <v>12.65</v>
      </c>
      <c r="F1178" s="20">
        <v>4.7375999999999996</v>
      </c>
      <c r="G1178" s="18">
        <v>12.5</v>
      </c>
      <c r="H1178" s="61"/>
      <c r="I1178" s="61"/>
    </row>
    <row r="1179" spans="1:9" x14ac:dyDescent="0.25">
      <c r="A1179" s="62">
        <v>42103</v>
      </c>
      <c r="B1179" s="19">
        <v>20.399999999999999</v>
      </c>
      <c r="C1179" s="19">
        <v>10.4</v>
      </c>
      <c r="D1179" s="61">
        <f t="shared" si="38"/>
        <v>15.399999999999999</v>
      </c>
      <c r="E1179" s="61">
        <f t="shared" si="39"/>
        <v>15.399999999999999</v>
      </c>
      <c r="F1179" s="20">
        <v>24.4404</v>
      </c>
      <c r="G1179" s="18">
        <v>14.517391304347827</v>
      </c>
      <c r="H1179" s="61"/>
      <c r="I1179" s="61"/>
    </row>
    <row r="1180" spans="1:9" x14ac:dyDescent="0.25">
      <c r="A1180" s="62">
        <v>42104</v>
      </c>
      <c r="B1180" s="19">
        <v>21.5</v>
      </c>
      <c r="C1180" s="19">
        <v>11.6</v>
      </c>
      <c r="D1180" s="61">
        <f t="shared" si="38"/>
        <v>16.55</v>
      </c>
      <c r="E1180" s="61">
        <f t="shared" si="39"/>
        <v>16.55</v>
      </c>
      <c r="F1180" s="20">
        <v>14.1228</v>
      </c>
      <c r="G1180" s="18">
        <v>15.445454545454545</v>
      </c>
      <c r="H1180" s="61"/>
      <c r="I1180" s="61"/>
    </row>
    <row r="1181" spans="1:9" x14ac:dyDescent="0.25">
      <c r="A1181" s="62">
        <v>42105</v>
      </c>
      <c r="B1181" s="19">
        <v>21.1</v>
      </c>
      <c r="C1181" s="19">
        <v>12.9</v>
      </c>
      <c r="D1181" s="61">
        <f t="shared" si="38"/>
        <v>17</v>
      </c>
      <c r="E1181" s="61">
        <f t="shared" si="39"/>
        <v>17</v>
      </c>
      <c r="F1181" s="20">
        <v>15.8004</v>
      </c>
      <c r="G1181" s="18">
        <v>16.173913043478262</v>
      </c>
      <c r="H1181" s="61"/>
      <c r="I1181" s="61"/>
    </row>
    <row r="1182" spans="1:9" x14ac:dyDescent="0.25">
      <c r="A1182" s="62">
        <v>42106</v>
      </c>
      <c r="B1182" s="19">
        <v>26.1</v>
      </c>
      <c r="C1182" s="19">
        <v>11.3</v>
      </c>
      <c r="D1182" s="61">
        <f t="shared" si="38"/>
        <v>18.700000000000003</v>
      </c>
      <c r="E1182" s="61">
        <f t="shared" si="39"/>
        <v>18.700000000000003</v>
      </c>
      <c r="F1182" s="20">
        <v>29.444400000000002</v>
      </c>
      <c r="G1182" s="18">
        <v>18.386363636363637</v>
      </c>
      <c r="H1182" s="61"/>
      <c r="I1182" s="61"/>
    </row>
    <row r="1183" spans="1:9" x14ac:dyDescent="0.25">
      <c r="A1183" s="62">
        <v>42107</v>
      </c>
      <c r="B1183" s="19">
        <v>25.2</v>
      </c>
      <c r="C1183" s="19">
        <v>14.2</v>
      </c>
      <c r="D1183" s="61">
        <f t="shared" si="38"/>
        <v>19.7</v>
      </c>
      <c r="E1183" s="61">
        <f t="shared" si="39"/>
        <v>19.7</v>
      </c>
      <c r="F1183" s="20">
        <v>19.508400000000002</v>
      </c>
      <c r="G1183" s="18">
        <v>19.026086956521741</v>
      </c>
      <c r="H1183" s="61"/>
      <c r="I1183" s="61"/>
    </row>
    <row r="1184" spans="1:9" x14ac:dyDescent="0.25">
      <c r="A1184" s="62">
        <v>42108</v>
      </c>
      <c r="B1184" s="19">
        <v>24.3</v>
      </c>
      <c r="C1184" s="19">
        <v>13.1</v>
      </c>
      <c r="D1184" s="61">
        <f t="shared" si="38"/>
        <v>18.7</v>
      </c>
      <c r="E1184" s="61">
        <f t="shared" si="39"/>
        <v>18.7</v>
      </c>
      <c r="F1184" s="20">
        <v>14.234400000000001</v>
      </c>
      <c r="G1184" s="18">
        <v>18.269565217391307</v>
      </c>
      <c r="H1184" s="61"/>
      <c r="I1184" s="61"/>
    </row>
    <row r="1185" spans="1:9" x14ac:dyDescent="0.25">
      <c r="A1185" s="62">
        <v>42109</v>
      </c>
      <c r="B1185" s="19">
        <v>30.4</v>
      </c>
      <c r="C1185" s="19">
        <v>12.2</v>
      </c>
      <c r="D1185" s="61">
        <f t="shared" si="38"/>
        <v>21.299999999999997</v>
      </c>
      <c r="E1185" s="61">
        <f t="shared" si="39"/>
        <v>21.299999999999997</v>
      </c>
      <c r="F1185" s="20">
        <v>31.248000000000001</v>
      </c>
      <c r="G1185" s="18">
        <v>20.113636363636367</v>
      </c>
      <c r="H1185" s="61"/>
      <c r="I1185" s="61"/>
    </row>
    <row r="1186" spans="1:9" x14ac:dyDescent="0.25">
      <c r="A1186" s="62">
        <v>42110</v>
      </c>
      <c r="B1186" s="19">
        <v>31.5</v>
      </c>
      <c r="C1186" s="19">
        <v>14.3</v>
      </c>
      <c r="D1186" s="61">
        <f t="shared" si="38"/>
        <v>22.9</v>
      </c>
      <c r="E1186" s="61">
        <f t="shared" si="39"/>
        <v>22.9</v>
      </c>
      <c r="F1186" s="20">
        <v>26.614799999999999</v>
      </c>
      <c r="G1186" s="18">
        <v>22.147826086956524</v>
      </c>
      <c r="H1186" s="61"/>
      <c r="I1186" s="61"/>
    </row>
    <row r="1187" spans="1:9" x14ac:dyDescent="0.25">
      <c r="A1187" s="62">
        <v>42111</v>
      </c>
      <c r="B1187" s="19">
        <v>32</v>
      </c>
      <c r="C1187" s="19">
        <v>18.100000000000001</v>
      </c>
      <c r="D1187" s="61">
        <f t="shared" si="38"/>
        <v>25.05</v>
      </c>
      <c r="E1187" s="61">
        <f t="shared" si="39"/>
        <v>25.05</v>
      </c>
      <c r="F1187" s="20">
        <v>27.4572</v>
      </c>
      <c r="G1187" s="18">
        <v>24.531818181818185</v>
      </c>
      <c r="H1187" s="61"/>
      <c r="I1187" s="61"/>
    </row>
    <row r="1188" spans="1:9" x14ac:dyDescent="0.25">
      <c r="A1188" s="62">
        <v>42112</v>
      </c>
      <c r="B1188" s="19">
        <v>23.5</v>
      </c>
      <c r="C1188" s="19">
        <v>18.600000000000001</v>
      </c>
      <c r="D1188" s="61">
        <f t="shared" si="38"/>
        <v>21.05</v>
      </c>
      <c r="E1188" s="61">
        <f t="shared" si="39"/>
        <v>21.05</v>
      </c>
      <c r="F1188" s="20">
        <v>3.6648000000000001</v>
      </c>
      <c r="G1188" s="18">
        <v>20.578260869565216</v>
      </c>
    </row>
    <row r="1189" spans="1:9" x14ac:dyDescent="0.25">
      <c r="A1189" s="62">
        <v>42113</v>
      </c>
      <c r="B1189" s="19">
        <v>19.2</v>
      </c>
      <c r="C1189" s="19">
        <v>13.7</v>
      </c>
      <c r="D1189" s="61">
        <f t="shared" si="38"/>
        <v>16.45</v>
      </c>
      <c r="E1189" s="61">
        <f t="shared" si="39"/>
        <v>16.45</v>
      </c>
      <c r="F1189" s="20">
        <v>11.905200000000001</v>
      </c>
      <c r="G1189" s="18">
        <v>16.178260869565218</v>
      </c>
    </row>
    <row r="1190" spans="1:9" x14ac:dyDescent="0.25">
      <c r="A1190" s="62">
        <v>42114</v>
      </c>
      <c r="B1190" s="19">
        <v>24.4</v>
      </c>
      <c r="C1190" s="19">
        <v>12.2</v>
      </c>
      <c r="D1190" s="61">
        <f t="shared" si="38"/>
        <v>18.299999999999997</v>
      </c>
      <c r="E1190" s="61">
        <f t="shared" si="39"/>
        <v>18.299999999999997</v>
      </c>
      <c r="F1190" s="20">
        <v>22.622399999999999</v>
      </c>
      <c r="G1190" s="18">
        <v>17.38636363636364</v>
      </c>
    </row>
    <row r="1191" spans="1:9" x14ac:dyDescent="0.25">
      <c r="A1191" s="62">
        <v>42115</v>
      </c>
      <c r="B1191" s="19">
        <v>19.399999999999999</v>
      </c>
      <c r="C1191" s="19">
        <v>14.4</v>
      </c>
      <c r="D1191" s="61">
        <f t="shared" si="38"/>
        <v>16.899999999999999</v>
      </c>
      <c r="E1191" s="61">
        <f t="shared" si="39"/>
        <v>16.899999999999999</v>
      </c>
      <c r="F1191" s="20">
        <v>6.7320000000000002</v>
      </c>
      <c r="G1191" s="18">
        <v>17</v>
      </c>
    </row>
    <row r="1192" spans="1:9" x14ac:dyDescent="0.25">
      <c r="A1192" s="62">
        <v>42116</v>
      </c>
      <c r="B1192" s="21">
        <v>18.5</v>
      </c>
      <c r="C1192" s="21">
        <v>13.4</v>
      </c>
      <c r="D1192" s="61">
        <f t="shared" si="38"/>
        <v>15.95</v>
      </c>
      <c r="E1192" s="61">
        <f t="shared" si="39"/>
        <v>15.95</v>
      </c>
      <c r="F1192" s="20">
        <v>7.4592000000000001</v>
      </c>
      <c r="G1192" s="18">
        <v>15.773913043478263</v>
      </c>
    </row>
    <row r="1193" spans="1:9" x14ac:dyDescent="0.25">
      <c r="A1193" s="62">
        <v>42117</v>
      </c>
      <c r="B1193" s="21">
        <v>21.1</v>
      </c>
      <c r="C1193" s="21">
        <v>13.4</v>
      </c>
      <c r="D1193" s="61">
        <f t="shared" si="38"/>
        <v>17.25</v>
      </c>
      <c r="E1193" s="61">
        <f t="shared" si="39"/>
        <v>17.25</v>
      </c>
      <c r="F1193" s="20">
        <v>11.311199999999999</v>
      </c>
      <c r="G1193" s="18">
        <v>16.436363636363637</v>
      </c>
    </row>
    <row r="1194" spans="1:9" x14ac:dyDescent="0.25">
      <c r="A1194" s="62">
        <v>42118</v>
      </c>
      <c r="B1194" s="21">
        <v>26.7</v>
      </c>
      <c r="C1194" s="21">
        <v>12.1</v>
      </c>
      <c r="D1194" s="61">
        <f t="shared" si="38"/>
        <v>19.399999999999999</v>
      </c>
      <c r="E1194" s="61">
        <f t="shared" si="39"/>
        <v>19.399999999999999</v>
      </c>
      <c r="F1194" s="20">
        <v>24.897600000000001</v>
      </c>
      <c r="G1194" s="18">
        <v>18.491304347826084</v>
      </c>
    </row>
    <row r="1195" spans="1:9" x14ac:dyDescent="0.25">
      <c r="A1195" s="62">
        <v>42119</v>
      </c>
      <c r="B1195" s="21">
        <v>28.2</v>
      </c>
      <c r="C1195" s="21">
        <v>15.8</v>
      </c>
      <c r="D1195" s="61">
        <f t="shared" si="38"/>
        <v>22</v>
      </c>
      <c r="E1195" s="61">
        <f t="shared" si="39"/>
        <v>22</v>
      </c>
      <c r="F1195" s="20">
        <v>25.232399999999998</v>
      </c>
      <c r="G1195" s="18">
        <v>20.736363636363635</v>
      </c>
    </row>
    <row r="1196" spans="1:9" x14ac:dyDescent="0.25">
      <c r="A1196" s="62">
        <v>42120</v>
      </c>
      <c r="B1196" s="21">
        <v>28.8</v>
      </c>
      <c r="C1196" s="21">
        <v>15.5</v>
      </c>
      <c r="D1196" s="61">
        <f t="shared" si="38"/>
        <v>22.15</v>
      </c>
      <c r="E1196" s="61">
        <f t="shared" si="39"/>
        <v>22.15</v>
      </c>
      <c r="F1196" s="20">
        <v>21.2544</v>
      </c>
      <c r="G1196" s="18">
        <v>21.678260869565218</v>
      </c>
    </row>
    <row r="1197" spans="1:9" x14ac:dyDescent="0.25">
      <c r="A1197" s="62">
        <v>42121</v>
      </c>
      <c r="B1197" s="21">
        <v>32</v>
      </c>
      <c r="C1197" s="21">
        <v>17.100000000000001</v>
      </c>
      <c r="D1197" s="61">
        <f t="shared" si="38"/>
        <v>24.55</v>
      </c>
      <c r="E1197" s="61">
        <f t="shared" si="39"/>
        <v>24.55</v>
      </c>
      <c r="F1197" s="20">
        <v>25.642800000000001</v>
      </c>
      <c r="G1197" s="18">
        <v>23.977272727272723</v>
      </c>
    </row>
    <row r="1198" spans="1:9" x14ac:dyDescent="0.25">
      <c r="A1198" s="62">
        <v>42122</v>
      </c>
      <c r="B1198" s="21">
        <v>33.9</v>
      </c>
      <c r="C1198" s="21">
        <v>17.2</v>
      </c>
      <c r="D1198" s="61">
        <f t="shared" si="38"/>
        <v>25.549999999999997</v>
      </c>
      <c r="E1198" s="61">
        <f t="shared" si="39"/>
        <v>25.549999999999997</v>
      </c>
      <c r="F1198" s="20">
        <v>25.506</v>
      </c>
      <c r="G1198" s="18">
        <v>24.886956521739133</v>
      </c>
    </row>
    <row r="1199" spans="1:9" x14ac:dyDescent="0.25">
      <c r="A1199" s="62">
        <v>42123</v>
      </c>
      <c r="B1199" s="21">
        <v>33.700000000000003</v>
      </c>
      <c r="C1199" s="21">
        <v>16.399999999999999</v>
      </c>
      <c r="D1199" s="61">
        <f t="shared" si="38"/>
        <v>25.05</v>
      </c>
      <c r="E1199" s="61">
        <f t="shared" si="39"/>
        <v>25.05</v>
      </c>
      <c r="F1199" s="20">
        <v>28.2456</v>
      </c>
      <c r="G1199" s="18">
        <v>25.004545454545454</v>
      </c>
    </row>
    <row r="1200" spans="1:9" x14ac:dyDescent="0.25">
      <c r="A1200" s="62">
        <v>42124</v>
      </c>
      <c r="B1200" s="21">
        <v>31.7</v>
      </c>
      <c r="C1200" s="21">
        <v>21.6</v>
      </c>
      <c r="D1200" s="61">
        <f t="shared" si="38"/>
        <v>26.65</v>
      </c>
      <c r="E1200" s="61">
        <f t="shared" si="39"/>
        <v>23.887500000000003</v>
      </c>
      <c r="F1200" s="20">
        <v>16.239599999999999</v>
      </c>
      <c r="G1200" s="18">
        <v>25.5</v>
      </c>
    </row>
    <row r="1201" spans="1:7" x14ac:dyDescent="0.25">
      <c r="A1201" s="62">
        <v>42125</v>
      </c>
      <c r="B1201" s="19">
        <v>28.8</v>
      </c>
      <c r="C1201" s="19">
        <v>15.9</v>
      </c>
      <c r="D1201" s="61">
        <f t="shared" si="38"/>
        <v>22.35</v>
      </c>
      <c r="E1201" s="61">
        <f t="shared" si="39"/>
        <v>22.35</v>
      </c>
      <c r="F1201" s="20">
        <v>31.856400000000001</v>
      </c>
      <c r="G1201" s="18">
        <v>21.827272727272728</v>
      </c>
    </row>
    <row r="1202" spans="1:7" x14ac:dyDescent="0.25">
      <c r="A1202" s="62">
        <v>42126</v>
      </c>
      <c r="B1202" s="19">
        <v>32.1</v>
      </c>
      <c r="C1202" s="19">
        <v>15.6</v>
      </c>
      <c r="D1202" s="61">
        <f t="shared" si="38"/>
        <v>23.85</v>
      </c>
      <c r="E1202" s="61">
        <f t="shared" si="39"/>
        <v>23.85</v>
      </c>
      <c r="F1202" s="20">
        <v>32.094000000000001</v>
      </c>
      <c r="G1202" s="18">
        <v>23.330434782608698</v>
      </c>
    </row>
    <row r="1203" spans="1:7" x14ac:dyDescent="0.25">
      <c r="A1203" s="62">
        <v>42127</v>
      </c>
      <c r="B1203" s="19">
        <v>23.7</v>
      </c>
      <c r="C1203" s="19">
        <v>19.5</v>
      </c>
      <c r="D1203" s="61">
        <f t="shared" si="38"/>
        <v>21.6</v>
      </c>
      <c r="E1203" s="61">
        <f t="shared" si="39"/>
        <v>21.6</v>
      </c>
      <c r="F1203" s="20">
        <v>8.3628</v>
      </c>
      <c r="G1203" s="18">
        <v>21.777272727272724</v>
      </c>
    </row>
    <row r="1204" spans="1:7" x14ac:dyDescent="0.25">
      <c r="A1204" s="62">
        <v>42128</v>
      </c>
      <c r="B1204" s="19">
        <v>28.1</v>
      </c>
      <c r="C1204" s="19">
        <v>15.8</v>
      </c>
      <c r="D1204" s="61">
        <f t="shared" si="38"/>
        <v>21.950000000000003</v>
      </c>
      <c r="E1204" s="61">
        <f t="shared" si="39"/>
        <v>21.950000000000003</v>
      </c>
      <c r="F1204" s="20">
        <v>26.420400000000001</v>
      </c>
      <c r="G1204" s="18">
        <v>21.10869565217391</v>
      </c>
    </row>
    <row r="1205" spans="1:7" x14ac:dyDescent="0.25">
      <c r="A1205" s="62">
        <v>42129</v>
      </c>
      <c r="B1205" s="19">
        <v>26</v>
      </c>
      <c r="C1205" s="19">
        <v>17</v>
      </c>
      <c r="D1205" s="61">
        <f t="shared" si="38"/>
        <v>21.5</v>
      </c>
      <c r="E1205" s="61">
        <f t="shared" si="39"/>
        <v>21.5</v>
      </c>
      <c r="F1205" s="20">
        <v>19.288799999999998</v>
      </c>
      <c r="G1205" s="18">
        <v>20.659090909090907</v>
      </c>
    </row>
    <row r="1206" spans="1:7" x14ac:dyDescent="0.25">
      <c r="A1206" s="62">
        <v>42130</v>
      </c>
      <c r="B1206" s="19">
        <v>29.9</v>
      </c>
      <c r="C1206" s="19">
        <v>14</v>
      </c>
      <c r="D1206" s="61">
        <f t="shared" si="38"/>
        <v>21.95</v>
      </c>
      <c r="E1206" s="61">
        <f t="shared" si="39"/>
        <v>21.95</v>
      </c>
      <c r="F1206" s="20">
        <v>24.6312</v>
      </c>
      <c r="G1206" s="18">
        <v>21.591304347826085</v>
      </c>
    </row>
    <row r="1207" spans="1:7" x14ac:dyDescent="0.25">
      <c r="A1207" s="62">
        <v>42131</v>
      </c>
      <c r="B1207" s="19">
        <v>31.6</v>
      </c>
      <c r="C1207" s="19">
        <v>18</v>
      </c>
      <c r="D1207" s="61">
        <f t="shared" si="38"/>
        <v>24.8</v>
      </c>
      <c r="E1207" s="61">
        <f t="shared" si="39"/>
        <v>24.8</v>
      </c>
      <c r="F1207" s="20">
        <v>18.306000000000001</v>
      </c>
      <c r="G1207" s="18">
        <v>24.140909090909087</v>
      </c>
    </row>
    <row r="1208" spans="1:7" x14ac:dyDescent="0.25">
      <c r="A1208" s="62">
        <v>42132</v>
      </c>
      <c r="B1208" s="19">
        <v>33.200000000000003</v>
      </c>
      <c r="C1208" s="19">
        <v>15.2</v>
      </c>
      <c r="D1208" s="61">
        <f t="shared" si="38"/>
        <v>24.200000000000003</v>
      </c>
      <c r="E1208" s="61">
        <f t="shared" si="39"/>
        <v>24.200000000000003</v>
      </c>
      <c r="F1208" s="20">
        <v>32.443199999999997</v>
      </c>
      <c r="G1208" s="18">
        <v>23.260869565217391</v>
      </c>
    </row>
    <row r="1209" spans="1:7" x14ac:dyDescent="0.25">
      <c r="A1209" s="62">
        <v>42133</v>
      </c>
      <c r="B1209" s="19">
        <v>33.299999999999997</v>
      </c>
      <c r="C1209" s="19">
        <v>16.5</v>
      </c>
      <c r="D1209" s="61">
        <f t="shared" si="38"/>
        <v>24.9</v>
      </c>
      <c r="E1209" s="61">
        <f t="shared" si="39"/>
        <v>24.9</v>
      </c>
      <c r="F1209" s="20">
        <v>31.892399999999999</v>
      </c>
      <c r="G1209" s="18">
        <v>24.559090909090912</v>
      </c>
    </row>
    <row r="1210" spans="1:7" x14ac:dyDescent="0.25">
      <c r="A1210" s="62">
        <v>42134</v>
      </c>
      <c r="B1210" s="19">
        <v>33</v>
      </c>
      <c r="C1210" s="19">
        <v>16.600000000000001</v>
      </c>
      <c r="D1210" s="61">
        <f t="shared" si="38"/>
        <v>24.8</v>
      </c>
      <c r="E1210" s="61">
        <f t="shared" si="39"/>
        <v>24.8</v>
      </c>
      <c r="F1210" s="20">
        <v>23.630400000000002</v>
      </c>
      <c r="G1210" s="18">
        <v>23.621739130434779</v>
      </c>
    </row>
    <row r="1211" spans="1:7" x14ac:dyDescent="0.25">
      <c r="A1211" s="62">
        <v>42135</v>
      </c>
      <c r="B1211" s="19">
        <v>27.8</v>
      </c>
      <c r="C1211" s="19">
        <v>17.7</v>
      </c>
      <c r="D1211" s="61">
        <f t="shared" si="38"/>
        <v>22.75</v>
      </c>
      <c r="E1211" s="61">
        <f t="shared" si="39"/>
        <v>22.75</v>
      </c>
      <c r="F1211" s="20">
        <v>27.979199999999999</v>
      </c>
      <c r="G1211" s="18">
        <v>21.963636363636368</v>
      </c>
    </row>
    <row r="1212" spans="1:7" x14ac:dyDescent="0.25">
      <c r="A1212" s="62">
        <v>42136</v>
      </c>
      <c r="B1212" s="19">
        <v>30.6</v>
      </c>
      <c r="C1212" s="19">
        <v>18.899999999999999</v>
      </c>
      <c r="D1212" s="61">
        <f t="shared" si="38"/>
        <v>24.75</v>
      </c>
      <c r="E1212" s="61">
        <f t="shared" si="39"/>
        <v>24.75</v>
      </c>
      <c r="F1212" s="20">
        <v>26.55</v>
      </c>
      <c r="G1212" s="18">
        <v>24.177272727272733</v>
      </c>
    </row>
    <row r="1213" spans="1:7" x14ac:dyDescent="0.25">
      <c r="A1213" s="62">
        <v>42137</v>
      </c>
      <c r="B1213" s="19">
        <v>32.4</v>
      </c>
      <c r="C1213" s="19">
        <v>17</v>
      </c>
      <c r="D1213" s="61">
        <f t="shared" si="38"/>
        <v>24.7</v>
      </c>
      <c r="E1213" s="61">
        <f t="shared" si="39"/>
        <v>24.7</v>
      </c>
      <c r="F1213" s="20">
        <v>26.434799999999999</v>
      </c>
      <c r="G1213" s="18">
        <v>23.834782608695654</v>
      </c>
    </row>
    <row r="1214" spans="1:7" x14ac:dyDescent="0.25">
      <c r="A1214" s="62">
        <v>42138</v>
      </c>
      <c r="B1214" s="19">
        <v>34.4</v>
      </c>
      <c r="C1214" s="19">
        <v>17.399999999999999</v>
      </c>
      <c r="D1214" s="61">
        <f t="shared" si="38"/>
        <v>25.9</v>
      </c>
      <c r="E1214" s="61">
        <f t="shared" si="39"/>
        <v>25.9</v>
      </c>
      <c r="F1214" s="20">
        <v>23.0364</v>
      </c>
      <c r="G1214" s="18">
        <v>25.11363636363636</v>
      </c>
    </row>
    <row r="1215" spans="1:7" x14ac:dyDescent="0.25">
      <c r="A1215" s="62">
        <v>42139</v>
      </c>
      <c r="B1215" s="19">
        <v>36.200000000000003</v>
      </c>
      <c r="C1215" s="19">
        <v>20.7</v>
      </c>
      <c r="D1215" s="61">
        <f t="shared" si="38"/>
        <v>28.450000000000003</v>
      </c>
      <c r="E1215" s="61">
        <f t="shared" si="39"/>
        <v>18.037499999999991</v>
      </c>
      <c r="F1215" s="20">
        <v>23.720400000000001</v>
      </c>
      <c r="G1215" s="18">
        <v>26.908695652173918</v>
      </c>
    </row>
    <row r="1216" spans="1:7" x14ac:dyDescent="0.25">
      <c r="A1216" s="62">
        <v>42140</v>
      </c>
      <c r="B1216" s="19">
        <v>29</v>
      </c>
      <c r="C1216" s="19">
        <v>20.7</v>
      </c>
      <c r="D1216" s="61">
        <f t="shared" si="38"/>
        <v>24.85</v>
      </c>
      <c r="E1216" s="61">
        <f t="shared" si="39"/>
        <v>24.85</v>
      </c>
      <c r="F1216" s="20">
        <v>21.5244</v>
      </c>
      <c r="G1216" s="18">
        <v>24.222727272727273</v>
      </c>
    </row>
    <row r="1217" spans="1:7" x14ac:dyDescent="0.25">
      <c r="A1217" s="62">
        <v>42141</v>
      </c>
      <c r="B1217" s="19">
        <v>27.8</v>
      </c>
      <c r="C1217" s="19">
        <v>17.600000000000001</v>
      </c>
      <c r="D1217" s="61">
        <f t="shared" si="38"/>
        <v>22.700000000000003</v>
      </c>
      <c r="E1217" s="61">
        <f t="shared" si="39"/>
        <v>22.700000000000003</v>
      </c>
      <c r="F1217" s="20">
        <v>20.455200000000001</v>
      </c>
      <c r="G1217" s="18">
        <v>21.765217391304347</v>
      </c>
    </row>
    <row r="1218" spans="1:7" x14ac:dyDescent="0.25">
      <c r="A1218" s="62">
        <v>42142</v>
      </c>
      <c r="B1218" s="19">
        <v>33.299999999999997</v>
      </c>
      <c r="C1218" s="19">
        <v>18.3</v>
      </c>
      <c r="D1218" s="61">
        <f t="shared" si="38"/>
        <v>25.799999999999997</v>
      </c>
      <c r="E1218" s="61">
        <f t="shared" si="39"/>
        <v>25.799999999999997</v>
      </c>
      <c r="F1218" s="20">
        <v>33.372</v>
      </c>
      <c r="G1218" s="18">
        <v>25.218181818181822</v>
      </c>
    </row>
    <row r="1219" spans="1:7" x14ac:dyDescent="0.25">
      <c r="A1219" s="62">
        <v>42143</v>
      </c>
      <c r="B1219" s="19">
        <v>34.1</v>
      </c>
      <c r="C1219" s="19">
        <v>21.6</v>
      </c>
      <c r="D1219" s="61">
        <f t="shared" ref="D1219:D1231" si="40">(B1219+C1219)/2</f>
        <v>27.85</v>
      </c>
      <c r="E1219" s="61">
        <f t="shared" ref="E1219:E1231" si="41">IF(D1219&lt;=0,0,IF(AND(D1219&gt;0,D1219&lt;=26),D1219,IF(AND(D1219&gt;26,D1219&lt;=34),26/8*(34-D1219),0)))</f>
        <v>19.987499999999997</v>
      </c>
      <c r="F1219" s="20">
        <v>25.610399999999998</v>
      </c>
      <c r="G1219" s="18">
        <v>27.190909090909088</v>
      </c>
    </row>
    <row r="1220" spans="1:7" x14ac:dyDescent="0.25">
      <c r="A1220" s="62">
        <v>42144</v>
      </c>
      <c r="B1220" s="19">
        <v>35.1</v>
      </c>
      <c r="C1220" s="19">
        <v>21.2</v>
      </c>
      <c r="D1220" s="61">
        <f t="shared" si="40"/>
        <v>28.15</v>
      </c>
      <c r="E1220" s="61">
        <f t="shared" si="41"/>
        <v>19.012500000000003</v>
      </c>
      <c r="F1220" s="20">
        <v>22.248000000000001</v>
      </c>
      <c r="G1220" s="18">
        <v>26.2304347826087</v>
      </c>
    </row>
    <row r="1221" spans="1:7" x14ac:dyDescent="0.25">
      <c r="A1221" s="62">
        <v>42145</v>
      </c>
      <c r="B1221" s="19">
        <v>23.7</v>
      </c>
      <c r="C1221" s="19">
        <v>17.899999999999999</v>
      </c>
      <c r="D1221" s="61">
        <f t="shared" si="40"/>
        <v>20.799999999999997</v>
      </c>
      <c r="E1221" s="61">
        <f t="shared" si="41"/>
        <v>20.799999999999997</v>
      </c>
      <c r="F1221" s="20">
        <v>3.2867999999999999</v>
      </c>
      <c r="G1221" s="18">
        <v>20.268181818181819</v>
      </c>
    </row>
    <row r="1222" spans="1:7" x14ac:dyDescent="0.25">
      <c r="A1222" s="62">
        <v>42146</v>
      </c>
      <c r="B1222" s="21">
        <v>28.9</v>
      </c>
      <c r="C1222" s="21">
        <v>17.5</v>
      </c>
      <c r="D1222" s="61">
        <f t="shared" si="40"/>
        <v>23.2</v>
      </c>
      <c r="E1222" s="61">
        <f t="shared" si="41"/>
        <v>23.2</v>
      </c>
      <c r="F1222" s="20">
        <v>22.896000000000001</v>
      </c>
      <c r="G1222" s="18">
        <v>21.817391304347826</v>
      </c>
    </row>
    <row r="1223" spans="1:7" x14ac:dyDescent="0.25">
      <c r="A1223" s="62">
        <v>42147</v>
      </c>
      <c r="B1223" s="21">
        <v>31.5</v>
      </c>
      <c r="C1223" s="21">
        <v>18.7</v>
      </c>
      <c r="D1223" s="61">
        <f t="shared" si="40"/>
        <v>25.1</v>
      </c>
      <c r="E1223" s="61">
        <f t="shared" si="41"/>
        <v>25.1</v>
      </c>
      <c r="F1223" s="20">
        <v>32.353200000000001</v>
      </c>
      <c r="G1223" s="18">
        <v>24.35</v>
      </c>
    </row>
    <row r="1224" spans="1:7" x14ac:dyDescent="0.25">
      <c r="A1224" s="62">
        <v>42148</v>
      </c>
      <c r="B1224" s="21">
        <v>28.4</v>
      </c>
      <c r="C1224" s="21">
        <v>21.2</v>
      </c>
      <c r="D1224" s="61">
        <f t="shared" si="40"/>
        <v>24.799999999999997</v>
      </c>
      <c r="E1224" s="61">
        <f t="shared" si="41"/>
        <v>24.799999999999997</v>
      </c>
      <c r="F1224" s="20">
        <v>14.8032</v>
      </c>
      <c r="G1224" s="18">
        <v>23.830434782608698</v>
      </c>
    </row>
    <row r="1225" spans="1:7" x14ac:dyDescent="0.25">
      <c r="A1225" s="62">
        <v>42149</v>
      </c>
      <c r="B1225" s="21">
        <v>26.1</v>
      </c>
      <c r="C1225" s="21">
        <v>18.7</v>
      </c>
      <c r="D1225" s="61">
        <f t="shared" si="40"/>
        <v>22.4</v>
      </c>
      <c r="E1225" s="61">
        <f t="shared" si="41"/>
        <v>22.4</v>
      </c>
      <c r="F1225" s="20">
        <v>13.0932</v>
      </c>
      <c r="G1225" s="18">
        <v>22.031818181818178</v>
      </c>
    </row>
    <row r="1226" spans="1:7" x14ac:dyDescent="0.25">
      <c r="A1226" s="62">
        <v>42150</v>
      </c>
      <c r="B1226" s="21">
        <v>28.1</v>
      </c>
      <c r="C1226" s="21">
        <v>19.3</v>
      </c>
      <c r="D1226" s="61">
        <f t="shared" si="40"/>
        <v>23.700000000000003</v>
      </c>
      <c r="E1226" s="61">
        <f t="shared" si="41"/>
        <v>23.700000000000003</v>
      </c>
      <c r="F1226" s="20">
        <v>13.741199999999999</v>
      </c>
      <c r="G1226" s="18">
        <v>22.847826086956523</v>
      </c>
    </row>
    <row r="1227" spans="1:7" x14ac:dyDescent="0.25">
      <c r="A1227" s="62">
        <v>42151</v>
      </c>
      <c r="B1227" s="21">
        <v>31.1</v>
      </c>
      <c r="C1227" s="21">
        <v>19.8</v>
      </c>
      <c r="D1227" s="61">
        <f t="shared" si="40"/>
        <v>25.450000000000003</v>
      </c>
      <c r="E1227" s="61">
        <f t="shared" si="41"/>
        <v>25.450000000000003</v>
      </c>
      <c r="F1227" s="20">
        <v>26.2332</v>
      </c>
      <c r="G1227" s="18">
        <v>25.240909090909096</v>
      </c>
    </row>
    <row r="1228" spans="1:7" x14ac:dyDescent="0.25">
      <c r="A1228" s="62">
        <v>42152</v>
      </c>
      <c r="B1228" s="21">
        <v>28.1</v>
      </c>
      <c r="C1228" s="21">
        <v>21.4</v>
      </c>
      <c r="D1228" s="61">
        <f t="shared" si="40"/>
        <v>24.75</v>
      </c>
      <c r="E1228" s="61">
        <f t="shared" si="41"/>
        <v>24.75</v>
      </c>
      <c r="F1228" s="20">
        <v>8.4852000000000007</v>
      </c>
      <c r="G1228" s="18">
        <v>24.499999999999996</v>
      </c>
    </row>
    <row r="1229" spans="1:7" x14ac:dyDescent="0.25">
      <c r="A1229" s="62">
        <v>42153</v>
      </c>
      <c r="B1229" s="21">
        <v>30.7</v>
      </c>
      <c r="C1229" s="21">
        <v>18.2</v>
      </c>
      <c r="D1229" s="61">
        <f t="shared" si="40"/>
        <v>24.45</v>
      </c>
      <c r="E1229" s="61">
        <f t="shared" si="41"/>
        <v>24.45</v>
      </c>
      <c r="F1229" s="20">
        <v>31.712399999999999</v>
      </c>
      <c r="G1229" s="18">
        <v>23.930434782608696</v>
      </c>
    </row>
    <row r="1230" spans="1:7" x14ac:dyDescent="0.25">
      <c r="A1230" s="62">
        <v>42154</v>
      </c>
      <c r="B1230" s="21">
        <v>34.799999999999997</v>
      </c>
      <c r="C1230" s="21">
        <v>21.6</v>
      </c>
      <c r="D1230" s="61">
        <f t="shared" si="40"/>
        <v>28.2</v>
      </c>
      <c r="E1230" s="61">
        <f t="shared" si="41"/>
        <v>18.850000000000001</v>
      </c>
      <c r="F1230" s="20">
        <v>32.381999999999998</v>
      </c>
      <c r="G1230" s="18">
        <v>26.913636363636364</v>
      </c>
    </row>
    <row r="1231" spans="1:7" x14ac:dyDescent="0.25">
      <c r="A1231" s="62">
        <v>42155</v>
      </c>
      <c r="B1231" s="21">
        <v>34.200000000000003</v>
      </c>
      <c r="C1231" s="21">
        <v>23</v>
      </c>
      <c r="D1231" s="61">
        <f t="shared" si="40"/>
        <v>28.6</v>
      </c>
      <c r="E1231" s="61">
        <f t="shared" si="41"/>
        <v>17.549999999999997</v>
      </c>
      <c r="F1231" s="20">
        <v>26.0136</v>
      </c>
      <c r="G1231" s="18">
        <v>27.627272727272729</v>
      </c>
    </row>
    <row r="1232" spans="1:7" x14ac:dyDescent="0.25">
      <c r="E1232" s="20">
        <f>AVERAGE(E989:E1231)</f>
        <v>14.728703703703699</v>
      </c>
      <c r="F1232" s="20">
        <v>11.261841975308643</v>
      </c>
      <c r="G1232" s="20">
        <f>AVERAGE(G989:G1231)</f>
        <v>14.386416058767782</v>
      </c>
    </row>
    <row r="1234" spans="1:7" x14ac:dyDescent="0.25">
      <c r="A1234" s="73">
        <v>42644</v>
      </c>
      <c r="B1234" s="55">
        <v>19.600000000000001</v>
      </c>
      <c r="C1234" s="55">
        <v>17.3</v>
      </c>
      <c r="D1234" s="61">
        <f>(B1234+C1234)/2</f>
        <v>18.450000000000003</v>
      </c>
      <c r="E1234" s="61">
        <f>IF(D1234&lt;=0,0,IF(AND(D1234&gt;0,D1234&lt;=26),D1234,IF(AND(D1234&gt;26,D1234&lt;=34),26/8*(34-D1234),0)))</f>
        <v>18.450000000000003</v>
      </c>
      <c r="F1234" s="61">
        <v>7.5852000000000004</v>
      </c>
      <c r="G1234" s="20">
        <v>18.045833333333299</v>
      </c>
    </row>
    <row r="1235" spans="1:7" x14ac:dyDescent="0.25">
      <c r="A1235" s="73">
        <v>42645</v>
      </c>
      <c r="B1235" s="55">
        <v>27.5</v>
      </c>
      <c r="C1235" s="55">
        <v>16.8</v>
      </c>
      <c r="D1235" s="61">
        <f t="shared" ref="D1235:D1262" si="42">(B1235+C1235)/2</f>
        <v>22.15</v>
      </c>
      <c r="E1235" s="61">
        <f>IF(D1235&lt;=0,0,IF(AND(D1235&gt;0,D1235&lt;=26),D1235,IF(AND(D1235&gt;26,D1235&lt;=34),26/8*(34-D1235),0)))</f>
        <v>22.15</v>
      </c>
      <c r="F1235" s="61">
        <v>31.831199999999999</v>
      </c>
      <c r="G1235" s="20">
        <v>20.7916666666667</v>
      </c>
    </row>
    <row r="1236" spans="1:7" x14ac:dyDescent="0.25">
      <c r="A1236" s="73">
        <v>42646</v>
      </c>
      <c r="B1236" s="55">
        <v>25.1</v>
      </c>
      <c r="C1236" s="55">
        <v>16.399999999999999</v>
      </c>
      <c r="D1236" s="61">
        <f t="shared" si="42"/>
        <v>20.75</v>
      </c>
      <c r="E1236" s="61">
        <f t="shared" ref="E1236:E1262" si="43">IF(D1236&lt;=0,0,IF(AND(D1236&gt;0,D1236&lt;=26),D1236,IF(AND(D1236&gt;26,D1236&lt;=34),26/8*(34-D1236),0)))</f>
        <v>20.75</v>
      </c>
      <c r="F1236" s="61">
        <v>13.4496</v>
      </c>
      <c r="G1236" s="20">
        <v>19.620833333333302</v>
      </c>
    </row>
    <row r="1237" spans="1:7" x14ac:dyDescent="0.25">
      <c r="A1237" s="73">
        <v>42647</v>
      </c>
      <c r="B1237" s="55">
        <v>26.6</v>
      </c>
      <c r="C1237" s="55">
        <v>15.5</v>
      </c>
      <c r="D1237" s="61">
        <f t="shared" si="42"/>
        <v>21.05</v>
      </c>
      <c r="E1237" s="61">
        <f t="shared" si="43"/>
        <v>21.05</v>
      </c>
      <c r="F1237" s="61">
        <v>21.754799999999999</v>
      </c>
      <c r="G1237" s="20">
        <v>19.8</v>
      </c>
    </row>
    <row r="1238" spans="1:7" x14ac:dyDescent="0.25">
      <c r="A1238" s="73">
        <v>42648</v>
      </c>
      <c r="B1238" s="55">
        <v>20.7</v>
      </c>
      <c r="C1238" s="55">
        <v>17.3</v>
      </c>
      <c r="D1238" s="61">
        <f t="shared" si="42"/>
        <v>19</v>
      </c>
      <c r="E1238" s="61">
        <f t="shared" si="43"/>
        <v>19</v>
      </c>
      <c r="F1238" s="61">
        <v>5.2523999999999997</v>
      </c>
      <c r="G1238" s="20">
        <v>18.741666666666699</v>
      </c>
    </row>
    <row r="1239" spans="1:7" x14ac:dyDescent="0.25">
      <c r="A1239" s="73">
        <v>42649</v>
      </c>
      <c r="B1239" s="55">
        <v>21.7</v>
      </c>
      <c r="C1239" s="55">
        <v>15.7</v>
      </c>
      <c r="D1239" s="61">
        <f t="shared" si="42"/>
        <v>18.7</v>
      </c>
      <c r="E1239" s="61">
        <f t="shared" si="43"/>
        <v>18.7</v>
      </c>
      <c r="F1239" s="61">
        <v>14.327999999999999</v>
      </c>
      <c r="G1239" s="20">
        <v>17.991666666666699</v>
      </c>
    </row>
    <row r="1240" spans="1:7" x14ac:dyDescent="0.25">
      <c r="A1240" s="73">
        <v>42650</v>
      </c>
      <c r="B1240" s="55">
        <v>25.3</v>
      </c>
      <c r="C1240" s="55">
        <v>14</v>
      </c>
      <c r="D1240" s="61">
        <f t="shared" si="42"/>
        <v>19.649999999999999</v>
      </c>
      <c r="E1240" s="61">
        <f t="shared" si="43"/>
        <v>19.649999999999999</v>
      </c>
      <c r="F1240" s="61">
        <v>24.3</v>
      </c>
      <c r="G1240" s="20">
        <v>18.912500000000001</v>
      </c>
    </row>
    <row r="1241" spans="1:7" x14ac:dyDescent="0.25">
      <c r="A1241" s="73">
        <v>42651</v>
      </c>
      <c r="B1241" s="55">
        <v>24.3</v>
      </c>
      <c r="C1241" s="55">
        <v>16</v>
      </c>
      <c r="D1241" s="61">
        <f t="shared" si="42"/>
        <v>20.149999999999999</v>
      </c>
      <c r="E1241" s="61">
        <f t="shared" si="43"/>
        <v>20.149999999999999</v>
      </c>
      <c r="F1241" s="61">
        <v>14.482799999999999</v>
      </c>
      <c r="G1241" s="20">
        <v>19.725000000000001</v>
      </c>
    </row>
    <row r="1242" spans="1:7" x14ac:dyDescent="0.25">
      <c r="A1242" s="73">
        <v>42652</v>
      </c>
      <c r="B1242" s="55">
        <v>21.3</v>
      </c>
      <c r="C1242" s="55">
        <v>17.600000000000001</v>
      </c>
      <c r="D1242" s="61">
        <f t="shared" si="42"/>
        <v>19.450000000000003</v>
      </c>
      <c r="E1242" s="61">
        <f t="shared" si="43"/>
        <v>19.450000000000003</v>
      </c>
      <c r="F1242" s="61">
        <v>6.2351999999999999</v>
      </c>
      <c r="G1242" s="20">
        <v>18.866666666666699</v>
      </c>
    </row>
    <row r="1243" spans="1:7" x14ac:dyDescent="0.25">
      <c r="A1243" s="73">
        <v>42653</v>
      </c>
      <c r="B1243" s="55">
        <v>23.3</v>
      </c>
      <c r="C1243" s="55">
        <v>17.600000000000001</v>
      </c>
      <c r="D1243" s="61">
        <f t="shared" si="42"/>
        <v>20.450000000000003</v>
      </c>
      <c r="E1243" s="61">
        <f t="shared" si="43"/>
        <v>20.450000000000003</v>
      </c>
      <c r="F1243" s="61">
        <v>13.5396</v>
      </c>
      <c r="G1243" s="20">
        <v>19.070833333333301</v>
      </c>
    </row>
    <row r="1244" spans="1:7" x14ac:dyDescent="0.25">
      <c r="A1244" s="73">
        <v>42654</v>
      </c>
      <c r="B1244" s="55">
        <v>25.8</v>
      </c>
      <c r="C1244" s="55">
        <v>15.3</v>
      </c>
      <c r="D1244" s="61">
        <f t="shared" si="42"/>
        <v>20.55</v>
      </c>
      <c r="E1244" s="61">
        <f t="shared" si="43"/>
        <v>20.55</v>
      </c>
      <c r="F1244" s="61">
        <v>27.871200000000002</v>
      </c>
      <c r="G1244" s="20">
        <v>19.38</v>
      </c>
    </row>
    <row r="1245" spans="1:7" x14ac:dyDescent="0.25">
      <c r="A1245" s="73">
        <v>42655</v>
      </c>
      <c r="B1245" s="55">
        <v>23.7</v>
      </c>
      <c r="C1245" s="55">
        <v>16.5</v>
      </c>
      <c r="D1245" s="61">
        <f t="shared" si="42"/>
        <v>20.100000000000001</v>
      </c>
      <c r="E1245" s="61">
        <f t="shared" si="43"/>
        <v>20.100000000000001</v>
      </c>
      <c r="F1245" s="61">
        <v>21.815999999999999</v>
      </c>
      <c r="G1245" s="20">
        <v>19.258333333333301</v>
      </c>
    </row>
    <row r="1246" spans="1:7" x14ac:dyDescent="0.25">
      <c r="A1246" s="73">
        <v>42656</v>
      </c>
      <c r="B1246" s="55">
        <v>20</v>
      </c>
      <c r="C1246" s="55">
        <v>16.899999999999999</v>
      </c>
      <c r="D1246" s="61">
        <f t="shared" si="42"/>
        <v>18.45</v>
      </c>
      <c r="E1246" s="61">
        <f t="shared" si="43"/>
        <v>18.45</v>
      </c>
      <c r="F1246" s="61">
        <v>7.3907999999999996</v>
      </c>
      <c r="G1246" s="20">
        <v>18.058333333333302</v>
      </c>
    </row>
    <row r="1247" spans="1:7" x14ac:dyDescent="0.25">
      <c r="A1247" s="73">
        <v>42657</v>
      </c>
      <c r="B1247" s="55">
        <v>23.3</v>
      </c>
      <c r="C1247" s="55">
        <v>15.7</v>
      </c>
      <c r="D1247" s="61">
        <f t="shared" si="42"/>
        <v>19.5</v>
      </c>
      <c r="E1247" s="61">
        <f t="shared" si="43"/>
        <v>19.5</v>
      </c>
      <c r="F1247" s="61">
        <v>10.746</v>
      </c>
      <c r="G1247" s="20">
        <v>18.4652173913043</v>
      </c>
    </row>
    <row r="1248" spans="1:7" x14ac:dyDescent="0.25">
      <c r="A1248" s="73">
        <v>42658</v>
      </c>
      <c r="B1248" s="55">
        <v>25.7</v>
      </c>
      <c r="C1248" s="55">
        <v>15.4</v>
      </c>
      <c r="D1248" s="61">
        <f t="shared" si="42"/>
        <v>20.55</v>
      </c>
      <c r="E1248" s="61">
        <f t="shared" si="43"/>
        <v>20.55</v>
      </c>
      <c r="F1248" s="61">
        <v>24.9192</v>
      </c>
      <c r="G1248" s="20">
        <v>19.552</v>
      </c>
    </row>
    <row r="1249" spans="1:7" x14ac:dyDescent="0.25">
      <c r="A1249" s="73">
        <v>42659</v>
      </c>
      <c r="B1249" s="55">
        <v>23.7</v>
      </c>
      <c r="C1249" s="55">
        <v>12.6</v>
      </c>
      <c r="D1249" s="61">
        <f t="shared" si="42"/>
        <v>18.149999999999999</v>
      </c>
      <c r="E1249" s="61">
        <f t="shared" si="43"/>
        <v>18.149999999999999</v>
      </c>
      <c r="F1249" s="61">
        <v>17.658000000000001</v>
      </c>
      <c r="G1249" s="20">
        <v>18</v>
      </c>
    </row>
    <row r="1250" spans="1:7" x14ac:dyDescent="0.25">
      <c r="A1250" s="73">
        <v>42660</v>
      </c>
      <c r="B1250" s="55">
        <v>24.7</v>
      </c>
      <c r="C1250" s="55">
        <v>16.8</v>
      </c>
      <c r="D1250" s="61">
        <f t="shared" si="42"/>
        <v>20.75</v>
      </c>
      <c r="E1250" s="61">
        <f t="shared" si="43"/>
        <v>20.75</v>
      </c>
      <c r="F1250" s="61">
        <v>13.968</v>
      </c>
      <c r="G1250" s="20">
        <v>19.883333333333301</v>
      </c>
    </row>
    <row r="1251" spans="1:7" x14ac:dyDescent="0.25">
      <c r="A1251" s="73">
        <v>42661</v>
      </c>
      <c r="B1251" s="55">
        <v>22.4</v>
      </c>
      <c r="C1251" s="55">
        <v>15.8</v>
      </c>
      <c r="D1251" s="61">
        <f t="shared" si="42"/>
        <v>19.100000000000001</v>
      </c>
      <c r="E1251" s="61">
        <f t="shared" si="43"/>
        <v>19.100000000000001</v>
      </c>
      <c r="F1251" s="61">
        <v>10.0404</v>
      </c>
      <c r="G1251" s="20">
        <v>18.787500000000001</v>
      </c>
    </row>
    <row r="1252" spans="1:7" x14ac:dyDescent="0.25">
      <c r="A1252" s="73">
        <v>42662</v>
      </c>
      <c r="B1252" s="55">
        <v>24.6</v>
      </c>
      <c r="C1252" s="55">
        <v>16.100000000000001</v>
      </c>
      <c r="D1252" s="61">
        <f t="shared" si="42"/>
        <v>20.350000000000001</v>
      </c>
      <c r="E1252" s="61">
        <f t="shared" si="43"/>
        <v>20.350000000000001</v>
      </c>
      <c r="F1252" s="61">
        <v>14.583600000000001</v>
      </c>
      <c r="G1252" s="20">
        <v>19.704166666666701</v>
      </c>
    </row>
    <row r="1253" spans="1:7" x14ac:dyDescent="0.25">
      <c r="A1253" s="73">
        <v>42663</v>
      </c>
      <c r="B1253" s="55">
        <v>25.9</v>
      </c>
      <c r="C1253" s="55">
        <v>15.1</v>
      </c>
      <c r="D1253" s="61">
        <f t="shared" si="42"/>
        <v>20.5</v>
      </c>
      <c r="E1253" s="61">
        <f t="shared" si="43"/>
        <v>20.5</v>
      </c>
      <c r="F1253" s="61">
        <v>17.5824</v>
      </c>
      <c r="G1253" s="20">
        <v>20.065217391304301</v>
      </c>
    </row>
    <row r="1254" spans="1:7" x14ac:dyDescent="0.25">
      <c r="A1254" s="73">
        <v>42664</v>
      </c>
      <c r="B1254" s="55">
        <v>26</v>
      </c>
      <c r="C1254" s="55">
        <v>17</v>
      </c>
      <c r="D1254" s="61">
        <f t="shared" si="42"/>
        <v>21.5</v>
      </c>
      <c r="E1254" s="61">
        <f t="shared" si="43"/>
        <v>21.5</v>
      </c>
      <c r="F1254" s="61">
        <v>15.3468</v>
      </c>
      <c r="G1254" s="20">
        <v>20.745833333333302</v>
      </c>
    </row>
    <row r="1255" spans="1:7" x14ac:dyDescent="0.25">
      <c r="A1255" s="73">
        <v>42665</v>
      </c>
      <c r="B1255" s="55">
        <v>23.5</v>
      </c>
      <c r="C1255" s="55">
        <v>18.8</v>
      </c>
      <c r="D1255" s="61">
        <f t="shared" si="42"/>
        <v>21.15</v>
      </c>
      <c r="E1255" s="61">
        <f t="shared" si="43"/>
        <v>21.15</v>
      </c>
      <c r="F1255" s="61">
        <v>13.571999999999999</v>
      </c>
      <c r="G1255" s="20">
        <v>20.382608695652198</v>
      </c>
    </row>
    <row r="1256" spans="1:7" x14ac:dyDescent="0.25">
      <c r="A1256" s="73">
        <v>42666</v>
      </c>
      <c r="B1256" s="55">
        <v>20.3</v>
      </c>
      <c r="C1256" s="55">
        <v>17.899999999999999</v>
      </c>
      <c r="D1256" s="61">
        <f t="shared" si="42"/>
        <v>19.100000000000001</v>
      </c>
      <c r="E1256" s="61">
        <f t="shared" si="43"/>
        <v>19.100000000000001</v>
      </c>
      <c r="F1256" s="61">
        <v>4.2336</v>
      </c>
      <c r="G1256" s="20">
        <v>18.829166666666701</v>
      </c>
    </row>
    <row r="1257" spans="1:7" x14ac:dyDescent="0.25">
      <c r="A1257" s="73">
        <v>42667</v>
      </c>
      <c r="B1257" s="55">
        <v>18.2</v>
      </c>
      <c r="C1257" s="55">
        <v>16.5</v>
      </c>
      <c r="D1257" s="61">
        <f t="shared" si="42"/>
        <v>17.350000000000001</v>
      </c>
      <c r="E1257" s="61">
        <f t="shared" si="43"/>
        <v>17.350000000000001</v>
      </c>
      <c r="F1257" s="61">
        <v>1.8684000000000001</v>
      </c>
      <c r="G1257" s="20">
        <v>17.5857142857143</v>
      </c>
    </row>
    <row r="1258" spans="1:7" x14ac:dyDescent="0.25">
      <c r="A1258" s="73">
        <v>42668</v>
      </c>
      <c r="B1258" s="55">
        <v>16.600000000000001</v>
      </c>
      <c r="C1258" s="55">
        <v>12.5</v>
      </c>
      <c r="D1258" s="61">
        <f t="shared" si="42"/>
        <v>14.55</v>
      </c>
      <c r="E1258" s="61">
        <f t="shared" si="43"/>
        <v>14.55</v>
      </c>
      <c r="F1258" s="61">
        <v>1.8648</v>
      </c>
      <c r="G1258" s="20">
        <v>13.831250000000001</v>
      </c>
    </row>
    <row r="1259" spans="1:7" x14ac:dyDescent="0.25">
      <c r="A1259" s="73">
        <v>42669</v>
      </c>
      <c r="B1259" s="55">
        <v>12.6</v>
      </c>
      <c r="C1259" s="55">
        <v>9.6999999999999993</v>
      </c>
      <c r="D1259" s="61">
        <f t="shared" si="42"/>
        <v>11.149999999999999</v>
      </c>
      <c r="E1259" s="61">
        <f t="shared" si="43"/>
        <v>11.149999999999999</v>
      </c>
      <c r="F1259" s="61">
        <v>6.9371999999999998</v>
      </c>
      <c r="G1259" s="20">
        <v>11.0666666666667</v>
      </c>
    </row>
    <row r="1260" spans="1:7" x14ac:dyDescent="0.25">
      <c r="A1260" s="73">
        <v>42670</v>
      </c>
      <c r="B1260" s="55">
        <v>11.6</v>
      </c>
      <c r="C1260" s="55">
        <v>9.1</v>
      </c>
      <c r="D1260" s="61">
        <f t="shared" si="42"/>
        <v>10.35</v>
      </c>
      <c r="E1260" s="61">
        <f t="shared" si="43"/>
        <v>10.35</v>
      </c>
      <c r="F1260" s="61">
        <v>5.4359999999999999</v>
      </c>
      <c r="G1260" s="20">
        <v>10.3</v>
      </c>
    </row>
    <row r="1261" spans="1:7" x14ac:dyDescent="0.25">
      <c r="A1261" s="73">
        <v>42671</v>
      </c>
      <c r="B1261" s="55">
        <v>11</v>
      </c>
      <c r="C1261" s="55">
        <v>9.8000000000000007</v>
      </c>
      <c r="D1261" s="61">
        <f t="shared" si="42"/>
        <v>10.4</v>
      </c>
      <c r="E1261" s="61">
        <f t="shared" si="43"/>
        <v>10.4</v>
      </c>
      <c r="F1261" s="61">
        <v>2.7576000000000001</v>
      </c>
      <c r="G1261" s="20">
        <v>10.1833333333333</v>
      </c>
    </row>
    <row r="1262" spans="1:7" x14ac:dyDescent="0.25">
      <c r="A1262" s="73">
        <v>42672</v>
      </c>
      <c r="B1262" s="55">
        <v>18.399999999999999</v>
      </c>
      <c r="C1262" s="55">
        <v>8.9</v>
      </c>
      <c r="D1262" s="61">
        <f t="shared" si="42"/>
        <v>13.649999999999999</v>
      </c>
      <c r="E1262" s="61">
        <f t="shared" si="43"/>
        <v>13.649999999999999</v>
      </c>
      <c r="F1262" s="61">
        <v>20.397600000000001</v>
      </c>
      <c r="G1262" s="20">
        <v>12.283333333333299</v>
      </c>
    </row>
    <row r="1263" spans="1:7" x14ac:dyDescent="0.25">
      <c r="A1263" s="73">
        <v>42673</v>
      </c>
      <c r="B1263" s="55">
        <v>18.600000000000001</v>
      </c>
      <c r="C1263" s="55">
        <v>6</v>
      </c>
      <c r="D1263" s="61">
        <f t="shared" ref="D1263:D1326" si="44">(B1263+C1263)/2</f>
        <v>12.3</v>
      </c>
      <c r="E1263" s="61">
        <f t="shared" ref="E1263:E1326" si="45">IF(D1263&lt;=0,0,IF(AND(D1263&gt;0,D1263&lt;=26),D1263,IF(AND(D1263&gt;26,D1263&lt;=34),26/8*(34-D1263),0)))</f>
        <v>12.3</v>
      </c>
      <c r="F1263" s="61">
        <v>19.152000000000001</v>
      </c>
      <c r="G1263" s="20">
        <v>12.25</v>
      </c>
    </row>
    <row r="1264" spans="1:7" x14ac:dyDescent="0.25">
      <c r="A1264" s="73">
        <v>42674</v>
      </c>
      <c r="B1264" s="55">
        <v>14.2</v>
      </c>
      <c r="C1264" s="55">
        <v>12</v>
      </c>
      <c r="D1264" s="61">
        <f t="shared" si="44"/>
        <v>13.1</v>
      </c>
      <c r="E1264" s="61">
        <f t="shared" si="45"/>
        <v>13.1</v>
      </c>
      <c r="F1264" s="61">
        <v>4.9968000000000004</v>
      </c>
      <c r="G1264" s="20">
        <v>12.8958333333333</v>
      </c>
    </row>
    <row r="1265" spans="1:9" x14ac:dyDescent="0.25">
      <c r="A1265" s="73">
        <v>42675</v>
      </c>
      <c r="B1265" s="21">
        <f>B1020+$I$1265</f>
        <v>19.599999999999998</v>
      </c>
      <c r="C1265" s="21">
        <f>C1020+$I$1265</f>
        <v>16.5</v>
      </c>
      <c r="D1265" s="61">
        <f t="shared" si="44"/>
        <v>18.049999999999997</v>
      </c>
      <c r="E1265" s="61">
        <f t="shared" si="45"/>
        <v>18.049999999999997</v>
      </c>
      <c r="F1265" s="61">
        <v>6.2675999999999998</v>
      </c>
      <c r="G1265" s="18">
        <f>G1020+$I$1265</f>
        <v>18.163636363636368</v>
      </c>
      <c r="I1265" s="20">
        <v>3.2</v>
      </c>
    </row>
    <row r="1266" spans="1:9" x14ac:dyDescent="0.25">
      <c r="A1266" s="73">
        <v>42676</v>
      </c>
      <c r="B1266" s="21">
        <f t="shared" ref="B1266:C1266" si="46">B1021+$I$1265</f>
        <v>23.599999999999998</v>
      </c>
      <c r="C1266" s="21">
        <f t="shared" si="46"/>
        <v>14.2</v>
      </c>
      <c r="D1266" s="61">
        <f t="shared" si="44"/>
        <v>18.899999999999999</v>
      </c>
      <c r="E1266" s="61">
        <f t="shared" si="45"/>
        <v>18.899999999999999</v>
      </c>
      <c r="F1266" s="61">
        <v>4.9572000000000003</v>
      </c>
      <c r="G1266" s="18">
        <f t="shared" ref="G1266:G1329" si="47">G1021+$I$1265</f>
        <v>17.178260869565218</v>
      </c>
    </row>
    <row r="1267" spans="1:9" x14ac:dyDescent="0.25">
      <c r="A1267" s="73">
        <v>42677</v>
      </c>
      <c r="B1267" s="21">
        <f t="shared" ref="B1267:C1267" si="48">B1022+$I$1265</f>
        <v>24.8</v>
      </c>
      <c r="C1267" s="21">
        <f t="shared" si="48"/>
        <v>13.2</v>
      </c>
      <c r="D1267" s="61">
        <f t="shared" si="44"/>
        <v>19</v>
      </c>
      <c r="E1267" s="61">
        <f t="shared" si="45"/>
        <v>19</v>
      </c>
      <c r="F1267" s="61">
        <v>11.3652</v>
      </c>
      <c r="G1267" s="18">
        <f t="shared" si="47"/>
        <v>17.945454545454549</v>
      </c>
    </row>
    <row r="1268" spans="1:9" x14ac:dyDescent="0.25">
      <c r="A1268" s="73">
        <v>42678</v>
      </c>
      <c r="B1268" s="21">
        <f t="shared" ref="B1268:C1268" si="49">B1023+$I$1265</f>
        <v>19.5</v>
      </c>
      <c r="C1268" s="21">
        <f t="shared" si="49"/>
        <v>15.5</v>
      </c>
      <c r="D1268" s="61">
        <f t="shared" si="44"/>
        <v>17.5</v>
      </c>
      <c r="E1268" s="61">
        <f t="shared" si="45"/>
        <v>17.5</v>
      </c>
      <c r="F1268" s="61">
        <v>6.8723999999999998</v>
      </c>
      <c r="G1268" s="18">
        <f t="shared" si="47"/>
        <v>17.056521739130439</v>
      </c>
    </row>
    <row r="1269" spans="1:9" x14ac:dyDescent="0.25">
      <c r="A1269" s="73">
        <v>42679</v>
      </c>
      <c r="B1269" s="21">
        <f t="shared" ref="B1269:C1269" si="50">B1024+$I$1265</f>
        <v>26.7</v>
      </c>
      <c r="C1269" s="21">
        <f t="shared" si="50"/>
        <v>11.7</v>
      </c>
      <c r="D1269" s="61">
        <f t="shared" si="44"/>
        <v>19.2</v>
      </c>
      <c r="E1269" s="61">
        <f t="shared" si="45"/>
        <v>19.2</v>
      </c>
      <c r="F1269" s="61">
        <v>7.1315999999999997</v>
      </c>
      <c r="G1269" s="18">
        <f t="shared" si="47"/>
        <v>18.195652173913043</v>
      </c>
    </row>
    <row r="1270" spans="1:9" x14ac:dyDescent="0.25">
      <c r="A1270" s="73">
        <v>42680</v>
      </c>
      <c r="B1270" s="21">
        <f t="shared" ref="B1270:C1270" si="51">B1025+$I$1265</f>
        <v>23.5</v>
      </c>
      <c r="C1270" s="21">
        <f t="shared" si="51"/>
        <v>15.2</v>
      </c>
      <c r="D1270" s="61">
        <f t="shared" si="44"/>
        <v>19.350000000000001</v>
      </c>
      <c r="E1270" s="61">
        <f t="shared" si="45"/>
        <v>19.350000000000001</v>
      </c>
      <c r="F1270" s="61">
        <v>4.3308</v>
      </c>
      <c r="G1270" s="18">
        <f t="shared" si="47"/>
        <v>17.740909090909089</v>
      </c>
    </row>
    <row r="1271" spans="1:9" x14ac:dyDescent="0.25">
      <c r="A1271" s="73">
        <v>42681</v>
      </c>
      <c r="B1271" s="21">
        <f t="shared" ref="B1271:C1271" si="52">B1026+$I$1265</f>
        <v>19.899999999999999</v>
      </c>
      <c r="C1271" s="21">
        <f t="shared" si="52"/>
        <v>15.100000000000001</v>
      </c>
      <c r="D1271" s="61">
        <f t="shared" si="44"/>
        <v>17.5</v>
      </c>
      <c r="E1271" s="61">
        <f t="shared" si="45"/>
        <v>17.5</v>
      </c>
      <c r="F1271" s="61">
        <v>15.3324</v>
      </c>
      <c r="G1271" s="18">
        <f t="shared" si="47"/>
        <v>17.278260869565219</v>
      </c>
    </row>
    <row r="1272" spans="1:9" x14ac:dyDescent="0.25">
      <c r="A1272" s="73">
        <v>42682</v>
      </c>
      <c r="B1272" s="21">
        <f t="shared" ref="B1272:C1272" si="53">B1027+$I$1265</f>
        <v>16.2</v>
      </c>
      <c r="C1272" s="21">
        <f t="shared" si="53"/>
        <v>13.7</v>
      </c>
      <c r="D1272" s="61">
        <f t="shared" si="44"/>
        <v>14.95</v>
      </c>
      <c r="E1272" s="61">
        <f t="shared" si="45"/>
        <v>14.95</v>
      </c>
      <c r="F1272" s="61">
        <v>15.3324</v>
      </c>
      <c r="G1272" s="18">
        <f t="shared" si="47"/>
        <v>14.840909090909093</v>
      </c>
    </row>
    <row r="1273" spans="1:9" x14ac:dyDescent="0.25">
      <c r="A1273" s="73">
        <v>42683</v>
      </c>
      <c r="B1273" s="21">
        <f t="shared" ref="B1273:C1273" si="54">B1028+$I$1265</f>
        <v>15.3</v>
      </c>
      <c r="C1273" s="21">
        <f t="shared" si="54"/>
        <v>13.8</v>
      </c>
      <c r="D1273" s="61">
        <f t="shared" si="44"/>
        <v>14.55</v>
      </c>
      <c r="E1273" s="61">
        <f t="shared" si="45"/>
        <v>14.55</v>
      </c>
      <c r="F1273" s="61">
        <v>20.815200000000001</v>
      </c>
      <c r="G1273" s="18">
        <f t="shared" si="47"/>
        <v>14.495652173913044</v>
      </c>
    </row>
    <row r="1274" spans="1:9" x14ac:dyDescent="0.25">
      <c r="A1274" s="73">
        <v>42684</v>
      </c>
      <c r="B1274" s="21">
        <f t="shared" ref="B1274:C1274" si="55">B1029+$I$1265</f>
        <v>16.3</v>
      </c>
      <c r="C1274" s="21">
        <f t="shared" si="55"/>
        <v>14.3</v>
      </c>
      <c r="D1274" s="61">
        <f t="shared" si="44"/>
        <v>15.3</v>
      </c>
      <c r="E1274" s="61">
        <f t="shared" si="45"/>
        <v>15.3</v>
      </c>
      <c r="F1274" s="61">
        <v>14.5116</v>
      </c>
      <c r="G1274" s="18">
        <f t="shared" si="47"/>
        <v>15.018181818181819</v>
      </c>
    </row>
    <row r="1275" spans="1:9" x14ac:dyDescent="0.25">
      <c r="A1275" s="73">
        <v>42685</v>
      </c>
      <c r="B1275" s="21">
        <f t="shared" ref="B1275:C1275" si="56">B1030+$I$1265</f>
        <v>24.3</v>
      </c>
      <c r="C1275" s="21">
        <f t="shared" si="56"/>
        <v>11.7</v>
      </c>
      <c r="D1275" s="61">
        <f t="shared" si="44"/>
        <v>18</v>
      </c>
      <c r="E1275" s="61">
        <f t="shared" si="45"/>
        <v>18</v>
      </c>
      <c r="F1275" s="61">
        <v>3.2111999999999998</v>
      </c>
      <c r="G1275" s="18">
        <f t="shared" si="47"/>
        <v>18.793749999999999</v>
      </c>
    </row>
    <row r="1276" spans="1:9" x14ac:dyDescent="0.25">
      <c r="A1276" s="73">
        <v>42686</v>
      </c>
      <c r="B1276" s="21">
        <f t="shared" ref="B1276:C1276" si="57">B1031+$I$1265</f>
        <v>21.5</v>
      </c>
      <c r="C1276" s="21">
        <f t="shared" si="57"/>
        <v>14.899999999999999</v>
      </c>
      <c r="D1276" s="61">
        <f t="shared" si="44"/>
        <v>18.2</v>
      </c>
      <c r="E1276" s="61">
        <f t="shared" si="45"/>
        <v>18.2</v>
      </c>
      <c r="F1276" s="61">
        <v>6.4080000000000004</v>
      </c>
      <c r="G1276" s="18">
        <f t="shared" si="47"/>
        <v>17.34782608695652</v>
      </c>
    </row>
    <row r="1277" spans="1:9" x14ac:dyDescent="0.25">
      <c r="A1277" s="73">
        <v>42687</v>
      </c>
      <c r="B1277" s="21">
        <f t="shared" ref="B1277:C1277" si="58">B1032+$I$1265</f>
        <v>22.8</v>
      </c>
      <c r="C1277" s="21">
        <f t="shared" si="58"/>
        <v>10.600000000000001</v>
      </c>
      <c r="D1277" s="61">
        <f t="shared" si="44"/>
        <v>16.700000000000003</v>
      </c>
      <c r="E1277" s="61">
        <f t="shared" si="45"/>
        <v>16.700000000000003</v>
      </c>
      <c r="F1277" s="61">
        <v>18.961200000000002</v>
      </c>
      <c r="G1277" s="18">
        <f t="shared" si="47"/>
        <v>15.559090909090909</v>
      </c>
    </row>
    <row r="1278" spans="1:9" x14ac:dyDescent="0.25">
      <c r="A1278" s="73">
        <v>42688</v>
      </c>
      <c r="B1278" s="21">
        <f t="shared" ref="B1278:C1278" si="59">B1033+$I$1265</f>
        <v>17.100000000000001</v>
      </c>
      <c r="C1278" s="21">
        <f t="shared" si="59"/>
        <v>13.7</v>
      </c>
      <c r="D1278" s="61">
        <f t="shared" si="44"/>
        <v>15.4</v>
      </c>
      <c r="E1278" s="61">
        <f t="shared" si="45"/>
        <v>15.4</v>
      </c>
      <c r="F1278" s="61">
        <v>5.6916000000000002</v>
      </c>
      <c r="G1278" s="18">
        <f t="shared" si="47"/>
        <v>15.047826086956523</v>
      </c>
    </row>
    <row r="1279" spans="1:9" x14ac:dyDescent="0.25">
      <c r="A1279" s="73">
        <v>42689</v>
      </c>
      <c r="B1279" s="21">
        <f t="shared" ref="B1279:C1279" si="60">B1034+$I$1265</f>
        <v>21.9</v>
      </c>
      <c r="C1279" s="21">
        <f t="shared" si="60"/>
        <v>13.3</v>
      </c>
      <c r="D1279" s="61">
        <f t="shared" si="44"/>
        <v>17.600000000000001</v>
      </c>
      <c r="E1279" s="61">
        <f t="shared" si="45"/>
        <v>17.600000000000001</v>
      </c>
      <c r="F1279" s="61">
        <v>4.5792000000000002</v>
      </c>
      <c r="G1279" s="18">
        <f t="shared" si="47"/>
        <v>16.909090909090907</v>
      </c>
    </row>
    <row r="1280" spans="1:9" x14ac:dyDescent="0.25">
      <c r="A1280" s="73">
        <v>42690</v>
      </c>
      <c r="B1280" s="21">
        <f t="shared" ref="B1280:C1280" si="61">B1035+$I$1265</f>
        <v>16.2</v>
      </c>
      <c r="C1280" s="21">
        <f t="shared" si="61"/>
        <v>14.8</v>
      </c>
      <c r="D1280" s="61">
        <f t="shared" si="44"/>
        <v>15.5</v>
      </c>
      <c r="E1280" s="61">
        <f t="shared" si="45"/>
        <v>15.5</v>
      </c>
      <c r="F1280" s="61">
        <v>7.7652000000000001</v>
      </c>
      <c r="G1280" s="18">
        <f t="shared" si="47"/>
        <v>15.243478260869569</v>
      </c>
    </row>
    <row r="1281" spans="1:7" x14ac:dyDescent="0.25">
      <c r="A1281" s="73">
        <v>42691</v>
      </c>
      <c r="B1281" s="21">
        <f t="shared" ref="B1281:C1281" si="62">B1036+$I$1265</f>
        <v>19.399999999999999</v>
      </c>
      <c r="C1281" s="21">
        <f t="shared" si="62"/>
        <v>13.399999999999999</v>
      </c>
      <c r="D1281" s="61">
        <f t="shared" si="44"/>
        <v>16.399999999999999</v>
      </c>
      <c r="E1281" s="61">
        <f t="shared" si="45"/>
        <v>16.399999999999999</v>
      </c>
      <c r="F1281" s="61">
        <v>11.5632</v>
      </c>
      <c r="G1281" s="18">
        <f t="shared" si="47"/>
        <v>15.322727272727274</v>
      </c>
    </row>
    <row r="1282" spans="1:7" x14ac:dyDescent="0.25">
      <c r="A1282" s="73">
        <v>42692</v>
      </c>
      <c r="B1282" s="21">
        <f t="shared" ref="B1282:C1282" si="63">B1037+$I$1265</f>
        <v>15</v>
      </c>
      <c r="C1282" s="21">
        <f t="shared" si="63"/>
        <v>13.100000000000001</v>
      </c>
      <c r="D1282" s="61">
        <f t="shared" si="44"/>
        <v>14.05</v>
      </c>
      <c r="E1282" s="61">
        <f t="shared" si="45"/>
        <v>14.05</v>
      </c>
      <c r="F1282" s="61">
        <v>17.211600000000001</v>
      </c>
      <c r="G1282" s="18">
        <f t="shared" si="47"/>
        <v>13.835000000000001</v>
      </c>
    </row>
    <row r="1283" spans="1:7" x14ac:dyDescent="0.25">
      <c r="A1283" s="73">
        <v>42693</v>
      </c>
      <c r="B1283" s="21">
        <f t="shared" ref="B1283:C1283" si="64">B1038+$I$1265</f>
        <v>20</v>
      </c>
      <c r="C1283" s="21">
        <f t="shared" si="64"/>
        <v>14.8</v>
      </c>
      <c r="D1283" s="61">
        <f t="shared" si="44"/>
        <v>17.399999999999999</v>
      </c>
      <c r="E1283" s="61">
        <f t="shared" si="45"/>
        <v>17.399999999999999</v>
      </c>
      <c r="F1283" s="61">
        <v>8.3808000000000007</v>
      </c>
      <c r="G1283" s="18">
        <f t="shared" si="47"/>
        <v>17.109090909090909</v>
      </c>
    </row>
    <row r="1284" spans="1:7" x14ac:dyDescent="0.25">
      <c r="A1284" s="73">
        <v>42694</v>
      </c>
      <c r="B1284" s="21">
        <f t="shared" ref="B1284:C1284" si="65">B1039+$I$1265</f>
        <v>17.600000000000001</v>
      </c>
      <c r="C1284" s="21">
        <f t="shared" si="65"/>
        <v>13.399999999999999</v>
      </c>
      <c r="D1284" s="61">
        <f t="shared" si="44"/>
        <v>15.5</v>
      </c>
      <c r="E1284" s="61">
        <f t="shared" si="45"/>
        <v>15.5</v>
      </c>
      <c r="F1284" s="61">
        <v>8.2368000000000006</v>
      </c>
      <c r="G1284" s="18">
        <f t="shared" si="47"/>
        <v>15.190909090909088</v>
      </c>
    </row>
    <row r="1285" spans="1:7" x14ac:dyDescent="0.25">
      <c r="A1285" s="73">
        <v>42695</v>
      </c>
      <c r="B1285" s="21">
        <f t="shared" ref="B1285:C1285" si="66">B1040+$I$1265</f>
        <v>14.600000000000001</v>
      </c>
      <c r="C1285" s="21">
        <f t="shared" si="66"/>
        <v>14</v>
      </c>
      <c r="D1285" s="61">
        <f t="shared" si="44"/>
        <v>14.3</v>
      </c>
      <c r="E1285" s="61">
        <f t="shared" si="45"/>
        <v>14.3</v>
      </c>
      <c r="F1285" s="61">
        <v>8.4635999999999996</v>
      </c>
      <c r="G1285" s="18">
        <f t="shared" si="47"/>
        <v>14.228571428571428</v>
      </c>
    </row>
    <row r="1286" spans="1:7" x14ac:dyDescent="0.25">
      <c r="A1286" s="73">
        <v>42696</v>
      </c>
      <c r="B1286" s="21">
        <f t="shared" ref="B1286:C1286" si="67">B1041+$I$1265</f>
        <v>22.3</v>
      </c>
      <c r="C1286" s="21">
        <f t="shared" si="67"/>
        <v>13.5</v>
      </c>
      <c r="D1286" s="61">
        <f t="shared" si="44"/>
        <v>17.899999999999999</v>
      </c>
      <c r="E1286" s="61">
        <f t="shared" si="45"/>
        <v>17.899999999999999</v>
      </c>
      <c r="F1286" s="61">
        <v>16.570799999999998</v>
      </c>
      <c r="G1286" s="18">
        <f t="shared" si="47"/>
        <v>16.625</v>
      </c>
    </row>
    <row r="1287" spans="1:7" x14ac:dyDescent="0.25">
      <c r="A1287" s="73">
        <v>42697</v>
      </c>
      <c r="B1287" s="21">
        <f t="shared" ref="B1287:C1287" si="68">B1042+$I$1265</f>
        <v>18.3</v>
      </c>
      <c r="C1287" s="21">
        <f t="shared" si="68"/>
        <v>13.399999999999999</v>
      </c>
      <c r="D1287" s="61">
        <f t="shared" si="44"/>
        <v>15.85</v>
      </c>
      <c r="E1287" s="61">
        <f t="shared" si="45"/>
        <v>15.85</v>
      </c>
      <c r="F1287" s="61">
        <v>15.0336</v>
      </c>
      <c r="G1287" s="18">
        <f t="shared" si="47"/>
        <v>15.452173913043477</v>
      </c>
    </row>
    <row r="1288" spans="1:7" x14ac:dyDescent="0.25">
      <c r="A1288" s="73">
        <v>42698</v>
      </c>
      <c r="B1288" s="21">
        <f t="shared" ref="B1288:C1288" si="69">B1043+$I$1265</f>
        <v>14.899999999999999</v>
      </c>
      <c r="C1288" s="21">
        <f t="shared" si="69"/>
        <v>14.8</v>
      </c>
      <c r="D1288" s="61">
        <f t="shared" si="44"/>
        <v>14.85</v>
      </c>
      <c r="E1288" s="61">
        <f t="shared" si="45"/>
        <v>14.85</v>
      </c>
      <c r="F1288" s="61">
        <v>7.3512000000000004</v>
      </c>
      <c r="G1288" s="18">
        <f t="shared" si="47"/>
        <v>14.849999999999998</v>
      </c>
    </row>
    <row r="1289" spans="1:7" x14ac:dyDescent="0.25">
      <c r="A1289" s="73">
        <v>42699</v>
      </c>
      <c r="B1289" s="21">
        <f t="shared" ref="B1289:C1289" si="70">B1044+$I$1265</f>
        <v>16.2</v>
      </c>
      <c r="C1289" s="21">
        <f t="shared" si="70"/>
        <v>14.2</v>
      </c>
      <c r="D1289" s="61">
        <f t="shared" si="44"/>
        <v>15.2</v>
      </c>
      <c r="E1289" s="61">
        <f t="shared" si="45"/>
        <v>15.2</v>
      </c>
      <c r="F1289" s="61">
        <v>8.9819999999999993</v>
      </c>
      <c r="G1289" s="18">
        <f t="shared" si="47"/>
        <v>14.8</v>
      </c>
    </row>
    <row r="1290" spans="1:7" x14ac:dyDescent="0.25">
      <c r="A1290" s="73">
        <v>42700</v>
      </c>
      <c r="B1290" s="21">
        <f t="shared" ref="B1290:C1290" si="71">B1045+$I$1265</f>
        <v>19.2</v>
      </c>
      <c r="C1290" s="21">
        <f t="shared" si="71"/>
        <v>15.2</v>
      </c>
      <c r="D1290" s="61">
        <f t="shared" si="44"/>
        <v>17.2</v>
      </c>
      <c r="E1290" s="61">
        <f t="shared" si="45"/>
        <v>17.2</v>
      </c>
      <c r="F1290" s="61">
        <v>9.2411999999999992</v>
      </c>
      <c r="G1290" s="18">
        <f t="shared" si="47"/>
        <v>15.3</v>
      </c>
    </row>
    <row r="1291" spans="1:7" x14ac:dyDescent="0.25">
      <c r="A1291" s="73">
        <v>42701</v>
      </c>
      <c r="B1291" s="21">
        <f t="shared" ref="B1291:C1291" si="72">B1046+$I$1265</f>
        <v>21.099999999999998</v>
      </c>
      <c r="C1291" s="21">
        <f t="shared" si="72"/>
        <v>15.600000000000001</v>
      </c>
      <c r="D1291" s="61">
        <f t="shared" si="44"/>
        <v>18.350000000000001</v>
      </c>
      <c r="E1291" s="61">
        <f t="shared" si="45"/>
        <v>18.350000000000001</v>
      </c>
      <c r="F1291" s="61">
        <v>9.2880000000000003</v>
      </c>
      <c r="G1291" s="18">
        <f t="shared" si="47"/>
        <v>18.709090909090907</v>
      </c>
    </row>
    <row r="1292" spans="1:7" x14ac:dyDescent="0.25">
      <c r="A1292" s="73">
        <v>42702</v>
      </c>
      <c r="B1292" s="21">
        <f t="shared" ref="B1292:C1292" si="73">B1047+$I$1265</f>
        <v>19.7</v>
      </c>
      <c r="C1292" s="21">
        <f t="shared" si="73"/>
        <v>14.399999999999999</v>
      </c>
      <c r="D1292" s="61">
        <f t="shared" si="44"/>
        <v>17.049999999999997</v>
      </c>
      <c r="E1292" s="61">
        <f t="shared" si="45"/>
        <v>17.049999999999997</v>
      </c>
      <c r="F1292" s="61">
        <v>8.9352</v>
      </c>
      <c r="G1292" s="18">
        <f t="shared" si="47"/>
        <v>16.086956521739133</v>
      </c>
    </row>
    <row r="1293" spans="1:7" x14ac:dyDescent="0.25">
      <c r="A1293" s="73">
        <v>42703</v>
      </c>
      <c r="B1293" s="21">
        <f t="shared" ref="B1293:C1293" si="74">B1048+$I$1265</f>
        <v>21.599999999999998</v>
      </c>
      <c r="C1293" s="21">
        <f t="shared" si="74"/>
        <v>14.2</v>
      </c>
      <c r="D1293" s="61">
        <f t="shared" si="44"/>
        <v>17.899999999999999</v>
      </c>
      <c r="E1293" s="61">
        <f t="shared" si="45"/>
        <v>17.899999999999999</v>
      </c>
      <c r="F1293" s="61">
        <v>1.764</v>
      </c>
      <c r="G1293" s="18">
        <f t="shared" si="47"/>
        <v>16.863636363636367</v>
      </c>
    </row>
    <row r="1294" spans="1:7" x14ac:dyDescent="0.25">
      <c r="A1294" s="73">
        <v>42704</v>
      </c>
      <c r="B1294" s="21">
        <f t="shared" ref="B1294:C1294" si="75">B1049+$I$1265</f>
        <v>22.2</v>
      </c>
      <c r="C1294" s="21">
        <f t="shared" si="75"/>
        <v>14.600000000000001</v>
      </c>
      <c r="D1294" s="61">
        <f t="shared" si="44"/>
        <v>18.399999999999999</v>
      </c>
      <c r="E1294" s="61">
        <f t="shared" si="45"/>
        <v>18.399999999999999</v>
      </c>
      <c r="F1294" s="61">
        <v>7.6032000000000002</v>
      </c>
      <c r="G1294" s="18">
        <f t="shared" si="47"/>
        <v>17.330434782608698</v>
      </c>
    </row>
    <row r="1295" spans="1:7" x14ac:dyDescent="0.25">
      <c r="A1295" s="73">
        <v>42705</v>
      </c>
      <c r="B1295" s="21">
        <f t="shared" ref="B1295:C1295" si="76">B1050+$I$1265</f>
        <v>17.8</v>
      </c>
      <c r="C1295" s="21">
        <f t="shared" si="76"/>
        <v>13.2</v>
      </c>
      <c r="D1295" s="61">
        <f t="shared" si="44"/>
        <v>15.5</v>
      </c>
      <c r="E1295" s="61">
        <f t="shared" si="45"/>
        <v>15.5</v>
      </c>
      <c r="F1295" s="61">
        <v>2.3687999999999998</v>
      </c>
      <c r="G1295" s="18">
        <f t="shared" si="47"/>
        <v>14.736363636363638</v>
      </c>
    </row>
    <row r="1296" spans="1:7" x14ac:dyDescent="0.25">
      <c r="A1296" s="73">
        <v>42706</v>
      </c>
      <c r="B1296" s="21">
        <f t="shared" ref="B1296:C1296" si="77">B1051+$I$1265</f>
        <v>17</v>
      </c>
      <c r="C1296" s="21">
        <f t="shared" si="77"/>
        <v>12.100000000000001</v>
      </c>
      <c r="D1296" s="61">
        <f t="shared" si="44"/>
        <v>14.55</v>
      </c>
      <c r="E1296" s="61">
        <f t="shared" si="45"/>
        <v>14.55</v>
      </c>
      <c r="F1296" s="61">
        <v>7.29</v>
      </c>
      <c r="G1296" s="18">
        <f t="shared" si="47"/>
        <v>13.986956521739131</v>
      </c>
    </row>
    <row r="1297" spans="1:7" x14ac:dyDescent="0.25">
      <c r="A1297" s="73">
        <v>42707</v>
      </c>
      <c r="B1297" s="21">
        <f t="shared" ref="B1297:C1297" si="78">B1052+$I$1265</f>
        <v>17.600000000000001</v>
      </c>
      <c r="C1297" s="21">
        <f t="shared" si="78"/>
        <v>12.600000000000001</v>
      </c>
      <c r="D1297" s="61">
        <f t="shared" si="44"/>
        <v>15.100000000000001</v>
      </c>
      <c r="E1297" s="61">
        <f t="shared" si="45"/>
        <v>15.100000000000001</v>
      </c>
      <c r="F1297" s="61">
        <v>9.2376000000000005</v>
      </c>
      <c r="G1297" s="18">
        <f t="shared" si="47"/>
        <v>14.254545454545454</v>
      </c>
    </row>
    <row r="1298" spans="1:7" x14ac:dyDescent="0.25">
      <c r="A1298" s="73">
        <v>42708</v>
      </c>
      <c r="B1298" s="21">
        <f t="shared" ref="B1298:C1298" si="79">B1053+$I$1265</f>
        <v>16.399999999999999</v>
      </c>
      <c r="C1298" s="21">
        <f t="shared" si="79"/>
        <v>11.600000000000001</v>
      </c>
      <c r="D1298" s="61">
        <f t="shared" si="44"/>
        <v>14</v>
      </c>
      <c r="E1298" s="61">
        <f t="shared" si="45"/>
        <v>14</v>
      </c>
      <c r="F1298" s="61">
        <v>7.7939999999999996</v>
      </c>
      <c r="G1298" s="18">
        <f t="shared" si="47"/>
        <v>13.408333333333335</v>
      </c>
    </row>
    <row r="1299" spans="1:7" x14ac:dyDescent="0.25">
      <c r="A1299" s="73">
        <v>42709</v>
      </c>
      <c r="B1299" s="21">
        <f t="shared" ref="B1299:C1299" si="80">B1054+$I$1265</f>
        <v>20.3</v>
      </c>
      <c r="C1299" s="21">
        <f t="shared" si="80"/>
        <v>11.399999999999999</v>
      </c>
      <c r="D1299" s="61">
        <f t="shared" si="44"/>
        <v>15.85</v>
      </c>
      <c r="E1299" s="61">
        <f t="shared" si="45"/>
        <v>15.85</v>
      </c>
      <c r="F1299" s="61">
        <v>4.6584000000000003</v>
      </c>
      <c r="G1299" s="18">
        <f t="shared" si="47"/>
        <v>15.133333333333329</v>
      </c>
    </row>
    <row r="1300" spans="1:7" x14ac:dyDescent="0.25">
      <c r="A1300" s="73">
        <v>42710</v>
      </c>
      <c r="B1300" s="21">
        <f t="shared" ref="B1300:C1300" si="81">B1055+$I$1265</f>
        <v>14.899999999999999</v>
      </c>
      <c r="C1300" s="21">
        <f t="shared" si="81"/>
        <v>9.9</v>
      </c>
      <c r="D1300" s="61">
        <f t="shared" si="44"/>
        <v>12.399999999999999</v>
      </c>
      <c r="E1300" s="61">
        <f t="shared" si="45"/>
        <v>12.399999999999999</v>
      </c>
      <c r="F1300" s="61">
        <v>8.1720000000000006</v>
      </c>
      <c r="G1300" s="18">
        <f t="shared" si="47"/>
        <v>12.536363636363635</v>
      </c>
    </row>
    <row r="1301" spans="1:7" x14ac:dyDescent="0.25">
      <c r="A1301" s="73">
        <v>42711</v>
      </c>
      <c r="B1301" s="21">
        <f t="shared" ref="B1301:C1301" si="82">B1056+$I$1265</f>
        <v>21.2</v>
      </c>
      <c r="C1301" s="21">
        <f t="shared" si="82"/>
        <v>6.5</v>
      </c>
      <c r="D1301" s="61">
        <f t="shared" si="44"/>
        <v>13.85</v>
      </c>
      <c r="E1301" s="61">
        <f t="shared" si="45"/>
        <v>13.85</v>
      </c>
      <c r="F1301" s="61">
        <v>10.224</v>
      </c>
      <c r="G1301" s="18">
        <f t="shared" si="47"/>
        <v>12.234782608695653</v>
      </c>
    </row>
    <row r="1302" spans="1:7" x14ac:dyDescent="0.25">
      <c r="A1302" s="73">
        <v>42712</v>
      </c>
      <c r="B1302" s="21">
        <f t="shared" ref="B1302:C1302" si="83">B1057+$I$1265</f>
        <v>14.399999999999999</v>
      </c>
      <c r="C1302" s="21">
        <f t="shared" si="83"/>
        <v>5.8000000000000007</v>
      </c>
      <c r="D1302" s="61">
        <f t="shared" si="44"/>
        <v>10.1</v>
      </c>
      <c r="E1302" s="61">
        <f t="shared" si="45"/>
        <v>10.1</v>
      </c>
      <c r="F1302" s="61">
        <v>11.4156</v>
      </c>
      <c r="G1302" s="18">
        <f t="shared" si="47"/>
        <v>10.15909090909091</v>
      </c>
    </row>
    <row r="1303" spans="1:7" x14ac:dyDescent="0.25">
      <c r="A1303" s="73">
        <v>42713</v>
      </c>
      <c r="B1303" s="21">
        <f t="shared" ref="B1303:C1303" si="84">B1058+$I$1265</f>
        <v>11.600000000000001</v>
      </c>
      <c r="C1303" s="21">
        <f t="shared" si="84"/>
        <v>11.2</v>
      </c>
      <c r="D1303" s="61">
        <f t="shared" si="44"/>
        <v>11.4</v>
      </c>
      <c r="E1303" s="61">
        <f t="shared" si="45"/>
        <v>11.4</v>
      </c>
      <c r="F1303" s="61">
        <v>2.8763999999999998</v>
      </c>
      <c r="G1303" s="18">
        <f t="shared" si="47"/>
        <v>11.383333333333333</v>
      </c>
    </row>
    <row r="1304" spans="1:7" x14ac:dyDescent="0.25">
      <c r="A1304" s="73">
        <v>42714</v>
      </c>
      <c r="B1304" s="21">
        <f t="shared" ref="B1304:C1304" si="85">B1059+$I$1265</f>
        <v>12.2</v>
      </c>
      <c r="C1304" s="21">
        <f t="shared" si="85"/>
        <v>8.1999999999999993</v>
      </c>
      <c r="D1304" s="61">
        <f t="shared" si="44"/>
        <v>10.199999999999999</v>
      </c>
      <c r="E1304" s="61">
        <f t="shared" si="45"/>
        <v>10.199999999999999</v>
      </c>
      <c r="F1304" s="61">
        <v>2.0484</v>
      </c>
      <c r="G1304" s="18">
        <f t="shared" si="47"/>
        <v>12.2</v>
      </c>
    </row>
    <row r="1305" spans="1:7" x14ac:dyDescent="0.25">
      <c r="A1305" s="73">
        <v>42715</v>
      </c>
      <c r="B1305" s="21">
        <f t="shared" ref="B1305:C1305" si="86">B1060+$I$1265</f>
        <v>15.899999999999999</v>
      </c>
      <c r="C1305" s="21">
        <f t="shared" si="86"/>
        <v>7</v>
      </c>
      <c r="D1305" s="61">
        <f t="shared" si="44"/>
        <v>11.45</v>
      </c>
      <c r="E1305" s="61">
        <f t="shared" si="45"/>
        <v>11.45</v>
      </c>
      <c r="F1305" s="61">
        <v>7.1639999999999997</v>
      </c>
      <c r="G1305" s="18">
        <f t="shared" si="47"/>
        <v>12.309090909090909</v>
      </c>
    </row>
    <row r="1306" spans="1:7" x14ac:dyDescent="0.25">
      <c r="A1306" s="73">
        <v>42716</v>
      </c>
      <c r="B1306" s="21">
        <f t="shared" ref="B1306:C1306" si="87">B1061+$I$1265</f>
        <v>16.600000000000001</v>
      </c>
      <c r="C1306" s="21">
        <f t="shared" si="87"/>
        <v>3.9000000000000004</v>
      </c>
      <c r="D1306" s="61">
        <f t="shared" si="44"/>
        <v>10.25</v>
      </c>
      <c r="E1306" s="61">
        <f t="shared" si="45"/>
        <v>10.25</v>
      </c>
      <c r="F1306" s="61">
        <v>8.0388000000000002</v>
      </c>
      <c r="G1306" s="18">
        <f t="shared" si="47"/>
        <v>8.7272727272727266</v>
      </c>
    </row>
    <row r="1307" spans="1:7" x14ac:dyDescent="0.25">
      <c r="A1307" s="73">
        <v>42717</v>
      </c>
      <c r="B1307" s="21">
        <f t="shared" ref="B1307:C1307" si="88">B1062+$I$1265</f>
        <v>13.600000000000001</v>
      </c>
      <c r="C1307" s="21">
        <f t="shared" si="88"/>
        <v>3.7</v>
      </c>
      <c r="D1307" s="61">
        <f t="shared" si="44"/>
        <v>8.65</v>
      </c>
      <c r="E1307" s="61">
        <f t="shared" si="45"/>
        <v>8.65</v>
      </c>
      <c r="F1307" s="61">
        <v>2.8368000000000002</v>
      </c>
      <c r="G1307" s="18">
        <f t="shared" si="47"/>
        <v>8.5409090909090928</v>
      </c>
    </row>
    <row r="1308" spans="1:7" x14ac:dyDescent="0.25">
      <c r="A1308" s="73">
        <v>42718</v>
      </c>
      <c r="B1308" s="21">
        <f t="shared" ref="B1308:C1308" si="89">B1063+$I$1265</f>
        <v>12.2</v>
      </c>
      <c r="C1308" s="21">
        <f t="shared" si="89"/>
        <v>8.1000000000000014</v>
      </c>
      <c r="D1308" s="61">
        <f t="shared" si="44"/>
        <v>10.15</v>
      </c>
      <c r="E1308" s="61">
        <f t="shared" si="45"/>
        <v>10.15</v>
      </c>
      <c r="F1308" s="61">
        <v>10.8108</v>
      </c>
      <c r="G1308" s="18">
        <f t="shared" si="47"/>
        <v>9.913636363636364</v>
      </c>
    </row>
    <row r="1309" spans="1:7" x14ac:dyDescent="0.25">
      <c r="A1309" s="73">
        <v>42719</v>
      </c>
      <c r="B1309" s="21">
        <f t="shared" ref="B1309:C1309" si="90">B1064+$I$1265</f>
        <v>17.3</v>
      </c>
      <c r="C1309" s="21">
        <f t="shared" si="90"/>
        <v>7.1</v>
      </c>
      <c r="D1309" s="61">
        <f t="shared" si="44"/>
        <v>12.2</v>
      </c>
      <c r="E1309" s="61">
        <f t="shared" si="45"/>
        <v>12.2</v>
      </c>
      <c r="F1309" s="61">
        <v>10.602</v>
      </c>
      <c r="G1309" s="18">
        <f t="shared" si="47"/>
        <v>11.3</v>
      </c>
    </row>
    <row r="1310" spans="1:7" x14ac:dyDescent="0.25">
      <c r="A1310" s="73">
        <v>42720</v>
      </c>
      <c r="B1310" s="21">
        <f t="shared" ref="B1310:C1310" si="91">B1065+$I$1265</f>
        <v>16.100000000000001</v>
      </c>
      <c r="C1310" s="21">
        <f t="shared" si="91"/>
        <v>5.7</v>
      </c>
      <c r="D1310" s="61">
        <f t="shared" si="44"/>
        <v>10.9</v>
      </c>
      <c r="E1310" s="61">
        <f t="shared" si="45"/>
        <v>10.9</v>
      </c>
      <c r="F1310" s="61">
        <v>11.2248</v>
      </c>
      <c r="G1310" s="18">
        <f t="shared" si="47"/>
        <v>10.75909090909091</v>
      </c>
    </row>
    <row r="1311" spans="1:7" x14ac:dyDescent="0.25">
      <c r="A1311" s="73">
        <v>42721</v>
      </c>
      <c r="B1311" s="21">
        <f t="shared" ref="B1311:C1311" si="92">B1066+$I$1265</f>
        <v>14.899999999999999</v>
      </c>
      <c r="C1311" s="21">
        <f t="shared" si="92"/>
        <v>5.4</v>
      </c>
      <c r="D1311" s="61">
        <f t="shared" si="44"/>
        <v>10.149999999999999</v>
      </c>
      <c r="E1311" s="61">
        <f t="shared" si="45"/>
        <v>10.149999999999999</v>
      </c>
      <c r="F1311" s="61">
        <v>11.127599999999999</v>
      </c>
      <c r="G1311" s="18">
        <f t="shared" si="47"/>
        <v>9.7090909090909108</v>
      </c>
    </row>
    <row r="1312" spans="1:7" x14ac:dyDescent="0.25">
      <c r="A1312" s="73">
        <v>42722</v>
      </c>
      <c r="B1312" s="21">
        <f t="shared" ref="B1312:C1312" si="93">B1067+$I$1265</f>
        <v>15.3</v>
      </c>
      <c r="C1312" s="21">
        <f t="shared" si="93"/>
        <v>5.8000000000000007</v>
      </c>
      <c r="D1312" s="61">
        <f t="shared" si="44"/>
        <v>10.55</v>
      </c>
      <c r="E1312" s="61">
        <f t="shared" si="45"/>
        <v>10.55</v>
      </c>
      <c r="F1312" s="61">
        <v>9.9792000000000005</v>
      </c>
      <c r="G1312" s="18">
        <f t="shared" si="47"/>
        <v>9.6217391304347828</v>
      </c>
    </row>
    <row r="1313" spans="1:7" x14ac:dyDescent="0.25">
      <c r="A1313" s="73">
        <v>42723</v>
      </c>
      <c r="B1313" s="21">
        <f t="shared" ref="B1313:C1313" si="94">B1068+$I$1265</f>
        <v>17.399999999999999</v>
      </c>
      <c r="C1313" s="21">
        <f t="shared" si="94"/>
        <v>1.8000000000000003</v>
      </c>
      <c r="D1313" s="61">
        <f t="shared" si="44"/>
        <v>9.6</v>
      </c>
      <c r="E1313" s="61">
        <f t="shared" si="45"/>
        <v>9.6</v>
      </c>
      <c r="F1313" s="61">
        <v>9.2195999999999998</v>
      </c>
      <c r="G1313" s="18">
        <f t="shared" si="47"/>
        <v>8.4380952380952383</v>
      </c>
    </row>
    <row r="1314" spans="1:7" x14ac:dyDescent="0.25">
      <c r="A1314" s="73">
        <v>42724</v>
      </c>
      <c r="B1314" s="21">
        <f t="shared" ref="B1314:C1314" si="95">B1069+$I$1265</f>
        <v>11.399999999999999</v>
      </c>
      <c r="C1314" s="21">
        <f t="shared" si="95"/>
        <v>4.2</v>
      </c>
      <c r="D1314" s="61">
        <f t="shared" si="44"/>
        <v>7.7999999999999989</v>
      </c>
      <c r="E1314" s="61">
        <f t="shared" si="45"/>
        <v>7.7999999999999989</v>
      </c>
      <c r="F1314" s="61">
        <v>6.7320000000000002</v>
      </c>
      <c r="G1314" s="18">
        <f t="shared" si="47"/>
        <v>7.6363636363636367</v>
      </c>
    </row>
    <row r="1315" spans="1:7" x14ac:dyDescent="0.25">
      <c r="A1315" s="73">
        <v>42725</v>
      </c>
      <c r="B1315" s="21">
        <f t="shared" ref="B1315:C1315" si="96">B1070+$I$1265</f>
        <v>16.7</v>
      </c>
      <c r="C1315" s="21">
        <f t="shared" si="96"/>
        <v>2.7</v>
      </c>
      <c r="D1315" s="61">
        <f t="shared" si="44"/>
        <v>9.6999999999999993</v>
      </c>
      <c r="E1315" s="61">
        <f t="shared" si="45"/>
        <v>9.6999999999999993</v>
      </c>
      <c r="F1315" s="61">
        <v>8.4600000000000009</v>
      </c>
      <c r="G1315" s="18">
        <f t="shared" si="47"/>
        <v>8.6090909090909093</v>
      </c>
    </row>
    <row r="1316" spans="1:7" x14ac:dyDescent="0.25">
      <c r="A1316" s="73">
        <v>42726</v>
      </c>
      <c r="B1316" s="21">
        <f t="shared" ref="B1316:C1316" si="97">B1071+$I$1265</f>
        <v>10.4</v>
      </c>
      <c r="C1316" s="21">
        <f t="shared" si="97"/>
        <v>4</v>
      </c>
      <c r="D1316" s="61">
        <f t="shared" si="44"/>
        <v>7.2</v>
      </c>
      <c r="E1316" s="61">
        <f t="shared" si="45"/>
        <v>7.2</v>
      </c>
      <c r="F1316" s="61">
        <v>4.4316000000000004</v>
      </c>
      <c r="G1316" s="18">
        <f t="shared" si="47"/>
        <v>7.5590909090909095</v>
      </c>
    </row>
    <row r="1317" spans="1:7" x14ac:dyDescent="0.25">
      <c r="A1317" s="73">
        <v>42727</v>
      </c>
      <c r="B1317" s="21">
        <f t="shared" ref="B1317:C1317" si="98">B1072+$I$1265</f>
        <v>18</v>
      </c>
      <c r="C1317" s="21">
        <f t="shared" si="98"/>
        <v>4.8000000000000007</v>
      </c>
      <c r="D1317" s="61">
        <f t="shared" si="44"/>
        <v>11.4</v>
      </c>
      <c r="E1317" s="61">
        <f t="shared" si="45"/>
        <v>11.4</v>
      </c>
      <c r="F1317" s="61">
        <v>4.0247999999999999</v>
      </c>
      <c r="G1317" s="18">
        <f t="shared" si="47"/>
        <v>10.540909090909091</v>
      </c>
    </row>
    <row r="1318" spans="1:7" x14ac:dyDescent="0.25">
      <c r="A1318" s="73">
        <v>42728</v>
      </c>
      <c r="B1318" s="21">
        <f t="shared" ref="B1318:C1318" si="99">B1073+$I$1265</f>
        <v>13.3</v>
      </c>
      <c r="C1318" s="21">
        <f t="shared" si="99"/>
        <v>2.7</v>
      </c>
      <c r="D1318" s="61">
        <f t="shared" si="44"/>
        <v>8</v>
      </c>
      <c r="E1318" s="61">
        <f t="shared" si="45"/>
        <v>8</v>
      </c>
      <c r="F1318" s="61">
        <v>5.6231999999999998</v>
      </c>
      <c r="G1318" s="18">
        <f t="shared" si="47"/>
        <v>7.6818181818181825</v>
      </c>
    </row>
    <row r="1319" spans="1:7" x14ac:dyDescent="0.25">
      <c r="A1319" s="73">
        <v>42729</v>
      </c>
      <c r="B1319" s="21">
        <f t="shared" ref="B1319:C1319" si="100">B1074+$I$1265</f>
        <v>14.7</v>
      </c>
      <c r="C1319" s="21">
        <f t="shared" si="100"/>
        <v>8.6000000000000014</v>
      </c>
      <c r="D1319" s="61">
        <f t="shared" si="44"/>
        <v>11.65</v>
      </c>
      <c r="E1319" s="61">
        <f t="shared" si="45"/>
        <v>11.65</v>
      </c>
      <c r="F1319" s="61">
        <v>7.1280000000000001</v>
      </c>
      <c r="G1319" s="18">
        <f t="shared" si="47"/>
        <v>11.218181818181819</v>
      </c>
    </row>
    <row r="1320" spans="1:7" x14ac:dyDescent="0.25">
      <c r="A1320" s="73">
        <v>42730</v>
      </c>
      <c r="B1320" s="21">
        <f t="shared" ref="B1320:C1320" si="101">B1075+$I$1265</f>
        <v>12.600000000000001</v>
      </c>
      <c r="C1320" s="21">
        <f t="shared" si="101"/>
        <v>10</v>
      </c>
      <c r="D1320" s="61">
        <f t="shared" si="44"/>
        <v>11.3</v>
      </c>
      <c r="E1320" s="61">
        <f t="shared" si="45"/>
        <v>11.3</v>
      </c>
      <c r="F1320" s="61">
        <v>3.5316000000000001</v>
      </c>
      <c r="G1320" s="18">
        <f t="shared" si="47"/>
        <v>10.986956521739131</v>
      </c>
    </row>
    <row r="1321" spans="1:7" x14ac:dyDescent="0.25">
      <c r="A1321" s="73">
        <v>42731</v>
      </c>
      <c r="B1321" s="21">
        <f t="shared" ref="B1321:C1321" si="102">B1076+$I$1265</f>
        <v>17.399999999999999</v>
      </c>
      <c r="C1321" s="21">
        <f t="shared" si="102"/>
        <v>4.7</v>
      </c>
      <c r="D1321" s="61">
        <f t="shared" si="44"/>
        <v>11.049999999999999</v>
      </c>
      <c r="E1321" s="61">
        <f t="shared" si="45"/>
        <v>11.049999999999999</v>
      </c>
      <c r="F1321" s="61">
        <v>8.4600000000000009</v>
      </c>
      <c r="G1321" s="18">
        <f t="shared" si="47"/>
        <v>9.668181818181818</v>
      </c>
    </row>
    <row r="1322" spans="1:7" x14ac:dyDescent="0.25">
      <c r="A1322" s="73">
        <v>42732</v>
      </c>
      <c r="B1322" s="21">
        <f t="shared" ref="B1322:C1322" si="103">B1077+$I$1265</f>
        <v>20.8</v>
      </c>
      <c r="C1322" s="21">
        <f t="shared" si="103"/>
        <v>4.2</v>
      </c>
      <c r="D1322" s="61">
        <f t="shared" si="44"/>
        <v>12.5</v>
      </c>
      <c r="E1322" s="61">
        <f t="shared" si="45"/>
        <v>12.5</v>
      </c>
      <c r="F1322" s="61">
        <v>8.4600000000000009</v>
      </c>
      <c r="G1322" s="18">
        <f t="shared" si="47"/>
        <v>10.722727272727273</v>
      </c>
    </row>
    <row r="1323" spans="1:7" x14ac:dyDescent="0.25">
      <c r="A1323" s="73">
        <v>42733</v>
      </c>
      <c r="B1323" s="21">
        <f t="shared" ref="B1323:C1323" si="104">B1078+$I$1265</f>
        <v>8.6999999999999993</v>
      </c>
      <c r="C1323" s="21">
        <f t="shared" si="104"/>
        <v>5.4</v>
      </c>
      <c r="D1323" s="61">
        <f t="shared" si="44"/>
        <v>7.05</v>
      </c>
      <c r="E1323" s="61">
        <f t="shared" si="45"/>
        <v>7.05</v>
      </c>
      <c r="F1323" s="61">
        <v>8.4600000000000009</v>
      </c>
      <c r="G1323" s="18">
        <f t="shared" si="47"/>
        <v>6.9772727272727284</v>
      </c>
    </row>
    <row r="1324" spans="1:7" x14ac:dyDescent="0.25">
      <c r="A1324" s="73">
        <v>42734</v>
      </c>
      <c r="B1324" s="21">
        <f t="shared" ref="B1324:C1324" si="105">B1079+$I$1265</f>
        <v>15.100000000000001</v>
      </c>
      <c r="C1324" s="21">
        <f t="shared" si="105"/>
        <v>5.7</v>
      </c>
      <c r="D1324" s="61">
        <f t="shared" si="44"/>
        <v>10.4</v>
      </c>
      <c r="E1324" s="61">
        <f t="shared" si="45"/>
        <v>10.4</v>
      </c>
      <c r="F1324" s="61">
        <v>8.8811999999999998</v>
      </c>
      <c r="G1324" s="18">
        <f t="shared" si="47"/>
        <v>9.1000000000000014</v>
      </c>
    </row>
    <row r="1325" spans="1:7" x14ac:dyDescent="0.25">
      <c r="A1325" s="73">
        <v>42735</v>
      </c>
      <c r="B1325" s="21">
        <f t="shared" ref="B1325:C1325" si="106">B1080+$I$1265</f>
        <v>13.5</v>
      </c>
      <c r="C1325" s="21">
        <f t="shared" si="106"/>
        <v>5.5</v>
      </c>
      <c r="D1325" s="61">
        <f t="shared" si="44"/>
        <v>9.5</v>
      </c>
      <c r="E1325" s="61">
        <f t="shared" si="45"/>
        <v>9.5</v>
      </c>
      <c r="F1325" s="61">
        <v>3.4</v>
      </c>
      <c r="G1325" s="18">
        <f t="shared" si="47"/>
        <v>8.4272727272727277</v>
      </c>
    </row>
    <row r="1326" spans="1:7" x14ac:dyDescent="0.25">
      <c r="A1326" s="73">
        <v>42736</v>
      </c>
      <c r="B1326" s="21">
        <f t="shared" ref="B1326:C1326" si="107">B1081+$I$1265</f>
        <v>10.600000000000001</v>
      </c>
      <c r="C1326" s="21">
        <f t="shared" si="107"/>
        <v>6.9</v>
      </c>
      <c r="D1326" s="61">
        <f t="shared" si="44"/>
        <v>8.75</v>
      </c>
      <c r="E1326" s="61">
        <f t="shared" si="45"/>
        <v>8.75</v>
      </c>
      <c r="F1326" s="61">
        <v>0</v>
      </c>
      <c r="G1326" s="18">
        <f t="shared" si="47"/>
        <v>8.5681818181818183</v>
      </c>
    </row>
    <row r="1327" spans="1:7" x14ac:dyDescent="0.25">
      <c r="A1327" s="73">
        <v>42737</v>
      </c>
      <c r="B1327" s="21">
        <f t="shared" ref="B1327:C1327" si="108">B1082+$I$1265</f>
        <v>14.399999999999999</v>
      </c>
      <c r="C1327" s="21">
        <f t="shared" si="108"/>
        <v>7.6000000000000005</v>
      </c>
      <c r="D1327" s="61">
        <f t="shared" ref="D1327:D1390" si="109">(B1327+C1327)/2</f>
        <v>11</v>
      </c>
      <c r="E1327" s="61">
        <f t="shared" ref="E1327:E1390" si="110">IF(D1327&lt;=0,0,IF(AND(D1327&gt;0,D1327&lt;=26),D1327,IF(AND(D1327&gt;26,D1327&lt;=34),26/8*(34-D1327),0)))</f>
        <v>11</v>
      </c>
      <c r="F1327" s="61">
        <v>0</v>
      </c>
      <c r="G1327" s="18">
        <f t="shared" si="47"/>
        <v>11.174999999999999</v>
      </c>
    </row>
    <row r="1328" spans="1:7" x14ac:dyDescent="0.25">
      <c r="A1328" s="73">
        <v>42738</v>
      </c>
      <c r="B1328" s="21">
        <f t="shared" ref="B1328:C1328" si="111">B1083+$I$1265</f>
        <v>13.899999999999999</v>
      </c>
      <c r="C1328" s="21">
        <f t="shared" si="111"/>
        <v>5.2</v>
      </c>
      <c r="D1328" s="61">
        <f t="shared" si="109"/>
        <v>9.5499999999999989</v>
      </c>
      <c r="E1328" s="61">
        <f t="shared" si="110"/>
        <v>9.5499999999999989</v>
      </c>
      <c r="F1328" s="61">
        <v>0</v>
      </c>
      <c r="G1328" s="18">
        <f t="shared" si="47"/>
        <v>10.135714285714286</v>
      </c>
    </row>
    <row r="1329" spans="1:7" x14ac:dyDescent="0.25">
      <c r="A1329" s="73">
        <v>42739</v>
      </c>
      <c r="B1329" s="21">
        <f t="shared" ref="B1329:C1329" si="112">B1084+$I$1265</f>
        <v>9.6000000000000014</v>
      </c>
      <c r="C1329" s="21">
        <f t="shared" si="112"/>
        <v>9.6000000000000014</v>
      </c>
      <c r="D1329" s="61">
        <f t="shared" si="109"/>
        <v>9.6000000000000014</v>
      </c>
      <c r="E1329" s="61">
        <f t="shared" si="110"/>
        <v>9.6000000000000014</v>
      </c>
      <c r="F1329" s="61">
        <v>0</v>
      </c>
      <c r="G1329" s="18">
        <f t="shared" si="47"/>
        <v>9.6000000000000014</v>
      </c>
    </row>
    <row r="1330" spans="1:7" x14ac:dyDescent="0.25">
      <c r="A1330" s="73">
        <v>42740</v>
      </c>
      <c r="B1330" s="21">
        <f t="shared" ref="B1330:C1330" si="113">B1085+$I$1265</f>
        <v>3.2</v>
      </c>
      <c r="C1330" s="21">
        <f t="shared" si="113"/>
        <v>10.199999999999999</v>
      </c>
      <c r="D1330" s="61">
        <f t="shared" si="109"/>
        <v>6.6999999999999993</v>
      </c>
      <c r="E1330" s="61">
        <f t="shared" si="110"/>
        <v>6.6999999999999993</v>
      </c>
      <c r="F1330" s="61">
        <v>6.5087999999999999</v>
      </c>
      <c r="G1330" s="18">
        <f t="shared" ref="G1330:G1393" si="114">G1085+$I$1265</f>
        <v>9.6999999999999993</v>
      </c>
    </row>
    <row r="1331" spans="1:7" x14ac:dyDescent="0.25">
      <c r="A1331" s="73">
        <v>42741</v>
      </c>
      <c r="B1331" s="21">
        <f t="shared" ref="B1331:C1331" si="115">B1086+$I$1265</f>
        <v>15.5</v>
      </c>
      <c r="C1331" s="21">
        <f t="shared" si="115"/>
        <v>10.7</v>
      </c>
      <c r="D1331" s="61">
        <f t="shared" si="109"/>
        <v>13.1</v>
      </c>
      <c r="E1331" s="61">
        <f t="shared" si="110"/>
        <v>13.1</v>
      </c>
      <c r="F1331" s="61">
        <v>3.1320000000000001</v>
      </c>
      <c r="G1331" s="18">
        <f t="shared" si="114"/>
        <v>12.770000000000003</v>
      </c>
    </row>
    <row r="1332" spans="1:7" x14ac:dyDescent="0.25">
      <c r="A1332" s="73">
        <v>42742</v>
      </c>
      <c r="B1332" s="21">
        <f t="shared" ref="B1332:C1332" si="116">B1087+$I$1265</f>
        <v>16.3</v>
      </c>
      <c r="C1332" s="21">
        <f t="shared" si="116"/>
        <v>8.6999999999999993</v>
      </c>
      <c r="D1332" s="61">
        <f t="shared" si="109"/>
        <v>12.5</v>
      </c>
      <c r="E1332" s="61">
        <f t="shared" si="110"/>
        <v>12.5</v>
      </c>
      <c r="F1332" s="61">
        <v>4.6475999999999997</v>
      </c>
      <c r="G1332" s="18">
        <f t="shared" si="114"/>
        <v>11.754545454545454</v>
      </c>
    </row>
    <row r="1333" spans="1:7" x14ac:dyDescent="0.25">
      <c r="A1333" s="73">
        <v>42743</v>
      </c>
      <c r="B1333" s="21">
        <f t="shared" ref="B1333:C1333" si="117">B1088+$I$1265</f>
        <v>14.3</v>
      </c>
      <c r="C1333" s="21">
        <f t="shared" si="117"/>
        <v>9.3000000000000007</v>
      </c>
      <c r="D1333" s="61">
        <f t="shared" si="109"/>
        <v>11.8</v>
      </c>
      <c r="E1333" s="61">
        <f t="shared" si="110"/>
        <v>11.8</v>
      </c>
      <c r="F1333" s="61">
        <v>2.6964000000000001</v>
      </c>
      <c r="G1333" s="18">
        <f t="shared" si="114"/>
        <v>11.178260869565218</v>
      </c>
    </row>
    <row r="1334" spans="1:7" x14ac:dyDescent="0.25">
      <c r="A1334" s="73">
        <v>42744</v>
      </c>
      <c r="B1334" s="21">
        <f t="shared" ref="B1334:C1334" si="118">B1089+$I$1265</f>
        <v>15.8</v>
      </c>
      <c r="C1334" s="21">
        <f t="shared" si="118"/>
        <v>7</v>
      </c>
      <c r="D1334" s="61">
        <f t="shared" si="109"/>
        <v>11.4</v>
      </c>
      <c r="E1334" s="61">
        <f t="shared" si="110"/>
        <v>11.4</v>
      </c>
      <c r="F1334" s="61">
        <v>1.26</v>
      </c>
      <c r="G1334" s="18">
        <f t="shared" si="114"/>
        <v>10.786363636363637</v>
      </c>
    </row>
    <row r="1335" spans="1:7" x14ac:dyDescent="0.25">
      <c r="A1335" s="73">
        <v>42745</v>
      </c>
      <c r="B1335" s="21">
        <f t="shared" ref="B1335:C1335" si="119">B1090+$I$1265</f>
        <v>12.899999999999999</v>
      </c>
      <c r="C1335" s="21">
        <f t="shared" si="119"/>
        <v>7.7</v>
      </c>
      <c r="D1335" s="61">
        <f t="shared" si="109"/>
        <v>10.299999999999999</v>
      </c>
      <c r="E1335" s="61">
        <f t="shared" si="110"/>
        <v>10.299999999999999</v>
      </c>
      <c r="F1335" s="61">
        <v>2.8188</v>
      </c>
      <c r="G1335" s="18">
        <f t="shared" si="114"/>
        <v>9.9722222222222214</v>
      </c>
    </row>
    <row r="1336" spans="1:7" x14ac:dyDescent="0.25">
      <c r="A1336" s="73">
        <v>42746</v>
      </c>
      <c r="B1336" s="21">
        <f t="shared" ref="B1336:C1336" si="120">B1091+$I$1265</f>
        <v>14</v>
      </c>
      <c r="C1336" s="21">
        <f t="shared" si="120"/>
        <v>11.100000000000001</v>
      </c>
      <c r="D1336" s="61">
        <f t="shared" si="109"/>
        <v>12.55</v>
      </c>
      <c r="E1336" s="61">
        <f t="shared" si="110"/>
        <v>12.55</v>
      </c>
      <c r="F1336" s="61">
        <v>2.8584000000000001</v>
      </c>
      <c r="G1336" s="18">
        <f t="shared" si="114"/>
        <v>12.866666666666667</v>
      </c>
    </row>
    <row r="1337" spans="1:7" x14ac:dyDescent="0.25">
      <c r="A1337" s="73">
        <v>42747</v>
      </c>
      <c r="B1337" s="21">
        <f t="shared" ref="B1337:C1337" si="121">B1092+$I$1265</f>
        <v>13.8</v>
      </c>
      <c r="C1337" s="21">
        <f t="shared" si="121"/>
        <v>9.4</v>
      </c>
      <c r="D1337" s="61">
        <f t="shared" si="109"/>
        <v>11.600000000000001</v>
      </c>
      <c r="E1337" s="61">
        <f t="shared" si="110"/>
        <v>11.600000000000001</v>
      </c>
      <c r="F1337" s="61">
        <v>12.3264</v>
      </c>
      <c r="G1337" s="18">
        <f t="shared" si="114"/>
        <v>11.842857142857142</v>
      </c>
    </row>
    <row r="1338" spans="1:7" x14ac:dyDescent="0.25">
      <c r="A1338" s="73">
        <v>42748</v>
      </c>
      <c r="B1338" s="21">
        <f t="shared" ref="B1338:C1338" si="122">B1093+$I$1265</f>
        <v>8.3000000000000007</v>
      </c>
      <c r="C1338" s="21">
        <f t="shared" si="122"/>
        <v>8.3000000000000007</v>
      </c>
      <c r="D1338" s="61">
        <f t="shared" si="109"/>
        <v>8.3000000000000007</v>
      </c>
      <c r="E1338" s="61">
        <f t="shared" si="110"/>
        <v>8.3000000000000007</v>
      </c>
      <c r="F1338" s="61">
        <v>10.0692</v>
      </c>
      <c r="G1338" s="18">
        <f t="shared" si="114"/>
        <v>8.3000000000000007</v>
      </c>
    </row>
    <row r="1339" spans="1:7" x14ac:dyDescent="0.25">
      <c r="A1339" s="73">
        <v>42749</v>
      </c>
      <c r="B1339" s="21">
        <f t="shared" ref="B1339:C1339" si="123">B1094+$I$1265</f>
        <v>13.2</v>
      </c>
      <c r="C1339" s="21">
        <f t="shared" si="123"/>
        <v>9.1999999999999993</v>
      </c>
      <c r="D1339" s="61">
        <f t="shared" si="109"/>
        <v>11.2</v>
      </c>
      <c r="E1339" s="61">
        <f t="shared" si="110"/>
        <v>11.2</v>
      </c>
      <c r="F1339" s="61">
        <v>3.7764000000000002</v>
      </c>
      <c r="G1339" s="18">
        <f t="shared" si="114"/>
        <v>12.2</v>
      </c>
    </row>
    <row r="1340" spans="1:7" x14ac:dyDescent="0.25">
      <c r="A1340" s="73">
        <v>42750</v>
      </c>
      <c r="B1340" s="21">
        <f t="shared" ref="B1340:C1340" si="124">B1095+$I$1265</f>
        <v>15.2</v>
      </c>
      <c r="C1340" s="21">
        <f t="shared" si="124"/>
        <v>10.199999999999999</v>
      </c>
      <c r="D1340" s="61">
        <f t="shared" si="109"/>
        <v>12.7</v>
      </c>
      <c r="E1340" s="61">
        <f t="shared" si="110"/>
        <v>12.7</v>
      </c>
      <c r="F1340" s="61">
        <v>3.0204</v>
      </c>
      <c r="G1340" s="18">
        <f t="shared" si="114"/>
        <v>13.2</v>
      </c>
    </row>
    <row r="1341" spans="1:7" x14ac:dyDescent="0.25">
      <c r="A1341" s="73">
        <v>42751</v>
      </c>
      <c r="B1341" s="21">
        <f t="shared" ref="B1341:C1341" si="125">B1096+$I$1265</f>
        <v>19.5</v>
      </c>
      <c r="C1341" s="21">
        <f t="shared" si="125"/>
        <v>11.600000000000001</v>
      </c>
      <c r="D1341" s="61">
        <f t="shared" si="109"/>
        <v>15.55</v>
      </c>
      <c r="E1341" s="61">
        <f t="shared" si="110"/>
        <v>15.55</v>
      </c>
      <c r="F1341" s="61">
        <v>3.8016000000000001</v>
      </c>
      <c r="G1341" s="18">
        <f t="shared" si="114"/>
        <v>15.433333333333334</v>
      </c>
    </row>
    <row r="1342" spans="1:7" x14ac:dyDescent="0.25">
      <c r="A1342" s="73">
        <v>42752</v>
      </c>
      <c r="B1342" s="21">
        <f t="shared" ref="B1342:C1342" si="126">B1097+$I$1265</f>
        <v>14.2</v>
      </c>
      <c r="C1342" s="21">
        <f t="shared" si="126"/>
        <v>9.9</v>
      </c>
      <c r="D1342" s="61">
        <f t="shared" si="109"/>
        <v>12.05</v>
      </c>
      <c r="E1342" s="61">
        <f t="shared" si="110"/>
        <v>12.05</v>
      </c>
      <c r="F1342" s="61">
        <v>4.6512000000000002</v>
      </c>
      <c r="G1342" s="18">
        <f t="shared" si="114"/>
        <v>11.440909090909091</v>
      </c>
    </row>
    <row r="1343" spans="1:7" x14ac:dyDescent="0.25">
      <c r="A1343" s="73">
        <v>42753</v>
      </c>
      <c r="B1343" s="21">
        <f t="shared" ref="B1343:C1343" si="127">B1098+$I$1265</f>
        <v>17.3</v>
      </c>
      <c r="C1343" s="21">
        <f t="shared" si="127"/>
        <v>5.9</v>
      </c>
      <c r="D1343" s="61">
        <f t="shared" si="109"/>
        <v>11.600000000000001</v>
      </c>
      <c r="E1343" s="61">
        <f t="shared" si="110"/>
        <v>11.600000000000001</v>
      </c>
      <c r="F1343" s="61">
        <v>1.2636000000000001</v>
      </c>
      <c r="G1343" s="18">
        <f t="shared" si="114"/>
        <v>11.481818181818181</v>
      </c>
    </row>
    <row r="1344" spans="1:7" x14ac:dyDescent="0.25">
      <c r="A1344" s="73">
        <v>42754</v>
      </c>
      <c r="B1344" s="21">
        <f t="shared" ref="B1344:C1344" si="128">B1099+$I$1265</f>
        <v>14.7</v>
      </c>
      <c r="C1344" s="21">
        <f t="shared" si="128"/>
        <v>7.3</v>
      </c>
      <c r="D1344" s="61">
        <f t="shared" si="109"/>
        <v>11</v>
      </c>
      <c r="E1344" s="61">
        <f t="shared" si="110"/>
        <v>11</v>
      </c>
      <c r="F1344" s="61">
        <v>4.8348000000000004</v>
      </c>
      <c r="G1344" s="18">
        <f t="shared" si="114"/>
        <v>10.795454545454547</v>
      </c>
    </row>
    <row r="1345" spans="1:7" x14ac:dyDescent="0.25">
      <c r="A1345" s="73">
        <v>42755</v>
      </c>
      <c r="B1345" s="21">
        <f t="shared" ref="B1345:C1345" si="129">B1100+$I$1265</f>
        <v>19.399999999999999</v>
      </c>
      <c r="C1345" s="21">
        <f t="shared" si="129"/>
        <v>5.2</v>
      </c>
      <c r="D1345" s="61">
        <f t="shared" si="109"/>
        <v>12.299999999999999</v>
      </c>
      <c r="E1345" s="61">
        <f t="shared" si="110"/>
        <v>12.299999999999999</v>
      </c>
      <c r="F1345" s="61">
        <v>1.6488</v>
      </c>
      <c r="G1345" s="18">
        <f t="shared" si="114"/>
        <v>11.934782608695649</v>
      </c>
    </row>
    <row r="1346" spans="1:7" x14ac:dyDescent="0.25">
      <c r="A1346" s="73">
        <v>42756</v>
      </c>
      <c r="B1346" s="21">
        <f t="shared" ref="B1346:C1346" si="130">B1101+$I$1265</f>
        <v>19.899999999999999</v>
      </c>
      <c r="C1346" s="21">
        <f t="shared" si="130"/>
        <v>4.2</v>
      </c>
      <c r="D1346" s="61">
        <f t="shared" si="109"/>
        <v>12.049999999999999</v>
      </c>
      <c r="E1346" s="61">
        <f t="shared" si="110"/>
        <v>12.049999999999999</v>
      </c>
      <c r="F1346" s="61">
        <v>10.317600000000001</v>
      </c>
      <c r="G1346" s="18">
        <f t="shared" si="114"/>
        <v>11.168181818181818</v>
      </c>
    </row>
    <row r="1347" spans="1:7" x14ac:dyDescent="0.25">
      <c r="A1347" s="73">
        <v>42757</v>
      </c>
      <c r="B1347" s="21">
        <f t="shared" ref="B1347:C1347" si="131">B1102+$I$1265</f>
        <v>16.399999999999999</v>
      </c>
      <c r="C1347" s="21">
        <f t="shared" si="131"/>
        <v>6.1</v>
      </c>
      <c r="D1347" s="61">
        <f t="shared" si="109"/>
        <v>11.25</v>
      </c>
      <c r="E1347" s="61">
        <f t="shared" si="110"/>
        <v>11.25</v>
      </c>
      <c r="F1347" s="61">
        <v>4.6692</v>
      </c>
      <c r="G1347" s="18">
        <f t="shared" si="114"/>
        <v>10.90909090909091</v>
      </c>
    </row>
    <row r="1348" spans="1:7" x14ac:dyDescent="0.25">
      <c r="A1348" s="73">
        <v>42758</v>
      </c>
      <c r="B1348" s="21">
        <f t="shared" ref="B1348:C1348" si="132">B1103+$I$1265</f>
        <v>14.399999999999999</v>
      </c>
      <c r="C1348" s="21">
        <f t="shared" si="132"/>
        <v>9.6999999999999993</v>
      </c>
      <c r="D1348" s="61">
        <f t="shared" si="109"/>
        <v>12.049999999999999</v>
      </c>
      <c r="E1348" s="61">
        <f t="shared" si="110"/>
        <v>12.049999999999999</v>
      </c>
      <c r="F1348" s="61">
        <v>6.5628000000000002</v>
      </c>
      <c r="G1348" s="18">
        <f t="shared" si="114"/>
        <v>11.645454545454545</v>
      </c>
    </row>
    <row r="1349" spans="1:7" x14ac:dyDescent="0.25">
      <c r="A1349" s="73">
        <v>42759</v>
      </c>
      <c r="B1349" s="21">
        <f t="shared" ref="B1349:C1349" si="133">B1104+$I$1265</f>
        <v>16.399999999999999</v>
      </c>
      <c r="C1349" s="21">
        <f t="shared" si="133"/>
        <v>11</v>
      </c>
      <c r="D1349" s="61">
        <f t="shared" si="109"/>
        <v>13.7</v>
      </c>
      <c r="E1349" s="61">
        <f t="shared" si="110"/>
        <v>13.7</v>
      </c>
      <c r="F1349" s="61">
        <v>8.7767999999999997</v>
      </c>
      <c r="G1349" s="18">
        <f t="shared" si="114"/>
        <v>12.96086956521739</v>
      </c>
    </row>
    <row r="1350" spans="1:7" x14ac:dyDescent="0.25">
      <c r="A1350" s="73">
        <v>42760</v>
      </c>
      <c r="B1350" s="21">
        <f t="shared" ref="B1350:C1350" si="134">B1105+$I$1265</f>
        <v>19.599999999999998</v>
      </c>
      <c r="C1350" s="21">
        <f t="shared" si="134"/>
        <v>12.3</v>
      </c>
      <c r="D1350" s="61">
        <f t="shared" si="109"/>
        <v>15.95</v>
      </c>
      <c r="E1350" s="61">
        <f t="shared" si="110"/>
        <v>15.95</v>
      </c>
      <c r="F1350" s="61">
        <v>10.213200000000001</v>
      </c>
      <c r="G1350" s="18">
        <f t="shared" si="114"/>
        <v>14.74666666666667</v>
      </c>
    </row>
    <row r="1351" spans="1:7" x14ac:dyDescent="0.25">
      <c r="A1351" s="73">
        <v>42761</v>
      </c>
      <c r="B1351" s="21">
        <f t="shared" ref="B1351:C1351" si="135">B1106+$I$1265</f>
        <v>12.7</v>
      </c>
      <c r="C1351" s="21">
        <f t="shared" si="135"/>
        <v>12</v>
      </c>
      <c r="D1351" s="61">
        <f t="shared" si="109"/>
        <v>12.35</v>
      </c>
      <c r="E1351" s="61">
        <f t="shared" si="110"/>
        <v>12.35</v>
      </c>
      <c r="F1351" s="61">
        <v>2.7</v>
      </c>
      <c r="G1351" s="18">
        <f t="shared" si="114"/>
        <v>12.425000000000001</v>
      </c>
    </row>
    <row r="1352" spans="1:7" x14ac:dyDescent="0.25">
      <c r="A1352" s="73">
        <v>42762</v>
      </c>
      <c r="B1352" s="21">
        <f t="shared" ref="B1352:C1352" si="136">B1107+$I$1265</f>
        <v>13.2</v>
      </c>
      <c r="C1352" s="21">
        <f t="shared" si="136"/>
        <v>10.199999999999999</v>
      </c>
      <c r="D1352" s="61">
        <f t="shared" si="109"/>
        <v>11.7</v>
      </c>
      <c r="E1352" s="61">
        <f t="shared" si="110"/>
        <v>11.7</v>
      </c>
      <c r="F1352" s="61">
        <v>6.1524000000000001</v>
      </c>
      <c r="G1352" s="18">
        <f t="shared" si="114"/>
        <v>12.2</v>
      </c>
    </row>
    <row r="1353" spans="1:7" x14ac:dyDescent="0.25">
      <c r="A1353" s="73">
        <v>42763</v>
      </c>
      <c r="B1353" s="21">
        <f t="shared" ref="B1353:C1353" si="137">B1108+$I$1265</f>
        <v>14.2</v>
      </c>
      <c r="C1353" s="21">
        <f t="shared" si="137"/>
        <v>12.2</v>
      </c>
      <c r="D1353" s="61">
        <f t="shared" si="109"/>
        <v>13.2</v>
      </c>
      <c r="E1353" s="61">
        <f t="shared" si="110"/>
        <v>13.2</v>
      </c>
      <c r="F1353" s="61">
        <v>3.0672000000000001</v>
      </c>
      <c r="G1353" s="18">
        <f t="shared" si="114"/>
        <v>13.2</v>
      </c>
    </row>
    <row r="1354" spans="1:7" x14ac:dyDescent="0.25">
      <c r="A1354" s="73">
        <v>42764</v>
      </c>
      <c r="B1354" s="21">
        <f t="shared" ref="B1354:C1354" si="138">B1109+$I$1265</f>
        <v>14</v>
      </c>
      <c r="C1354" s="21">
        <f t="shared" si="138"/>
        <v>9.4</v>
      </c>
      <c r="D1354" s="61">
        <f t="shared" si="109"/>
        <v>11.7</v>
      </c>
      <c r="E1354" s="61">
        <f t="shared" si="110"/>
        <v>11.7</v>
      </c>
      <c r="F1354" s="61">
        <v>10.5228</v>
      </c>
      <c r="G1354" s="18">
        <f t="shared" si="114"/>
        <v>11.23</v>
      </c>
    </row>
    <row r="1355" spans="1:7" x14ac:dyDescent="0.25">
      <c r="A1355" s="73">
        <v>42765</v>
      </c>
      <c r="B1355" s="21">
        <f t="shared" ref="B1355:C1355" si="139">B1110+$I$1265</f>
        <v>10</v>
      </c>
      <c r="C1355" s="21">
        <f t="shared" si="139"/>
        <v>7</v>
      </c>
      <c r="D1355" s="61">
        <f t="shared" si="109"/>
        <v>8.5</v>
      </c>
      <c r="E1355" s="61">
        <f t="shared" si="110"/>
        <v>8.5</v>
      </c>
      <c r="F1355" s="61">
        <v>3.7332000000000001</v>
      </c>
      <c r="G1355" s="18">
        <f t="shared" si="114"/>
        <v>8.1954545454545453</v>
      </c>
    </row>
    <row r="1356" spans="1:7" x14ac:dyDescent="0.25">
      <c r="A1356" s="73">
        <v>42766</v>
      </c>
      <c r="B1356" s="21">
        <f t="shared" ref="B1356:C1356" si="140">B1111+$I$1265</f>
        <v>6.6</v>
      </c>
      <c r="C1356" s="21">
        <f t="shared" si="140"/>
        <v>5.3000000000000007</v>
      </c>
      <c r="D1356" s="61">
        <f t="shared" si="109"/>
        <v>5.95</v>
      </c>
      <c r="E1356" s="61">
        <f t="shared" si="110"/>
        <v>5.95</v>
      </c>
      <c r="F1356" s="61">
        <v>4.6871999999999998</v>
      </c>
      <c r="G1356" s="18">
        <f t="shared" si="114"/>
        <v>5.8333333333333339</v>
      </c>
    </row>
    <row r="1357" spans="1:7" x14ac:dyDescent="0.25">
      <c r="A1357" s="73">
        <v>42767</v>
      </c>
      <c r="B1357" s="21">
        <f t="shared" ref="B1357:C1357" si="141">B1112+$I$1265</f>
        <v>9.1000000000000014</v>
      </c>
      <c r="C1357" s="21">
        <f t="shared" si="141"/>
        <v>7</v>
      </c>
      <c r="D1357" s="61">
        <f t="shared" si="109"/>
        <v>8.0500000000000007</v>
      </c>
      <c r="E1357" s="61">
        <f t="shared" si="110"/>
        <v>8.0500000000000007</v>
      </c>
      <c r="F1357" s="61">
        <v>4.2336</v>
      </c>
      <c r="G1357" s="18">
        <f t="shared" si="114"/>
        <v>7.6749999999999998</v>
      </c>
    </row>
    <row r="1358" spans="1:7" x14ac:dyDescent="0.25">
      <c r="A1358" s="73">
        <v>42768</v>
      </c>
      <c r="B1358" s="21">
        <f t="shared" ref="B1358:C1358" si="142">B1113+$I$1265</f>
        <v>11.2</v>
      </c>
      <c r="C1358" s="21">
        <f t="shared" si="142"/>
        <v>8.1999999999999993</v>
      </c>
      <c r="D1358" s="61">
        <f t="shared" si="109"/>
        <v>9.6999999999999993</v>
      </c>
      <c r="E1358" s="61">
        <f t="shared" si="110"/>
        <v>9.6999999999999993</v>
      </c>
      <c r="F1358" s="61">
        <v>2.7755999999999998</v>
      </c>
      <c r="G1358" s="18">
        <f t="shared" si="114"/>
        <v>10.199999999999999</v>
      </c>
    </row>
    <row r="1359" spans="1:7" x14ac:dyDescent="0.25">
      <c r="A1359" s="73">
        <v>42769</v>
      </c>
      <c r="B1359" s="21">
        <f t="shared" ref="B1359:C1359" si="143">B1114+$I$1265</f>
        <v>16.8</v>
      </c>
      <c r="C1359" s="21">
        <f t="shared" si="143"/>
        <v>8</v>
      </c>
      <c r="D1359" s="61">
        <f t="shared" si="109"/>
        <v>12.4</v>
      </c>
      <c r="E1359" s="61">
        <f t="shared" si="110"/>
        <v>12.4</v>
      </c>
      <c r="F1359" s="61">
        <v>6.4404000000000003</v>
      </c>
      <c r="G1359" s="18">
        <f t="shared" si="114"/>
        <v>13.166666666666668</v>
      </c>
    </row>
    <row r="1360" spans="1:7" x14ac:dyDescent="0.25">
      <c r="A1360" s="73">
        <v>42770</v>
      </c>
      <c r="B1360" s="21">
        <f t="shared" ref="B1360:C1360" si="144">B1115+$I$1265</f>
        <v>17.100000000000001</v>
      </c>
      <c r="C1360" s="21">
        <f t="shared" si="144"/>
        <v>3.4000000000000004</v>
      </c>
      <c r="D1360" s="61">
        <f t="shared" si="109"/>
        <v>10.25</v>
      </c>
      <c r="E1360" s="61">
        <f t="shared" si="110"/>
        <v>10.25</v>
      </c>
      <c r="F1360" s="61">
        <v>2.7216</v>
      </c>
      <c r="G1360" s="18">
        <f t="shared" si="114"/>
        <v>9.6909090909090914</v>
      </c>
    </row>
    <row r="1361" spans="1:7" x14ac:dyDescent="0.25">
      <c r="A1361" s="73">
        <v>42771</v>
      </c>
      <c r="B1361" s="21">
        <f t="shared" ref="B1361:C1361" si="145">B1116+$I$1265</f>
        <v>16.2</v>
      </c>
      <c r="C1361" s="21">
        <f t="shared" si="145"/>
        <v>7.3</v>
      </c>
      <c r="D1361" s="61">
        <f t="shared" si="109"/>
        <v>11.75</v>
      </c>
      <c r="E1361" s="61">
        <f t="shared" si="110"/>
        <v>11.75</v>
      </c>
      <c r="F1361" s="61">
        <v>1.9403999999999999</v>
      </c>
      <c r="G1361" s="18">
        <f t="shared" si="114"/>
        <v>11.122727272727273</v>
      </c>
    </row>
    <row r="1362" spans="1:7" x14ac:dyDescent="0.25">
      <c r="A1362" s="73">
        <v>42772</v>
      </c>
      <c r="B1362" s="21">
        <f t="shared" ref="B1362:C1362" si="146">B1117+$I$1265</f>
        <v>11.2</v>
      </c>
      <c r="C1362" s="21">
        <f t="shared" si="146"/>
        <v>5.7</v>
      </c>
      <c r="D1362" s="61">
        <f t="shared" si="109"/>
        <v>8.4499999999999993</v>
      </c>
      <c r="E1362" s="61">
        <f t="shared" si="110"/>
        <v>8.4499999999999993</v>
      </c>
      <c r="F1362" s="61">
        <v>2.9592000000000001</v>
      </c>
      <c r="G1362" s="18">
        <f t="shared" si="114"/>
        <v>8.4090909090909101</v>
      </c>
    </row>
    <row r="1363" spans="1:7" x14ac:dyDescent="0.25">
      <c r="A1363" s="73">
        <v>42773</v>
      </c>
      <c r="B1363" s="21">
        <f t="shared" ref="B1363:C1363" si="147">B1118+$I$1265</f>
        <v>18.2</v>
      </c>
      <c r="C1363" s="21">
        <f t="shared" si="147"/>
        <v>5.9</v>
      </c>
      <c r="D1363" s="61">
        <f t="shared" si="109"/>
        <v>12.05</v>
      </c>
      <c r="E1363" s="61">
        <f t="shared" si="110"/>
        <v>12.05</v>
      </c>
      <c r="F1363" s="61">
        <v>4.3811999999999998</v>
      </c>
      <c r="G1363" s="18">
        <f t="shared" si="114"/>
        <v>11.350000000000001</v>
      </c>
    </row>
    <row r="1364" spans="1:7" x14ac:dyDescent="0.25">
      <c r="A1364" s="73">
        <v>42774</v>
      </c>
      <c r="B1364" s="21">
        <f t="shared" ref="B1364:C1364" si="148">B1119+$I$1265</f>
        <v>15.5</v>
      </c>
      <c r="C1364" s="21">
        <f t="shared" si="148"/>
        <v>6.6</v>
      </c>
      <c r="D1364" s="61">
        <f t="shared" si="109"/>
        <v>11.05</v>
      </c>
      <c r="E1364" s="61">
        <f t="shared" si="110"/>
        <v>11.05</v>
      </c>
      <c r="F1364" s="61">
        <v>4.1364000000000001</v>
      </c>
      <c r="G1364" s="18">
        <f t="shared" si="114"/>
        <v>10.421739130434784</v>
      </c>
    </row>
    <row r="1365" spans="1:7" x14ac:dyDescent="0.25">
      <c r="A1365" s="73">
        <v>42775</v>
      </c>
      <c r="B1365" s="21">
        <f t="shared" ref="B1365:C1365" si="149">B1120+$I$1265</f>
        <v>12.600000000000001</v>
      </c>
      <c r="C1365" s="21">
        <f t="shared" si="149"/>
        <v>6.4</v>
      </c>
      <c r="D1365" s="61">
        <f t="shared" si="109"/>
        <v>9.5</v>
      </c>
      <c r="E1365" s="61">
        <f t="shared" si="110"/>
        <v>9.5</v>
      </c>
      <c r="F1365" s="61">
        <v>4.9644000000000004</v>
      </c>
      <c r="G1365" s="18">
        <f t="shared" si="114"/>
        <v>9.3636363636363651</v>
      </c>
    </row>
    <row r="1366" spans="1:7" x14ac:dyDescent="0.25">
      <c r="A1366" s="73">
        <v>42776</v>
      </c>
      <c r="B1366" s="21">
        <f t="shared" ref="B1366:C1366" si="150">B1121+$I$1265</f>
        <v>16.899999999999999</v>
      </c>
      <c r="C1366" s="21">
        <f t="shared" si="150"/>
        <v>8.4</v>
      </c>
      <c r="D1366" s="61">
        <f t="shared" si="109"/>
        <v>12.649999999999999</v>
      </c>
      <c r="E1366" s="61">
        <f t="shared" si="110"/>
        <v>12.649999999999999</v>
      </c>
      <c r="F1366" s="61">
        <v>4.3704000000000001</v>
      </c>
      <c r="G1366" s="18">
        <f t="shared" si="114"/>
        <v>11.309090909090912</v>
      </c>
    </row>
    <row r="1367" spans="1:7" x14ac:dyDescent="0.25">
      <c r="A1367" s="73">
        <v>42777</v>
      </c>
      <c r="B1367" s="21">
        <f t="shared" ref="B1367:C1367" si="151">B1122+$I$1265</f>
        <v>21</v>
      </c>
      <c r="C1367" s="21">
        <f t="shared" si="151"/>
        <v>6</v>
      </c>
      <c r="D1367" s="61">
        <f t="shared" si="109"/>
        <v>13.5</v>
      </c>
      <c r="E1367" s="61">
        <f t="shared" si="110"/>
        <v>13.5</v>
      </c>
      <c r="F1367" s="61">
        <v>10.512</v>
      </c>
      <c r="G1367" s="18">
        <f t="shared" si="114"/>
        <v>12.177272727272726</v>
      </c>
    </row>
    <row r="1368" spans="1:7" x14ac:dyDescent="0.25">
      <c r="A1368" s="73">
        <v>42778</v>
      </c>
      <c r="B1368" s="21">
        <f t="shared" ref="B1368:C1368" si="152">B1123+$I$1265</f>
        <v>20.399999999999999</v>
      </c>
      <c r="C1368" s="21">
        <f t="shared" si="152"/>
        <v>5.8000000000000007</v>
      </c>
      <c r="D1368" s="61">
        <f t="shared" si="109"/>
        <v>13.1</v>
      </c>
      <c r="E1368" s="61">
        <f t="shared" si="110"/>
        <v>13.1</v>
      </c>
      <c r="F1368" s="61">
        <v>7.3044000000000002</v>
      </c>
      <c r="G1368" s="18">
        <f t="shared" si="114"/>
        <v>12.190909090909091</v>
      </c>
    </row>
    <row r="1369" spans="1:7" x14ac:dyDescent="0.25">
      <c r="A1369" s="73">
        <v>42779</v>
      </c>
      <c r="B1369" s="21">
        <f t="shared" ref="B1369:C1369" si="153">B1124+$I$1265</f>
        <v>18</v>
      </c>
      <c r="C1369" s="21">
        <f t="shared" si="153"/>
        <v>8</v>
      </c>
      <c r="D1369" s="61">
        <f t="shared" si="109"/>
        <v>13</v>
      </c>
      <c r="E1369" s="61">
        <f t="shared" si="110"/>
        <v>13</v>
      </c>
      <c r="F1369" s="61">
        <v>2.3832</v>
      </c>
      <c r="G1369" s="18">
        <f t="shared" si="114"/>
        <v>12.191304347826087</v>
      </c>
    </row>
    <row r="1370" spans="1:7" x14ac:dyDescent="0.25">
      <c r="A1370" s="73">
        <v>42780</v>
      </c>
      <c r="B1370" s="21">
        <f t="shared" ref="B1370:C1370" si="154">B1125+$I$1265</f>
        <v>20.9</v>
      </c>
      <c r="C1370" s="21">
        <f t="shared" si="154"/>
        <v>10.3</v>
      </c>
      <c r="D1370" s="61">
        <f t="shared" si="109"/>
        <v>15.6</v>
      </c>
      <c r="E1370" s="61">
        <f t="shared" si="110"/>
        <v>15.6</v>
      </c>
      <c r="F1370" s="61">
        <v>6.0191999999999997</v>
      </c>
      <c r="G1370" s="18">
        <f t="shared" si="114"/>
        <v>14.799999999999997</v>
      </c>
    </row>
    <row r="1371" spans="1:7" x14ac:dyDescent="0.25">
      <c r="A1371" s="73">
        <v>42781</v>
      </c>
      <c r="B1371" s="21">
        <f t="shared" ref="B1371:C1371" si="155">B1126+$I$1265</f>
        <v>23.099999999999998</v>
      </c>
      <c r="C1371" s="21">
        <f t="shared" si="155"/>
        <v>8.1999999999999993</v>
      </c>
      <c r="D1371" s="61">
        <f t="shared" si="109"/>
        <v>15.649999999999999</v>
      </c>
      <c r="E1371" s="61">
        <f t="shared" si="110"/>
        <v>15.649999999999999</v>
      </c>
      <c r="F1371" s="61">
        <v>11.862</v>
      </c>
      <c r="G1371" s="18">
        <f t="shared" si="114"/>
        <v>15.139130434782608</v>
      </c>
    </row>
    <row r="1372" spans="1:7" x14ac:dyDescent="0.25">
      <c r="A1372" s="73">
        <v>42782</v>
      </c>
      <c r="B1372" s="21">
        <f t="shared" ref="B1372:C1372" si="156">B1127+$I$1265</f>
        <v>24.5</v>
      </c>
      <c r="C1372" s="21">
        <f t="shared" si="156"/>
        <v>13.8</v>
      </c>
      <c r="D1372" s="61">
        <f t="shared" si="109"/>
        <v>19.149999999999999</v>
      </c>
      <c r="E1372" s="61">
        <f t="shared" si="110"/>
        <v>19.149999999999999</v>
      </c>
      <c r="F1372" s="61">
        <v>3.8952</v>
      </c>
      <c r="G1372" s="18">
        <f t="shared" si="114"/>
        <v>17.540909090909096</v>
      </c>
    </row>
    <row r="1373" spans="1:7" x14ac:dyDescent="0.25">
      <c r="A1373" s="73">
        <v>42783</v>
      </c>
      <c r="B1373" s="21">
        <f t="shared" ref="B1373:C1373" si="157">B1128+$I$1265</f>
        <v>23.5</v>
      </c>
      <c r="C1373" s="21">
        <f t="shared" si="157"/>
        <v>9.3000000000000007</v>
      </c>
      <c r="D1373" s="61">
        <f t="shared" si="109"/>
        <v>16.399999999999999</v>
      </c>
      <c r="E1373" s="61">
        <f t="shared" si="110"/>
        <v>16.399999999999999</v>
      </c>
      <c r="F1373" s="61">
        <v>15.0732</v>
      </c>
      <c r="G1373" s="18">
        <f t="shared" si="114"/>
        <v>15.904347826086955</v>
      </c>
    </row>
    <row r="1374" spans="1:7" x14ac:dyDescent="0.25">
      <c r="A1374" s="73">
        <v>42784</v>
      </c>
      <c r="B1374" s="21">
        <f t="shared" ref="B1374:C1374" si="158">B1129+$I$1265</f>
        <v>22.3</v>
      </c>
      <c r="C1374" s="21">
        <f t="shared" si="158"/>
        <v>14.399999999999999</v>
      </c>
      <c r="D1374" s="61">
        <f t="shared" si="109"/>
        <v>18.350000000000001</v>
      </c>
      <c r="E1374" s="61">
        <f t="shared" si="110"/>
        <v>18.350000000000001</v>
      </c>
      <c r="F1374" s="61">
        <v>6.7644000000000002</v>
      </c>
      <c r="G1374" s="18">
        <f t="shared" si="114"/>
        <v>17.054545454545455</v>
      </c>
    </row>
    <row r="1375" spans="1:7" x14ac:dyDescent="0.25">
      <c r="A1375" s="73">
        <v>42785</v>
      </c>
      <c r="B1375" s="21">
        <f t="shared" ref="B1375:C1375" si="159">B1130+$I$1265</f>
        <v>17</v>
      </c>
      <c r="C1375" s="21">
        <f t="shared" si="159"/>
        <v>13.2</v>
      </c>
      <c r="D1375" s="61">
        <f t="shared" si="109"/>
        <v>15.1</v>
      </c>
      <c r="E1375" s="61">
        <f t="shared" si="110"/>
        <v>15.1</v>
      </c>
      <c r="F1375" s="61">
        <v>11.8512</v>
      </c>
      <c r="G1375" s="18">
        <f t="shared" si="114"/>
        <v>15.121739130434783</v>
      </c>
    </row>
    <row r="1376" spans="1:7" x14ac:dyDescent="0.25">
      <c r="A1376" s="73">
        <v>42786</v>
      </c>
      <c r="B1376" s="21">
        <f t="shared" ref="B1376:C1376" si="160">B1131+$I$1265</f>
        <v>20.8</v>
      </c>
      <c r="C1376" s="21">
        <f t="shared" si="160"/>
        <v>12.7</v>
      </c>
      <c r="D1376" s="61">
        <f t="shared" si="109"/>
        <v>16.75</v>
      </c>
      <c r="E1376" s="61">
        <f t="shared" si="110"/>
        <v>16.75</v>
      </c>
      <c r="F1376" s="61">
        <v>1.4328000000000001</v>
      </c>
      <c r="G1376" s="18">
        <f t="shared" si="114"/>
        <v>15.218181818181819</v>
      </c>
    </row>
    <row r="1377" spans="1:7" x14ac:dyDescent="0.25">
      <c r="A1377" s="73">
        <v>42787</v>
      </c>
      <c r="B1377" s="21">
        <f t="shared" ref="B1377:C1377" si="161">B1132+$I$1265</f>
        <v>19.7</v>
      </c>
      <c r="C1377" s="21">
        <f t="shared" si="161"/>
        <v>12</v>
      </c>
      <c r="D1377" s="61">
        <f t="shared" si="109"/>
        <v>15.85</v>
      </c>
      <c r="E1377" s="61">
        <f t="shared" si="110"/>
        <v>15.85</v>
      </c>
      <c r="F1377" s="61">
        <v>3.1536</v>
      </c>
      <c r="G1377" s="18">
        <f t="shared" si="114"/>
        <v>15.082608695652176</v>
      </c>
    </row>
    <row r="1378" spans="1:7" x14ac:dyDescent="0.25">
      <c r="A1378" s="73">
        <v>42788</v>
      </c>
      <c r="B1378" s="21">
        <f t="shared" ref="B1378:C1378" si="162">B1133+$I$1265</f>
        <v>18.3</v>
      </c>
      <c r="C1378" s="21">
        <f t="shared" si="162"/>
        <v>11.7</v>
      </c>
      <c r="D1378" s="61">
        <f t="shared" si="109"/>
        <v>15</v>
      </c>
      <c r="E1378" s="61">
        <f t="shared" si="110"/>
        <v>15</v>
      </c>
      <c r="F1378" s="61">
        <v>8.1</v>
      </c>
      <c r="G1378" s="18">
        <f t="shared" si="114"/>
        <v>14.586363636363636</v>
      </c>
    </row>
    <row r="1379" spans="1:7" x14ac:dyDescent="0.25">
      <c r="A1379" s="73">
        <v>42789</v>
      </c>
      <c r="B1379" s="21">
        <f t="shared" ref="B1379:C1379" si="163">B1134+$I$1265</f>
        <v>20.099999999999998</v>
      </c>
      <c r="C1379" s="21">
        <f t="shared" si="163"/>
        <v>12</v>
      </c>
      <c r="D1379" s="61">
        <f t="shared" si="109"/>
        <v>16.049999999999997</v>
      </c>
      <c r="E1379" s="61">
        <f t="shared" si="110"/>
        <v>16.049999999999997</v>
      </c>
      <c r="F1379" s="61">
        <v>5.7312000000000003</v>
      </c>
      <c r="G1379" s="18">
        <f t="shared" si="114"/>
        <v>14.565217391304348</v>
      </c>
    </row>
    <row r="1380" spans="1:7" x14ac:dyDescent="0.25">
      <c r="A1380" s="73">
        <v>42790</v>
      </c>
      <c r="B1380" s="21">
        <f t="shared" ref="B1380:C1380" si="164">B1135+$I$1265</f>
        <v>18.5</v>
      </c>
      <c r="C1380" s="21">
        <f t="shared" si="164"/>
        <v>11.100000000000001</v>
      </c>
      <c r="D1380" s="61">
        <f t="shared" si="109"/>
        <v>14.8</v>
      </c>
      <c r="E1380" s="61">
        <f t="shared" si="110"/>
        <v>14.8</v>
      </c>
      <c r="F1380" s="61">
        <v>8.7335999999999991</v>
      </c>
      <c r="G1380" s="18">
        <f t="shared" si="114"/>
        <v>14.281818181818181</v>
      </c>
    </row>
    <row r="1381" spans="1:7" x14ac:dyDescent="0.25">
      <c r="A1381" s="73">
        <v>42791</v>
      </c>
      <c r="B1381" s="21">
        <f t="shared" ref="B1381:C1381" si="165">B1136+$I$1265</f>
        <v>23.2</v>
      </c>
      <c r="C1381" s="21">
        <f t="shared" si="165"/>
        <v>9.3000000000000007</v>
      </c>
      <c r="D1381" s="61">
        <f t="shared" si="109"/>
        <v>16.25</v>
      </c>
      <c r="E1381" s="61">
        <f t="shared" si="110"/>
        <v>16.25</v>
      </c>
      <c r="F1381" s="61">
        <v>16.401599999999998</v>
      </c>
      <c r="G1381" s="18">
        <f t="shared" si="114"/>
        <v>15.817391304347829</v>
      </c>
    </row>
    <row r="1382" spans="1:7" x14ac:dyDescent="0.25">
      <c r="A1382" s="73">
        <v>42792</v>
      </c>
      <c r="B1382" s="21">
        <f t="shared" ref="B1382:C1382" si="166">B1137+$I$1265</f>
        <v>18.899999999999999</v>
      </c>
      <c r="C1382" s="21">
        <f t="shared" si="166"/>
        <v>11.100000000000001</v>
      </c>
      <c r="D1382" s="61">
        <f t="shared" si="109"/>
        <v>15</v>
      </c>
      <c r="E1382" s="61">
        <f t="shared" si="110"/>
        <v>15</v>
      </c>
      <c r="F1382" s="61">
        <v>5.4287999999999998</v>
      </c>
      <c r="G1382" s="18">
        <f t="shared" si="114"/>
        <v>14.781818181818181</v>
      </c>
    </row>
    <row r="1383" spans="1:7" x14ac:dyDescent="0.25">
      <c r="A1383" s="73">
        <v>42793</v>
      </c>
      <c r="B1383" s="21">
        <f t="shared" ref="B1383:C1383" si="167">B1138+$I$1265</f>
        <v>14.600000000000001</v>
      </c>
      <c r="C1383" s="21">
        <f t="shared" si="167"/>
        <v>13</v>
      </c>
      <c r="D1383" s="61">
        <f t="shared" si="109"/>
        <v>13.8</v>
      </c>
      <c r="E1383" s="61">
        <f t="shared" si="110"/>
        <v>13.8</v>
      </c>
      <c r="F1383" s="61">
        <v>8.5175999999999998</v>
      </c>
      <c r="G1383" s="18">
        <f t="shared" si="114"/>
        <v>13.791304347826085</v>
      </c>
    </row>
    <row r="1384" spans="1:7" x14ac:dyDescent="0.25">
      <c r="A1384" s="73">
        <v>42794</v>
      </c>
      <c r="B1384" s="21">
        <f t="shared" ref="B1384:C1384" si="168">B1139+$I$1265</f>
        <v>14</v>
      </c>
      <c r="C1384" s="21">
        <f t="shared" si="168"/>
        <v>11.100000000000001</v>
      </c>
      <c r="D1384" s="61">
        <f t="shared" si="109"/>
        <v>12.55</v>
      </c>
      <c r="E1384" s="61">
        <f t="shared" si="110"/>
        <v>12.55</v>
      </c>
      <c r="F1384" s="61">
        <v>16.361999999999998</v>
      </c>
      <c r="G1384" s="18">
        <f t="shared" si="114"/>
        <v>12.336363636363636</v>
      </c>
    </row>
    <row r="1385" spans="1:7" x14ac:dyDescent="0.25">
      <c r="A1385" s="73">
        <v>42795</v>
      </c>
      <c r="B1385" s="21">
        <f t="shared" ref="B1385:C1385" si="169">B1140+$I$1265</f>
        <v>19.100000000000001</v>
      </c>
      <c r="C1385" s="21">
        <f t="shared" si="169"/>
        <v>9.3000000000000007</v>
      </c>
      <c r="D1385" s="61">
        <f t="shared" si="109"/>
        <v>14.200000000000001</v>
      </c>
      <c r="E1385" s="61">
        <f t="shared" si="110"/>
        <v>14.200000000000001</v>
      </c>
      <c r="F1385" s="61">
        <v>16.0488</v>
      </c>
      <c r="G1385" s="18">
        <f t="shared" si="114"/>
        <v>13.217391304347828</v>
      </c>
    </row>
    <row r="1386" spans="1:7" x14ac:dyDescent="0.25">
      <c r="A1386" s="73">
        <v>42796</v>
      </c>
      <c r="B1386" s="21">
        <f t="shared" ref="B1386:C1386" si="170">B1141+$I$1265</f>
        <v>13.7</v>
      </c>
      <c r="C1386" s="21">
        <f t="shared" si="170"/>
        <v>10.3</v>
      </c>
      <c r="D1386" s="61">
        <f t="shared" si="109"/>
        <v>12</v>
      </c>
      <c r="E1386" s="61">
        <f t="shared" si="110"/>
        <v>12</v>
      </c>
      <c r="F1386" s="61">
        <v>2.8368000000000002</v>
      </c>
      <c r="G1386" s="18">
        <f t="shared" si="114"/>
        <v>11.631818181818183</v>
      </c>
    </row>
    <row r="1387" spans="1:7" x14ac:dyDescent="0.25">
      <c r="A1387" s="73">
        <v>42797</v>
      </c>
      <c r="B1387" s="21">
        <f t="shared" ref="B1387:C1387" si="171">B1142+$I$1265</f>
        <v>19.8</v>
      </c>
      <c r="C1387" s="21">
        <f t="shared" si="171"/>
        <v>10</v>
      </c>
      <c r="D1387" s="61">
        <f t="shared" si="109"/>
        <v>14.9</v>
      </c>
      <c r="E1387" s="61">
        <f t="shared" si="110"/>
        <v>14.9</v>
      </c>
      <c r="F1387" s="61">
        <v>15.379200000000001</v>
      </c>
      <c r="G1387" s="18">
        <f t="shared" si="114"/>
        <v>13.59090909090909</v>
      </c>
    </row>
    <row r="1388" spans="1:7" x14ac:dyDescent="0.25">
      <c r="A1388" s="73">
        <v>42798</v>
      </c>
      <c r="B1388" s="21">
        <f t="shared" ref="B1388:C1388" si="172">B1143+$I$1265</f>
        <v>10.9</v>
      </c>
      <c r="C1388" s="21">
        <f t="shared" si="172"/>
        <v>9.1000000000000014</v>
      </c>
      <c r="D1388" s="61">
        <f t="shared" si="109"/>
        <v>10</v>
      </c>
      <c r="E1388" s="61">
        <f t="shared" si="110"/>
        <v>10</v>
      </c>
      <c r="F1388" s="61">
        <v>12.4056</v>
      </c>
      <c r="G1388" s="18">
        <f t="shared" si="114"/>
        <v>9.8217391304347856</v>
      </c>
    </row>
    <row r="1389" spans="1:7" x14ac:dyDescent="0.25">
      <c r="A1389" s="73">
        <v>42799</v>
      </c>
      <c r="B1389" s="21">
        <f t="shared" ref="B1389:C1389" si="173">B1144+$I$1265</f>
        <v>13.600000000000001</v>
      </c>
      <c r="C1389" s="21">
        <f t="shared" si="173"/>
        <v>7.9</v>
      </c>
      <c r="D1389" s="61">
        <f t="shared" si="109"/>
        <v>10.75</v>
      </c>
      <c r="E1389" s="61">
        <f t="shared" si="110"/>
        <v>10.75</v>
      </c>
      <c r="F1389" s="61">
        <v>5.2488000000000001</v>
      </c>
      <c r="G1389" s="18">
        <f t="shared" si="114"/>
        <v>10.245454545454546</v>
      </c>
    </row>
    <row r="1390" spans="1:7" x14ac:dyDescent="0.25">
      <c r="A1390" s="73">
        <v>42800</v>
      </c>
      <c r="B1390" s="21">
        <f t="shared" ref="B1390:C1390" si="174">B1145+$I$1265</f>
        <v>16.600000000000001</v>
      </c>
      <c r="C1390" s="21">
        <f t="shared" si="174"/>
        <v>10.100000000000001</v>
      </c>
      <c r="D1390" s="61">
        <f t="shared" si="109"/>
        <v>13.350000000000001</v>
      </c>
      <c r="E1390" s="61">
        <f t="shared" si="110"/>
        <v>13.350000000000001</v>
      </c>
      <c r="F1390" s="61">
        <v>3.8195999999999999</v>
      </c>
      <c r="G1390" s="18">
        <f t="shared" si="114"/>
        <v>12.418181818181822</v>
      </c>
    </row>
    <row r="1391" spans="1:7" x14ac:dyDescent="0.25">
      <c r="A1391" s="73">
        <v>42801</v>
      </c>
      <c r="B1391" s="21">
        <f t="shared" ref="B1391:C1391" si="175">B1146+$I$1265</f>
        <v>14.899999999999999</v>
      </c>
      <c r="C1391" s="21">
        <f t="shared" si="175"/>
        <v>11</v>
      </c>
      <c r="D1391" s="61">
        <f t="shared" ref="D1391:D1454" si="176">(B1391+C1391)/2</f>
        <v>12.95</v>
      </c>
      <c r="E1391" s="61">
        <f t="shared" ref="E1391:E1454" si="177">IF(D1391&lt;=0,0,IF(AND(D1391&gt;0,D1391&lt;=26),D1391,IF(AND(D1391&gt;26,D1391&lt;=34),26/8*(34-D1391),0)))</f>
        <v>12.95</v>
      </c>
      <c r="F1391" s="61">
        <v>14.256</v>
      </c>
      <c r="G1391" s="18">
        <f t="shared" si="114"/>
        <v>12.582608695652176</v>
      </c>
    </row>
    <row r="1392" spans="1:7" x14ac:dyDescent="0.25">
      <c r="A1392" s="73">
        <v>42802</v>
      </c>
      <c r="B1392" s="21">
        <f t="shared" ref="B1392:C1392" si="178">B1147+$I$1265</f>
        <v>24.099999999999998</v>
      </c>
      <c r="C1392" s="21">
        <f t="shared" si="178"/>
        <v>8.6000000000000014</v>
      </c>
      <c r="D1392" s="61">
        <f t="shared" si="176"/>
        <v>16.350000000000001</v>
      </c>
      <c r="E1392" s="61">
        <f t="shared" si="177"/>
        <v>16.350000000000001</v>
      </c>
      <c r="F1392" s="61">
        <v>9.8496000000000006</v>
      </c>
      <c r="G1392" s="18">
        <f t="shared" si="114"/>
        <v>15.340909090909093</v>
      </c>
    </row>
    <row r="1393" spans="1:7" x14ac:dyDescent="0.25">
      <c r="A1393" s="73">
        <v>42803</v>
      </c>
      <c r="B1393" s="21">
        <f t="shared" ref="B1393:C1393" si="179">B1148+$I$1265</f>
        <v>22.7</v>
      </c>
      <c r="C1393" s="21">
        <f t="shared" si="179"/>
        <v>9.1999999999999993</v>
      </c>
      <c r="D1393" s="61">
        <f t="shared" si="176"/>
        <v>15.95</v>
      </c>
      <c r="E1393" s="61">
        <f t="shared" si="177"/>
        <v>15.95</v>
      </c>
      <c r="F1393" s="61">
        <v>2.1996000000000002</v>
      </c>
      <c r="G1393" s="18">
        <f t="shared" si="114"/>
        <v>15.459090909090911</v>
      </c>
    </row>
    <row r="1394" spans="1:7" x14ac:dyDescent="0.25">
      <c r="A1394" s="73">
        <v>42804</v>
      </c>
      <c r="B1394" s="21">
        <f t="shared" ref="B1394:C1394" si="180">B1149+$I$1265</f>
        <v>17.7</v>
      </c>
      <c r="C1394" s="21">
        <f t="shared" si="180"/>
        <v>14.8</v>
      </c>
      <c r="D1394" s="61">
        <f t="shared" si="176"/>
        <v>16.25</v>
      </c>
      <c r="E1394" s="61">
        <f t="shared" si="177"/>
        <v>16.25</v>
      </c>
      <c r="F1394" s="61">
        <v>5.1696</v>
      </c>
      <c r="G1394" s="18">
        <f t="shared" ref="G1394:G1457" si="181">G1149+$I$1265</f>
        <v>15.760869565217391</v>
      </c>
    </row>
    <row r="1395" spans="1:7" x14ac:dyDescent="0.25">
      <c r="A1395" s="73">
        <v>42805</v>
      </c>
      <c r="B1395" s="21">
        <f t="shared" ref="B1395:C1395" si="182">B1150+$I$1265</f>
        <v>21.9</v>
      </c>
      <c r="C1395" s="21">
        <f t="shared" si="182"/>
        <v>11.100000000000001</v>
      </c>
      <c r="D1395" s="61">
        <f t="shared" si="176"/>
        <v>16.5</v>
      </c>
      <c r="E1395" s="61">
        <f t="shared" si="177"/>
        <v>16.5</v>
      </c>
      <c r="F1395" s="61">
        <v>3.3191999999999999</v>
      </c>
      <c r="G1395" s="18">
        <f t="shared" si="181"/>
        <v>15.721739130434784</v>
      </c>
    </row>
    <row r="1396" spans="1:7" x14ac:dyDescent="0.25">
      <c r="A1396" s="73">
        <v>42806</v>
      </c>
      <c r="B1396" s="21">
        <f t="shared" ref="B1396:C1396" si="183">B1151+$I$1265</f>
        <v>20.7</v>
      </c>
      <c r="C1396" s="21">
        <f t="shared" si="183"/>
        <v>8.9</v>
      </c>
      <c r="D1396" s="61">
        <f t="shared" si="176"/>
        <v>14.8</v>
      </c>
      <c r="E1396" s="61">
        <f t="shared" si="177"/>
        <v>14.8</v>
      </c>
      <c r="F1396" s="61">
        <v>2.6819999999999999</v>
      </c>
      <c r="G1396" s="18">
        <f t="shared" si="181"/>
        <v>14.418181818181818</v>
      </c>
    </row>
    <row r="1397" spans="1:7" x14ac:dyDescent="0.25">
      <c r="A1397" s="73">
        <v>42807</v>
      </c>
      <c r="B1397" s="21">
        <f t="shared" ref="B1397:C1397" si="184">B1152+$I$1265</f>
        <v>25</v>
      </c>
      <c r="C1397" s="21">
        <f t="shared" si="184"/>
        <v>10.3</v>
      </c>
      <c r="D1397" s="61">
        <f t="shared" si="176"/>
        <v>17.649999999999999</v>
      </c>
      <c r="E1397" s="61">
        <f t="shared" si="177"/>
        <v>17.649999999999999</v>
      </c>
      <c r="F1397" s="61">
        <v>6.7679999999999998</v>
      </c>
      <c r="G1397" s="18">
        <f t="shared" si="181"/>
        <v>17.334782608695651</v>
      </c>
    </row>
    <row r="1398" spans="1:7" x14ac:dyDescent="0.25">
      <c r="A1398" s="73">
        <v>42808</v>
      </c>
      <c r="B1398" s="21">
        <f t="shared" ref="B1398:C1398" si="185">B1153+$I$1265</f>
        <v>24.3</v>
      </c>
      <c r="C1398" s="21">
        <f t="shared" si="185"/>
        <v>15.5</v>
      </c>
      <c r="D1398" s="61">
        <f t="shared" si="176"/>
        <v>19.899999999999999</v>
      </c>
      <c r="E1398" s="61">
        <f t="shared" si="177"/>
        <v>19.899999999999999</v>
      </c>
      <c r="F1398" s="61">
        <v>5.7492000000000001</v>
      </c>
      <c r="G1398" s="18">
        <f t="shared" si="181"/>
        <v>19.113636363636363</v>
      </c>
    </row>
    <row r="1399" spans="1:7" x14ac:dyDescent="0.25">
      <c r="A1399" s="73">
        <v>42809</v>
      </c>
      <c r="B1399" s="21">
        <f t="shared" ref="B1399:C1399" si="186">B1154+$I$1265</f>
        <v>23.9</v>
      </c>
      <c r="C1399" s="21">
        <f t="shared" si="186"/>
        <v>14.7</v>
      </c>
      <c r="D1399" s="61">
        <f t="shared" si="176"/>
        <v>19.299999999999997</v>
      </c>
      <c r="E1399" s="61">
        <f t="shared" si="177"/>
        <v>19.299999999999997</v>
      </c>
      <c r="F1399" s="61">
        <v>10.371600000000001</v>
      </c>
      <c r="G1399" s="18">
        <f t="shared" si="181"/>
        <v>18.430434782608693</v>
      </c>
    </row>
    <row r="1400" spans="1:7" x14ac:dyDescent="0.25">
      <c r="A1400" s="73">
        <v>42810</v>
      </c>
      <c r="B1400" s="21">
        <f t="shared" ref="B1400:C1400" si="187">B1155+$I$1265</f>
        <v>23.099999999999998</v>
      </c>
      <c r="C1400" s="21">
        <f t="shared" si="187"/>
        <v>15.600000000000001</v>
      </c>
      <c r="D1400" s="61">
        <f t="shared" si="176"/>
        <v>19.350000000000001</v>
      </c>
      <c r="E1400" s="61">
        <f t="shared" si="177"/>
        <v>19.350000000000001</v>
      </c>
      <c r="F1400" s="61">
        <v>9.5975999999999999</v>
      </c>
      <c r="G1400" s="18">
        <f t="shared" si="181"/>
        <v>18.372727272727275</v>
      </c>
    </row>
    <row r="1401" spans="1:7" x14ac:dyDescent="0.25">
      <c r="A1401" s="73">
        <v>42811</v>
      </c>
      <c r="B1401" s="21">
        <f t="shared" ref="B1401:C1401" si="188">B1156+$I$1265</f>
        <v>29.099999999999998</v>
      </c>
      <c r="C1401" s="21">
        <f t="shared" si="188"/>
        <v>16.899999999999999</v>
      </c>
      <c r="D1401" s="61">
        <f t="shared" si="176"/>
        <v>23</v>
      </c>
      <c r="E1401" s="61">
        <f t="shared" si="177"/>
        <v>23</v>
      </c>
      <c r="F1401" s="61">
        <v>13.143599999999999</v>
      </c>
      <c r="G1401" s="18">
        <f t="shared" si="181"/>
        <v>21.456521739130437</v>
      </c>
    </row>
    <row r="1402" spans="1:7" x14ac:dyDescent="0.25">
      <c r="A1402" s="73">
        <v>42812</v>
      </c>
      <c r="B1402" s="21">
        <f t="shared" ref="B1402:C1402" si="189">B1157+$I$1265</f>
        <v>23</v>
      </c>
      <c r="C1402" s="21">
        <f t="shared" si="189"/>
        <v>19.100000000000001</v>
      </c>
      <c r="D1402" s="61">
        <f t="shared" si="176"/>
        <v>21.05</v>
      </c>
      <c r="E1402" s="61">
        <f t="shared" si="177"/>
        <v>21.05</v>
      </c>
      <c r="F1402" s="61">
        <v>4.6727999999999996</v>
      </c>
      <c r="G1402" s="18">
        <f t="shared" si="181"/>
        <v>20.769565217391303</v>
      </c>
    </row>
    <row r="1403" spans="1:7" x14ac:dyDescent="0.25">
      <c r="A1403" s="73">
        <v>42813</v>
      </c>
      <c r="B1403" s="21">
        <f t="shared" ref="B1403:C1403" si="190">B1158+$I$1265</f>
        <v>20.599999999999998</v>
      </c>
      <c r="C1403" s="21">
        <f t="shared" si="190"/>
        <v>17.100000000000001</v>
      </c>
      <c r="D1403" s="61">
        <f t="shared" si="176"/>
        <v>18.850000000000001</v>
      </c>
      <c r="E1403" s="61">
        <f t="shared" si="177"/>
        <v>18.850000000000001</v>
      </c>
      <c r="F1403" s="61">
        <v>6.2244000000000002</v>
      </c>
      <c r="G1403" s="18">
        <f t="shared" si="181"/>
        <v>18.740909090909092</v>
      </c>
    </row>
    <row r="1404" spans="1:7" x14ac:dyDescent="0.25">
      <c r="A1404" s="73">
        <v>42814</v>
      </c>
      <c r="B1404" s="21">
        <f t="shared" ref="B1404:C1404" si="191">B1159+$I$1265</f>
        <v>24.7</v>
      </c>
      <c r="C1404" s="21">
        <f t="shared" si="191"/>
        <v>14</v>
      </c>
      <c r="D1404" s="61">
        <f t="shared" si="176"/>
        <v>19.350000000000001</v>
      </c>
      <c r="E1404" s="61">
        <f t="shared" si="177"/>
        <v>19.350000000000001</v>
      </c>
      <c r="F1404" s="61">
        <v>17.5032</v>
      </c>
      <c r="G1404" s="18">
        <f t="shared" si="181"/>
        <v>18.969565217391306</v>
      </c>
    </row>
    <row r="1405" spans="1:7" x14ac:dyDescent="0.25">
      <c r="A1405" s="73">
        <v>42815</v>
      </c>
      <c r="B1405" s="21">
        <f t="shared" ref="B1405:C1405" si="192">B1160+$I$1265</f>
        <v>28</v>
      </c>
      <c r="C1405" s="21">
        <f t="shared" si="192"/>
        <v>13.399999999999999</v>
      </c>
      <c r="D1405" s="61">
        <f t="shared" si="176"/>
        <v>20.7</v>
      </c>
      <c r="E1405" s="61">
        <f t="shared" si="177"/>
        <v>20.7</v>
      </c>
      <c r="F1405" s="61">
        <v>3.9887999999999999</v>
      </c>
      <c r="G1405" s="18">
        <f t="shared" si="181"/>
        <v>20.543478260869566</v>
      </c>
    </row>
    <row r="1406" spans="1:7" x14ac:dyDescent="0.25">
      <c r="A1406" s="73">
        <v>42816</v>
      </c>
      <c r="B1406" s="21">
        <f t="shared" ref="B1406:C1406" si="193">B1161+$I$1265</f>
        <v>21.7</v>
      </c>
      <c r="C1406" s="21">
        <f t="shared" si="193"/>
        <v>16.2</v>
      </c>
      <c r="D1406" s="61">
        <f t="shared" si="176"/>
        <v>18.95</v>
      </c>
      <c r="E1406" s="61">
        <f t="shared" si="177"/>
        <v>18.95</v>
      </c>
      <c r="F1406" s="61">
        <v>2.2787999999999999</v>
      </c>
      <c r="G1406" s="18">
        <f t="shared" si="181"/>
        <v>18.799999999999997</v>
      </c>
    </row>
    <row r="1407" spans="1:7" x14ac:dyDescent="0.25">
      <c r="A1407" s="73">
        <v>42817</v>
      </c>
      <c r="B1407" s="21">
        <f t="shared" ref="B1407:C1407" si="194">B1162+$I$1265</f>
        <v>27</v>
      </c>
      <c r="C1407" s="21">
        <f t="shared" si="194"/>
        <v>14.3</v>
      </c>
      <c r="D1407" s="61">
        <f t="shared" si="176"/>
        <v>20.65</v>
      </c>
      <c r="E1407" s="61">
        <f t="shared" si="177"/>
        <v>20.65</v>
      </c>
      <c r="F1407" s="61">
        <v>4.1723999999999997</v>
      </c>
      <c r="G1407" s="18">
        <f t="shared" si="181"/>
        <v>19.956521739130434</v>
      </c>
    </row>
    <row r="1408" spans="1:7" x14ac:dyDescent="0.25">
      <c r="A1408" s="73">
        <v>42818</v>
      </c>
      <c r="B1408" s="21">
        <f t="shared" ref="B1408:C1408" si="195">B1163+$I$1265</f>
        <v>25</v>
      </c>
      <c r="C1408" s="21">
        <f t="shared" si="195"/>
        <v>15.899999999999999</v>
      </c>
      <c r="D1408" s="61">
        <f t="shared" si="176"/>
        <v>20.45</v>
      </c>
      <c r="E1408" s="61">
        <f t="shared" si="177"/>
        <v>20.45</v>
      </c>
      <c r="F1408" s="61">
        <v>5.1479999999999997</v>
      </c>
      <c r="G1408" s="18">
        <f t="shared" si="181"/>
        <v>19.913043478260867</v>
      </c>
    </row>
    <row r="1409" spans="1:7" x14ac:dyDescent="0.25">
      <c r="A1409" s="73">
        <v>42819</v>
      </c>
      <c r="B1409" s="21">
        <f t="shared" ref="B1409:C1409" si="196">B1164+$I$1265</f>
        <v>24.099999999999998</v>
      </c>
      <c r="C1409" s="21">
        <f t="shared" si="196"/>
        <v>15.7</v>
      </c>
      <c r="D1409" s="61">
        <f t="shared" si="176"/>
        <v>19.899999999999999</v>
      </c>
      <c r="E1409" s="61">
        <f t="shared" si="177"/>
        <v>19.899999999999999</v>
      </c>
      <c r="F1409" s="61">
        <v>11.541600000000001</v>
      </c>
      <c r="G1409" s="18">
        <f t="shared" si="181"/>
        <v>19.245454545454542</v>
      </c>
    </row>
    <row r="1410" spans="1:7" x14ac:dyDescent="0.25">
      <c r="A1410" s="73">
        <v>42820</v>
      </c>
      <c r="B1410" s="21">
        <f t="shared" ref="B1410:C1410" si="197">B1165+$I$1265</f>
        <v>29.7</v>
      </c>
      <c r="C1410" s="21">
        <f t="shared" si="197"/>
        <v>18.600000000000001</v>
      </c>
      <c r="D1410" s="61">
        <f t="shared" si="176"/>
        <v>24.15</v>
      </c>
      <c r="E1410" s="61">
        <f t="shared" si="177"/>
        <v>24.15</v>
      </c>
      <c r="F1410" s="61">
        <v>18.748799999999999</v>
      </c>
      <c r="G1410" s="18">
        <f t="shared" si="181"/>
        <v>22.839130434782607</v>
      </c>
    </row>
    <row r="1411" spans="1:7" x14ac:dyDescent="0.25">
      <c r="A1411" s="73">
        <v>42821</v>
      </c>
      <c r="B1411" s="21">
        <f t="shared" ref="B1411:C1411" si="198">B1166+$I$1265</f>
        <v>24.099999999999998</v>
      </c>
      <c r="C1411" s="21">
        <f t="shared" si="198"/>
        <v>19.599999999999998</v>
      </c>
      <c r="D1411" s="61">
        <f t="shared" si="176"/>
        <v>21.849999999999998</v>
      </c>
      <c r="E1411" s="61">
        <f t="shared" si="177"/>
        <v>21.849999999999998</v>
      </c>
      <c r="F1411" s="61">
        <v>22.5</v>
      </c>
      <c r="G1411" s="18">
        <f t="shared" si="181"/>
        <v>21.5</v>
      </c>
    </row>
    <row r="1412" spans="1:7" x14ac:dyDescent="0.25">
      <c r="A1412" s="73">
        <v>42822</v>
      </c>
      <c r="B1412" s="21">
        <f t="shared" ref="B1412:C1412" si="199">B1167+$I$1265</f>
        <v>24</v>
      </c>
      <c r="C1412" s="21">
        <f t="shared" si="199"/>
        <v>17</v>
      </c>
      <c r="D1412" s="61">
        <f t="shared" si="176"/>
        <v>20.5</v>
      </c>
      <c r="E1412" s="61">
        <f t="shared" si="177"/>
        <v>20.5</v>
      </c>
      <c r="F1412" s="61">
        <v>16.351199999999999</v>
      </c>
      <c r="G1412" s="18">
        <f t="shared" si="181"/>
        <v>19.854545454545452</v>
      </c>
    </row>
    <row r="1413" spans="1:7" x14ac:dyDescent="0.25">
      <c r="A1413" s="73">
        <v>42823</v>
      </c>
      <c r="B1413" s="21">
        <f t="shared" ref="B1413:C1413" si="200">B1168+$I$1265</f>
        <v>29</v>
      </c>
      <c r="C1413" s="21">
        <f t="shared" si="200"/>
        <v>16.5</v>
      </c>
      <c r="D1413" s="61">
        <f t="shared" si="176"/>
        <v>22.75</v>
      </c>
      <c r="E1413" s="61">
        <f t="shared" si="177"/>
        <v>22.75</v>
      </c>
      <c r="F1413" s="61">
        <v>5.1083999999999996</v>
      </c>
      <c r="G1413" s="18">
        <f t="shared" si="181"/>
        <v>22.013043478260869</v>
      </c>
    </row>
    <row r="1414" spans="1:7" x14ac:dyDescent="0.25">
      <c r="A1414" s="73">
        <v>42824</v>
      </c>
      <c r="B1414" s="21">
        <f t="shared" ref="B1414:C1414" si="201">B1169+$I$1265</f>
        <v>30.7</v>
      </c>
      <c r="C1414" s="21">
        <f t="shared" si="201"/>
        <v>18.8</v>
      </c>
      <c r="D1414" s="61">
        <f t="shared" si="176"/>
        <v>24.75</v>
      </c>
      <c r="E1414" s="61">
        <f t="shared" si="177"/>
        <v>24.75</v>
      </c>
      <c r="F1414" s="61">
        <v>20.3688</v>
      </c>
      <c r="G1414" s="18">
        <f t="shared" si="181"/>
        <v>23.77391304347826</v>
      </c>
    </row>
    <row r="1415" spans="1:7" x14ac:dyDescent="0.25">
      <c r="A1415" s="73">
        <v>42825</v>
      </c>
      <c r="B1415" s="21">
        <f t="shared" ref="B1415:C1415" si="202">B1170+$I$1265</f>
        <v>32.300000000000004</v>
      </c>
      <c r="C1415" s="21">
        <f t="shared" si="202"/>
        <v>22</v>
      </c>
      <c r="D1415" s="61">
        <f t="shared" si="176"/>
        <v>27.150000000000002</v>
      </c>
      <c r="E1415" s="61">
        <f t="shared" si="177"/>
        <v>22.262499999999992</v>
      </c>
      <c r="F1415" s="61">
        <v>21.081600000000002</v>
      </c>
      <c r="G1415" s="18">
        <f t="shared" si="181"/>
        <v>25.750000000000007</v>
      </c>
    </row>
    <row r="1416" spans="1:7" x14ac:dyDescent="0.25">
      <c r="A1416" s="73">
        <v>42826</v>
      </c>
      <c r="B1416" s="21">
        <f t="shared" ref="B1416:C1416" si="203">B1171+$I$1265</f>
        <v>35.1</v>
      </c>
      <c r="C1416" s="21">
        <f t="shared" si="203"/>
        <v>22.3</v>
      </c>
      <c r="D1416" s="61">
        <f t="shared" si="176"/>
        <v>28.700000000000003</v>
      </c>
      <c r="E1416" s="61">
        <f t="shared" si="177"/>
        <v>17.224999999999991</v>
      </c>
      <c r="F1416" s="61">
        <v>6.6059999999999999</v>
      </c>
      <c r="G1416" s="18">
        <f t="shared" si="181"/>
        <v>27.53043478260869</v>
      </c>
    </row>
    <row r="1417" spans="1:7" x14ac:dyDescent="0.25">
      <c r="A1417" s="73">
        <v>42827</v>
      </c>
      <c r="B1417" s="21">
        <f t="shared" ref="B1417:C1417" si="204">B1172+$I$1265</f>
        <v>32.9</v>
      </c>
      <c r="C1417" s="21">
        <f t="shared" si="204"/>
        <v>20.3</v>
      </c>
      <c r="D1417" s="61">
        <f t="shared" si="176"/>
        <v>26.6</v>
      </c>
      <c r="E1417" s="61">
        <f t="shared" si="177"/>
        <v>24.049999999999997</v>
      </c>
      <c r="F1417" s="61">
        <v>4.0355999999999996</v>
      </c>
      <c r="G1417" s="18">
        <f t="shared" si="181"/>
        <v>26.563636363636359</v>
      </c>
    </row>
    <row r="1418" spans="1:7" x14ac:dyDescent="0.25">
      <c r="A1418" s="73">
        <v>42828</v>
      </c>
      <c r="B1418" s="21">
        <f t="shared" ref="B1418:C1418" si="205">B1173+$I$1265</f>
        <v>33.9</v>
      </c>
      <c r="C1418" s="21">
        <f t="shared" si="205"/>
        <v>21.8</v>
      </c>
      <c r="D1418" s="61">
        <f t="shared" si="176"/>
        <v>27.85</v>
      </c>
      <c r="E1418" s="61">
        <f t="shared" si="177"/>
        <v>19.987499999999997</v>
      </c>
      <c r="F1418" s="61">
        <v>10.735200000000001</v>
      </c>
      <c r="G1418" s="18">
        <f t="shared" si="181"/>
        <v>26.899999999999995</v>
      </c>
    </row>
    <row r="1419" spans="1:7" x14ac:dyDescent="0.25">
      <c r="A1419" s="73">
        <v>42829</v>
      </c>
      <c r="B1419" s="21">
        <f t="shared" ref="B1419:C1419" si="206">B1174+$I$1265</f>
        <v>27.099999999999998</v>
      </c>
      <c r="C1419" s="21">
        <f t="shared" si="206"/>
        <v>20.5</v>
      </c>
      <c r="D1419" s="61">
        <f t="shared" si="176"/>
        <v>23.799999999999997</v>
      </c>
      <c r="E1419" s="61">
        <f t="shared" si="177"/>
        <v>23.799999999999997</v>
      </c>
      <c r="F1419" s="61">
        <v>19.209599999999998</v>
      </c>
      <c r="G1419" s="18">
        <f t="shared" si="181"/>
        <v>23.631818181818179</v>
      </c>
    </row>
    <row r="1420" spans="1:7" x14ac:dyDescent="0.25">
      <c r="A1420" s="73">
        <v>42830</v>
      </c>
      <c r="B1420" s="21">
        <f t="shared" ref="B1420:C1420" si="207">B1175+$I$1265</f>
        <v>21.9</v>
      </c>
      <c r="C1420" s="21">
        <f t="shared" si="207"/>
        <v>15.7</v>
      </c>
      <c r="D1420" s="61">
        <f t="shared" si="176"/>
        <v>18.799999999999997</v>
      </c>
      <c r="E1420" s="61">
        <f t="shared" si="177"/>
        <v>18.799999999999997</v>
      </c>
      <c r="F1420" s="61">
        <v>12.1464</v>
      </c>
      <c r="G1420" s="18">
        <f t="shared" si="181"/>
        <v>18.878260869565217</v>
      </c>
    </row>
    <row r="1421" spans="1:7" x14ac:dyDescent="0.25">
      <c r="A1421" s="73">
        <v>42831</v>
      </c>
      <c r="B1421" s="21">
        <f t="shared" ref="B1421:C1421" si="208">B1176+$I$1265</f>
        <v>22</v>
      </c>
      <c r="C1421" s="21">
        <f t="shared" si="208"/>
        <v>16.3</v>
      </c>
      <c r="D1421" s="61">
        <f t="shared" si="176"/>
        <v>19.149999999999999</v>
      </c>
      <c r="E1421" s="61">
        <f t="shared" si="177"/>
        <v>19.149999999999999</v>
      </c>
      <c r="F1421" s="61">
        <v>9.4535999999999998</v>
      </c>
      <c r="G1421" s="18">
        <f t="shared" si="181"/>
        <v>18.491304347826091</v>
      </c>
    </row>
    <row r="1422" spans="1:7" x14ac:dyDescent="0.25">
      <c r="A1422" s="73">
        <v>42832</v>
      </c>
      <c r="B1422" s="21">
        <f t="shared" ref="B1422:C1422" si="209">B1177+$I$1265</f>
        <v>22.9</v>
      </c>
      <c r="C1422" s="21">
        <f t="shared" si="209"/>
        <v>12.600000000000001</v>
      </c>
      <c r="D1422" s="61">
        <f t="shared" si="176"/>
        <v>17.75</v>
      </c>
      <c r="E1422" s="61">
        <f t="shared" si="177"/>
        <v>17.75</v>
      </c>
      <c r="F1422" s="61">
        <v>8.9027999999999992</v>
      </c>
      <c r="G1422" s="18">
        <f t="shared" si="181"/>
        <v>17.149999999999999</v>
      </c>
    </row>
    <row r="1423" spans="1:7" x14ac:dyDescent="0.25">
      <c r="A1423" s="73">
        <v>42833</v>
      </c>
      <c r="B1423" s="21">
        <f t="shared" ref="B1423:C1423" si="210">B1178+$I$1265</f>
        <v>17.100000000000001</v>
      </c>
      <c r="C1423" s="21">
        <f t="shared" si="210"/>
        <v>14.600000000000001</v>
      </c>
      <c r="D1423" s="61">
        <f t="shared" si="176"/>
        <v>15.850000000000001</v>
      </c>
      <c r="E1423" s="61">
        <f t="shared" si="177"/>
        <v>15.850000000000001</v>
      </c>
      <c r="F1423" s="61">
        <v>10.1088</v>
      </c>
      <c r="G1423" s="18">
        <f t="shared" si="181"/>
        <v>15.7</v>
      </c>
    </row>
    <row r="1424" spans="1:7" x14ac:dyDescent="0.25">
      <c r="A1424" s="73">
        <v>42834</v>
      </c>
      <c r="B1424" s="21">
        <f t="shared" ref="B1424:C1424" si="211">B1179+$I$1265</f>
        <v>23.599999999999998</v>
      </c>
      <c r="C1424" s="21">
        <f t="shared" si="211"/>
        <v>13.600000000000001</v>
      </c>
      <c r="D1424" s="61">
        <f t="shared" si="176"/>
        <v>18.600000000000001</v>
      </c>
      <c r="E1424" s="61">
        <f t="shared" si="177"/>
        <v>18.600000000000001</v>
      </c>
      <c r="F1424" s="61">
        <v>10.252800000000001</v>
      </c>
      <c r="G1424" s="18">
        <f t="shared" si="181"/>
        <v>17.717391304347828</v>
      </c>
    </row>
    <row r="1425" spans="1:7" x14ac:dyDescent="0.25">
      <c r="A1425" s="73">
        <v>42835</v>
      </c>
      <c r="B1425" s="21">
        <f t="shared" ref="B1425:C1425" si="212">B1180+$I$1265</f>
        <v>24.7</v>
      </c>
      <c r="C1425" s="21">
        <f t="shared" si="212"/>
        <v>14.8</v>
      </c>
      <c r="D1425" s="61">
        <f t="shared" si="176"/>
        <v>19.75</v>
      </c>
      <c r="E1425" s="61">
        <f t="shared" si="177"/>
        <v>19.75</v>
      </c>
      <c r="F1425" s="61">
        <v>15.39</v>
      </c>
      <c r="G1425" s="18">
        <f t="shared" si="181"/>
        <v>18.645454545454545</v>
      </c>
    </row>
    <row r="1426" spans="1:7" x14ac:dyDescent="0.25">
      <c r="A1426" s="73">
        <v>42836</v>
      </c>
      <c r="B1426" s="21">
        <f t="shared" ref="B1426:C1426" si="213">B1181+$I$1265</f>
        <v>24.3</v>
      </c>
      <c r="C1426" s="21">
        <f t="shared" si="213"/>
        <v>16.100000000000001</v>
      </c>
      <c r="D1426" s="61">
        <f t="shared" si="176"/>
        <v>20.200000000000003</v>
      </c>
      <c r="E1426" s="61">
        <f t="shared" si="177"/>
        <v>20.200000000000003</v>
      </c>
      <c r="F1426" s="61">
        <v>7.5528000000000004</v>
      </c>
      <c r="G1426" s="18">
        <f t="shared" si="181"/>
        <v>19.373913043478261</v>
      </c>
    </row>
    <row r="1427" spans="1:7" x14ac:dyDescent="0.25">
      <c r="A1427" s="73">
        <v>42837</v>
      </c>
      <c r="B1427" s="21">
        <f t="shared" ref="B1427:C1427" si="214">B1182+$I$1265</f>
        <v>29.3</v>
      </c>
      <c r="C1427" s="21">
        <f t="shared" si="214"/>
        <v>14.5</v>
      </c>
      <c r="D1427" s="61">
        <f t="shared" si="176"/>
        <v>21.9</v>
      </c>
      <c r="E1427" s="61">
        <f t="shared" si="177"/>
        <v>21.9</v>
      </c>
      <c r="F1427" s="61">
        <v>28.5336</v>
      </c>
      <c r="G1427" s="18">
        <f t="shared" si="181"/>
        <v>21.586363636363636</v>
      </c>
    </row>
    <row r="1428" spans="1:7" x14ac:dyDescent="0.25">
      <c r="A1428" s="73">
        <v>42838</v>
      </c>
      <c r="B1428" s="21">
        <f t="shared" ref="B1428:C1428" si="215">B1183+$I$1265</f>
        <v>28.4</v>
      </c>
      <c r="C1428" s="21">
        <f t="shared" si="215"/>
        <v>17.399999999999999</v>
      </c>
      <c r="D1428" s="61">
        <f t="shared" si="176"/>
        <v>22.9</v>
      </c>
      <c r="E1428" s="61">
        <f t="shared" si="177"/>
        <v>22.9</v>
      </c>
      <c r="F1428" s="61">
        <v>26.478000000000002</v>
      </c>
      <c r="G1428" s="18">
        <f t="shared" si="181"/>
        <v>22.22608695652174</v>
      </c>
    </row>
    <row r="1429" spans="1:7" x14ac:dyDescent="0.25">
      <c r="A1429" s="73">
        <v>42839</v>
      </c>
      <c r="B1429" s="21">
        <f t="shared" ref="B1429:C1429" si="216">B1184+$I$1265</f>
        <v>27.5</v>
      </c>
      <c r="C1429" s="21">
        <f t="shared" si="216"/>
        <v>16.3</v>
      </c>
      <c r="D1429" s="61">
        <f t="shared" si="176"/>
        <v>21.9</v>
      </c>
      <c r="E1429" s="61">
        <f t="shared" si="177"/>
        <v>21.9</v>
      </c>
      <c r="F1429" s="61">
        <v>30.970800000000001</v>
      </c>
      <c r="G1429" s="18">
        <f t="shared" si="181"/>
        <v>21.469565217391306</v>
      </c>
    </row>
    <row r="1430" spans="1:7" x14ac:dyDescent="0.25">
      <c r="A1430" s="73">
        <v>42840</v>
      </c>
      <c r="B1430" s="21">
        <f t="shared" ref="B1430:C1430" si="217">B1185+$I$1265</f>
        <v>33.6</v>
      </c>
      <c r="C1430" s="21">
        <f t="shared" si="217"/>
        <v>15.399999999999999</v>
      </c>
      <c r="D1430" s="61">
        <f t="shared" si="176"/>
        <v>24.5</v>
      </c>
      <c r="E1430" s="61">
        <f t="shared" si="177"/>
        <v>24.5</v>
      </c>
      <c r="F1430" s="61">
        <v>23.144400000000001</v>
      </c>
      <c r="G1430" s="18">
        <f t="shared" si="181"/>
        <v>23.313636363636366</v>
      </c>
    </row>
    <row r="1431" spans="1:7" x14ac:dyDescent="0.25">
      <c r="A1431" s="73">
        <v>42841</v>
      </c>
      <c r="B1431" s="21">
        <f t="shared" ref="B1431:C1431" si="218">B1186+$I$1265</f>
        <v>34.700000000000003</v>
      </c>
      <c r="C1431" s="21">
        <f t="shared" si="218"/>
        <v>17.5</v>
      </c>
      <c r="D1431" s="61">
        <f t="shared" si="176"/>
        <v>26.1</v>
      </c>
      <c r="E1431" s="61">
        <f t="shared" si="177"/>
        <v>25.674999999999997</v>
      </c>
      <c r="F1431" s="61">
        <v>7.9092000000000002</v>
      </c>
      <c r="G1431" s="18">
        <f t="shared" si="181"/>
        <v>25.347826086956523</v>
      </c>
    </row>
    <row r="1432" spans="1:7" x14ac:dyDescent="0.25">
      <c r="A1432" s="73">
        <v>42842</v>
      </c>
      <c r="B1432" s="21">
        <f t="shared" ref="B1432:C1432" si="219">B1187+$I$1265</f>
        <v>35.200000000000003</v>
      </c>
      <c r="C1432" s="21">
        <f t="shared" si="219"/>
        <v>21.3</v>
      </c>
      <c r="D1432" s="61">
        <f t="shared" si="176"/>
        <v>28.25</v>
      </c>
      <c r="E1432" s="61">
        <f t="shared" si="177"/>
        <v>18.6875</v>
      </c>
      <c r="F1432" s="61">
        <v>18.917999999999999</v>
      </c>
      <c r="G1432" s="18">
        <f t="shared" si="181"/>
        <v>27.731818181818184</v>
      </c>
    </row>
    <row r="1433" spans="1:7" x14ac:dyDescent="0.25">
      <c r="A1433" s="73">
        <v>42843</v>
      </c>
      <c r="B1433" s="21">
        <f t="shared" ref="B1433:C1433" si="220">B1188+$I$1265</f>
        <v>26.7</v>
      </c>
      <c r="C1433" s="21">
        <f t="shared" si="220"/>
        <v>21.8</v>
      </c>
      <c r="D1433" s="61">
        <f t="shared" si="176"/>
        <v>24.25</v>
      </c>
      <c r="E1433" s="61">
        <f t="shared" si="177"/>
        <v>24.25</v>
      </c>
      <c r="F1433" s="61">
        <v>28.537199999999999</v>
      </c>
      <c r="G1433" s="18">
        <f t="shared" si="181"/>
        <v>23.778260869565216</v>
      </c>
    </row>
    <row r="1434" spans="1:7" x14ac:dyDescent="0.25">
      <c r="A1434" s="73">
        <v>42844</v>
      </c>
      <c r="B1434" s="21">
        <f t="shared" ref="B1434:C1434" si="221">B1189+$I$1265</f>
        <v>22.4</v>
      </c>
      <c r="C1434" s="21">
        <f t="shared" si="221"/>
        <v>16.899999999999999</v>
      </c>
      <c r="D1434" s="61">
        <f t="shared" si="176"/>
        <v>19.649999999999999</v>
      </c>
      <c r="E1434" s="61">
        <f t="shared" si="177"/>
        <v>19.649999999999999</v>
      </c>
      <c r="F1434" s="61">
        <v>25.488</v>
      </c>
      <c r="G1434" s="18">
        <f t="shared" si="181"/>
        <v>19.378260869565217</v>
      </c>
    </row>
    <row r="1435" spans="1:7" x14ac:dyDescent="0.25">
      <c r="A1435" s="73">
        <v>42845</v>
      </c>
      <c r="B1435" s="21">
        <f t="shared" ref="B1435:C1435" si="222">B1190+$I$1265</f>
        <v>27.599999999999998</v>
      </c>
      <c r="C1435" s="21">
        <f t="shared" si="222"/>
        <v>15.399999999999999</v>
      </c>
      <c r="D1435" s="61">
        <f t="shared" si="176"/>
        <v>21.5</v>
      </c>
      <c r="E1435" s="61">
        <f t="shared" si="177"/>
        <v>21.5</v>
      </c>
      <c r="F1435" s="61">
        <v>4.6619999999999999</v>
      </c>
      <c r="G1435" s="18">
        <f t="shared" si="181"/>
        <v>20.58636363636364</v>
      </c>
    </row>
    <row r="1436" spans="1:7" x14ac:dyDescent="0.25">
      <c r="A1436" s="73">
        <v>42846</v>
      </c>
      <c r="B1436" s="21">
        <f t="shared" ref="B1436:C1436" si="223">B1191+$I$1265</f>
        <v>22.599999999999998</v>
      </c>
      <c r="C1436" s="21">
        <f t="shared" si="223"/>
        <v>17.600000000000001</v>
      </c>
      <c r="D1436" s="61">
        <f t="shared" si="176"/>
        <v>20.100000000000001</v>
      </c>
      <c r="E1436" s="61">
        <f t="shared" si="177"/>
        <v>20.100000000000001</v>
      </c>
      <c r="F1436" s="61">
        <v>24.138000000000002</v>
      </c>
      <c r="G1436" s="18">
        <f t="shared" si="181"/>
        <v>20.2</v>
      </c>
    </row>
    <row r="1437" spans="1:7" x14ac:dyDescent="0.25">
      <c r="A1437" s="73">
        <v>42847</v>
      </c>
      <c r="B1437" s="21">
        <f t="shared" ref="B1437:C1437" si="224">B1192+$I$1265</f>
        <v>21.7</v>
      </c>
      <c r="C1437" s="21">
        <f t="shared" si="224"/>
        <v>16.600000000000001</v>
      </c>
      <c r="D1437" s="61">
        <f t="shared" si="176"/>
        <v>19.149999999999999</v>
      </c>
      <c r="E1437" s="61">
        <f t="shared" si="177"/>
        <v>19.149999999999999</v>
      </c>
      <c r="F1437" s="61">
        <v>27.45</v>
      </c>
      <c r="G1437" s="18">
        <f t="shared" si="181"/>
        <v>18.973913043478262</v>
      </c>
    </row>
    <row r="1438" spans="1:7" x14ac:dyDescent="0.25">
      <c r="A1438" s="73">
        <v>42848</v>
      </c>
      <c r="B1438" s="21">
        <f t="shared" ref="B1438:C1438" si="225">B1193+$I$1265</f>
        <v>24.3</v>
      </c>
      <c r="C1438" s="21">
        <f t="shared" si="225"/>
        <v>16.600000000000001</v>
      </c>
      <c r="D1438" s="61">
        <f t="shared" si="176"/>
        <v>20.450000000000003</v>
      </c>
      <c r="E1438" s="61">
        <f t="shared" si="177"/>
        <v>20.450000000000003</v>
      </c>
      <c r="F1438" s="61">
        <v>27.396000000000001</v>
      </c>
      <c r="G1438" s="18">
        <f t="shared" si="181"/>
        <v>19.636363636363637</v>
      </c>
    </row>
    <row r="1439" spans="1:7" x14ac:dyDescent="0.25">
      <c r="A1439" s="73">
        <v>42849</v>
      </c>
      <c r="B1439" s="21">
        <f t="shared" ref="B1439:C1439" si="226">B1194+$I$1265</f>
        <v>29.9</v>
      </c>
      <c r="C1439" s="21">
        <f t="shared" si="226"/>
        <v>15.3</v>
      </c>
      <c r="D1439" s="61">
        <f t="shared" si="176"/>
        <v>22.6</v>
      </c>
      <c r="E1439" s="61">
        <f t="shared" si="177"/>
        <v>22.6</v>
      </c>
      <c r="F1439" s="61">
        <v>4.0355999999999996</v>
      </c>
      <c r="G1439" s="18">
        <f t="shared" si="181"/>
        <v>21.691304347826083</v>
      </c>
    </row>
    <row r="1440" spans="1:7" x14ac:dyDescent="0.25">
      <c r="A1440" s="73">
        <v>42850</v>
      </c>
      <c r="B1440" s="21">
        <f t="shared" ref="B1440:C1440" si="227">B1195+$I$1265</f>
        <v>31.4</v>
      </c>
      <c r="C1440" s="21">
        <f t="shared" si="227"/>
        <v>19</v>
      </c>
      <c r="D1440" s="61">
        <f t="shared" si="176"/>
        <v>25.2</v>
      </c>
      <c r="E1440" s="61">
        <f t="shared" si="177"/>
        <v>25.2</v>
      </c>
      <c r="F1440" s="61">
        <v>12.8736</v>
      </c>
      <c r="G1440" s="18">
        <f t="shared" si="181"/>
        <v>23.936363636363634</v>
      </c>
    </row>
    <row r="1441" spans="1:7" x14ac:dyDescent="0.25">
      <c r="A1441" s="73">
        <v>42851</v>
      </c>
      <c r="B1441" s="21">
        <f t="shared" ref="B1441:C1441" si="228">B1196+$I$1265</f>
        <v>32</v>
      </c>
      <c r="C1441" s="21">
        <f t="shared" si="228"/>
        <v>18.7</v>
      </c>
      <c r="D1441" s="61">
        <f t="shared" si="176"/>
        <v>25.35</v>
      </c>
      <c r="E1441" s="61">
        <f t="shared" si="177"/>
        <v>25.35</v>
      </c>
      <c r="F1441" s="61">
        <v>3.5495999999999999</v>
      </c>
      <c r="G1441" s="18">
        <f t="shared" si="181"/>
        <v>24.878260869565217</v>
      </c>
    </row>
    <row r="1442" spans="1:7" x14ac:dyDescent="0.25">
      <c r="A1442" s="73">
        <v>42852</v>
      </c>
      <c r="B1442" s="21">
        <f t="shared" ref="B1442:C1442" si="229">B1197+$I$1265</f>
        <v>35.200000000000003</v>
      </c>
      <c r="C1442" s="21">
        <f t="shared" si="229"/>
        <v>20.3</v>
      </c>
      <c r="D1442" s="61">
        <f t="shared" si="176"/>
        <v>27.75</v>
      </c>
      <c r="E1442" s="61">
        <f t="shared" si="177"/>
        <v>20.3125</v>
      </c>
      <c r="F1442" s="61">
        <v>19.835999999999999</v>
      </c>
      <c r="G1442" s="18">
        <f t="shared" si="181"/>
        <v>27.177272727272722</v>
      </c>
    </row>
    <row r="1443" spans="1:7" x14ac:dyDescent="0.25">
      <c r="A1443" s="73">
        <v>42853</v>
      </c>
      <c r="B1443" s="21">
        <f t="shared" ref="B1443:C1443" si="230">B1198+$I$1265</f>
        <v>37.1</v>
      </c>
      <c r="C1443" s="21">
        <f t="shared" si="230"/>
        <v>20.399999999999999</v>
      </c>
      <c r="D1443" s="61">
        <f t="shared" si="176"/>
        <v>28.75</v>
      </c>
      <c r="E1443" s="61">
        <f t="shared" si="177"/>
        <v>17.0625</v>
      </c>
      <c r="F1443" s="61">
        <v>26.82</v>
      </c>
      <c r="G1443" s="18">
        <f t="shared" si="181"/>
        <v>28.086956521739133</v>
      </c>
    </row>
    <row r="1444" spans="1:7" x14ac:dyDescent="0.25">
      <c r="A1444" s="73">
        <v>42854</v>
      </c>
      <c r="B1444" s="21">
        <f t="shared" ref="B1444:C1444" si="231">B1199+$I$1265</f>
        <v>36.900000000000006</v>
      </c>
      <c r="C1444" s="21">
        <f t="shared" si="231"/>
        <v>19.599999999999998</v>
      </c>
      <c r="D1444" s="61">
        <f t="shared" si="176"/>
        <v>28.25</v>
      </c>
      <c r="E1444" s="61">
        <f t="shared" si="177"/>
        <v>18.6875</v>
      </c>
      <c r="F1444" s="61">
        <v>31.1508</v>
      </c>
      <c r="G1444" s="18">
        <f t="shared" si="181"/>
        <v>28.204545454545453</v>
      </c>
    </row>
    <row r="1445" spans="1:7" x14ac:dyDescent="0.25">
      <c r="A1445" s="73">
        <v>42855</v>
      </c>
      <c r="B1445" s="21">
        <f t="shared" ref="B1445:C1445" si="232">B1200+$I$1265</f>
        <v>34.9</v>
      </c>
      <c r="C1445" s="21">
        <f t="shared" si="232"/>
        <v>24.8</v>
      </c>
      <c r="D1445" s="61">
        <f t="shared" si="176"/>
        <v>29.85</v>
      </c>
      <c r="E1445" s="61">
        <f t="shared" si="177"/>
        <v>13.487499999999995</v>
      </c>
      <c r="F1445" s="61">
        <v>23.259599999999999</v>
      </c>
      <c r="G1445" s="18">
        <f t="shared" si="181"/>
        <v>28.7</v>
      </c>
    </row>
    <row r="1446" spans="1:7" x14ac:dyDescent="0.25">
      <c r="A1446" s="73">
        <v>42856</v>
      </c>
      <c r="B1446" s="21">
        <f t="shared" ref="B1446:C1446" si="233">B1201+$I$1265</f>
        <v>32</v>
      </c>
      <c r="C1446" s="21">
        <f t="shared" si="233"/>
        <v>19.100000000000001</v>
      </c>
      <c r="D1446" s="61">
        <f t="shared" si="176"/>
        <v>25.55</v>
      </c>
      <c r="E1446" s="61">
        <f t="shared" si="177"/>
        <v>25.55</v>
      </c>
      <c r="F1446" s="61">
        <v>28.8504</v>
      </c>
      <c r="G1446" s="18">
        <f t="shared" si="181"/>
        <v>25.027272727272727</v>
      </c>
    </row>
    <row r="1447" spans="1:7" x14ac:dyDescent="0.25">
      <c r="A1447" s="73">
        <v>42857</v>
      </c>
      <c r="B1447" s="21">
        <f t="shared" ref="B1447:C1447" si="234">B1202+$I$1265</f>
        <v>35.300000000000004</v>
      </c>
      <c r="C1447" s="21">
        <f t="shared" si="234"/>
        <v>18.8</v>
      </c>
      <c r="D1447" s="61">
        <f t="shared" si="176"/>
        <v>27.050000000000004</v>
      </c>
      <c r="E1447" s="61">
        <f t="shared" si="177"/>
        <v>22.587499999999984</v>
      </c>
      <c r="F1447" s="61">
        <v>15.5448</v>
      </c>
      <c r="G1447" s="18">
        <f t="shared" si="181"/>
        <v>26.530434782608697</v>
      </c>
    </row>
    <row r="1448" spans="1:7" x14ac:dyDescent="0.25">
      <c r="A1448" s="73">
        <v>42858</v>
      </c>
      <c r="B1448" s="21">
        <f t="shared" ref="B1448:C1448" si="235">B1203+$I$1265</f>
        <v>26.9</v>
      </c>
      <c r="C1448" s="21">
        <f t="shared" si="235"/>
        <v>22.7</v>
      </c>
      <c r="D1448" s="61">
        <f t="shared" si="176"/>
        <v>24.799999999999997</v>
      </c>
      <c r="E1448" s="61">
        <f t="shared" si="177"/>
        <v>24.799999999999997</v>
      </c>
      <c r="F1448" s="61">
        <v>28.062000000000001</v>
      </c>
      <c r="G1448" s="18">
        <f t="shared" si="181"/>
        <v>24.977272727272723</v>
      </c>
    </row>
    <row r="1449" spans="1:7" x14ac:dyDescent="0.25">
      <c r="A1449" s="73">
        <v>42859</v>
      </c>
      <c r="B1449" s="21">
        <f t="shared" ref="B1449:C1449" si="236">B1204+$I$1265</f>
        <v>31.3</v>
      </c>
      <c r="C1449" s="21">
        <f t="shared" si="236"/>
        <v>19</v>
      </c>
      <c r="D1449" s="61">
        <f t="shared" si="176"/>
        <v>25.15</v>
      </c>
      <c r="E1449" s="61">
        <f t="shared" si="177"/>
        <v>25.15</v>
      </c>
      <c r="F1449" s="61">
        <v>28.6524</v>
      </c>
      <c r="G1449" s="18">
        <f t="shared" si="181"/>
        <v>24.30869565217391</v>
      </c>
    </row>
    <row r="1450" spans="1:7" x14ac:dyDescent="0.25">
      <c r="A1450" s="73">
        <v>42860</v>
      </c>
      <c r="B1450" s="21">
        <f t="shared" ref="B1450:C1450" si="237">B1205+$I$1265</f>
        <v>29.2</v>
      </c>
      <c r="C1450" s="21">
        <f t="shared" si="237"/>
        <v>20.2</v>
      </c>
      <c r="D1450" s="61">
        <f t="shared" si="176"/>
        <v>24.7</v>
      </c>
      <c r="E1450" s="61">
        <f t="shared" si="177"/>
        <v>24.7</v>
      </c>
      <c r="F1450" s="61">
        <v>4.1760000000000002</v>
      </c>
      <c r="G1450" s="18">
        <f t="shared" si="181"/>
        <v>23.859090909090906</v>
      </c>
    </row>
    <row r="1451" spans="1:7" x14ac:dyDescent="0.25">
      <c r="A1451" s="73">
        <v>42861</v>
      </c>
      <c r="B1451" s="21">
        <f t="shared" ref="B1451:C1451" si="238">B1206+$I$1265</f>
        <v>33.1</v>
      </c>
      <c r="C1451" s="21">
        <f t="shared" si="238"/>
        <v>17.2</v>
      </c>
      <c r="D1451" s="61">
        <f t="shared" si="176"/>
        <v>25.15</v>
      </c>
      <c r="E1451" s="61">
        <f t="shared" si="177"/>
        <v>25.15</v>
      </c>
      <c r="F1451" s="61">
        <v>30.049199999999999</v>
      </c>
      <c r="G1451" s="18">
        <f t="shared" si="181"/>
        <v>24.791304347826085</v>
      </c>
    </row>
    <row r="1452" spans="1:7" x14ac:dyDescent="0.25">
      <c r="A1452" s="73">
        <v>42862</v>
      </c>
      <c r="B1452" s="21">
        <f t="shared" ref="B1452:C1452" si="239">B1207+$I$1265</f>
        <v>34.800000000000004</v>
      </c>
      <c r="C1452" s="21">
        <f t="shared" si="239"/>
        <v>21.2</v>
      </c>
      <c r="D1452" s="61">
        <f t="shared" si="176"/>
        <v>28</v>
      </c>
      <c r="E1452" s="61">
        <f t="shared" si="177"/>
        <v>19.5</v>
      </c>
      <c r="F1452" s="61">
        <v>18.356400000000001</v>
      </c>
      <c r="G1452" s="18">
        <f t="shared" si="181"/>
        <v>27.340909090909086</v>
      </c>
    </row>
    <row r="1453" spans="1:7" x14ac:dyDescent="0.25">
      <c r="A1453" s="73">
        <v>42863</v>
      </c>
      <c r="B1453" s="21">
        <f t="shared" ref="B1453:C1453" si="240">B1208+$I$1265</f>
        <v>36.400000000000006</v>
      </c>
      <c r="C1453" s="21">
        <f t="shared" si="240"/>
        <v>18.399999999999999</v>
      </c>
      <c r="D1453" s="61">
        <f t="shared" si="176"/>
        <v>27.400000000000002</v>
      </c>
      <c r="E1453" s="61">
        <f t="shared" si="177"/>
        <v>21.449999999999992</v>
      </c>
      <c r="F1453" s="61">
        <v>29.703600000000002</v>
      </c>
      <c r="G1453" s="18">
        <f t="shared" si="181"/>
        <v>26.46086956521739</v>
      </c>
    </row>
    <row r="1454" spans="1:7" x14ac:dyDescent="0.25">
      <c r="A1454" s="73">
        <v>42864</v>
      </c>
      <c r="B1454" s="21">
        <f t="shared" ref="B1454:C1454" si="241">B1209+$I$1265</f>
        <v>36.5</v>
      </c>
      <c r="C1454" s="21">
        <f t="shared" si="241"/>
        <v>19.7</v>
      </c>
      <c r="D1454" s="61">
        <f t="shared" si="176"/>
        <v>28.1</v>
      </c>
      <c r="E1454" s="61">
        <f t="shared" si="177"/>
        <v>19.174999999999997</v>
      </c>
      <c r="F1454" s="61">
        <v>23.421600000000002</v>
      </c>
      <c r="G1454" s="18">
        <f t="shared" si="181"/>
        <v>27.759090909090911</v>
      </c>
    </row>
    <row r="1455" spans="1:7" x14ac:dyDescent="0.25">
      <c r="A1455" s="73">
        <v>42865</v>
      </c>
      <c r="B1455" s="21">
        <f t="shared" ref="B1455:C1455" si="242">B1210+$I$1265</f>
        <v>36.200000000000003</v>
      </c>
      <c r="C1455" s="21">
        <f t="shared" si="242"/>
        <v>19.8</v>
      </c>
      <c r="D1455" s="61">
        <f t="shared" ref="D1455:D1476" si="243">(B1455+C1455)/2</f>
        <v>28</v>
      </c>
      <c r="E1455" s="61">
        <f t="shared" ref="E1455:E1476" si="244">IF(D1455&lt;=0,0,IF(AND(D1455&gt;0,D1455&lt;=26),D1455,IF(AND(D1455&gt;26,D1455&lt;=34),26/8*(34-D1455),0)))</f>
        <v>19.5</v>
      </c>
      <c r="F1455" s="61">
        <v>13.219200000000001</v>
      </c>
      <c r="G1455" s="18">
        <f t="shared" si="181"/>
        <v>26.821739130434779</v>
      </c>
    </row>
    <row r="1456" spans="1:7" x14ac:dyDescent="0.25">
      <c r="A1456" s="73">
        <v>42866</v>
      </c>
      <c r="B1456" s="21">
        <f t="shared" ref="B1456:C1456" si="245">B1211+$I$1265</f>
        <v>31</v>
      </c>
      <c r="C1456" s="21">
        <f t="shared" si="245"/>
        <v>20.9</v>
      </c>
      <c r="D1456" s="61">
        <f t="shared" si="243"/>
        <v>25.95</v>
      </c>
      <c r="E1456" s="61">
        <f t="shared" si="244"/>
        <v>25.95</v>
      </c>
      <c r="F1456" s="61">
        <v>30.589200000000002</v>
      </c>
      <c r="G1456" s="18">
        <f t="shared" si="181"/>
        <v>25.163636363636368</v>
      </c>
    </row>
    <row r="1457" spans="1:7" x14ac:dyDescent="0.25">
      <c r="A1457" s="73">
        <v>42867</v>
      </c>
      <c r="B1457" s="21">
        <f t="shared" ref="B1457:C1457" si="246">B1212+$I$1265</f>
        <v>33.800000000000004</v>
      </c>
      <c r="C1457" s="21">
        <f t="shared" si="246"/>
        <v>22.099999999999998</v>
      </c>
      <c r="D1457" s="61">
        <f t="shared" si="243"/>
        <v>27.950000000000003</v>
      </c>
      <c r="E1457" s="61">
        <f t="shared" si="244"/>
        <v>19.662499999999991</v>
      </c>
      <c r="F1457" s="61">
        <v>30.301200000000001</v>
      </c>
      <c r="G1457" s="18">
        <f t="shared" si="181"/>
        <v>27.377272727272732</v>
      </c>
    </row>
    <row r="1458" spans="1:7" x14ac:dyDescent="0.25">
      <c r="A1458" s="73">
        <v>42868</v>
      </c>
      <c r="B1458" s="21">
        <f t="shared" ref="B1458:C1458" si="247">B1213+$I$1265</f>
        <v>35.6</v>
      </c>
      <c r="C1458" s="21">
        <f t="shared" si="247"/>
        <v>20.2</v>
      </c>
      <c r="D1458" s="61">
        <f t="shared" si="243"/>
        <v>27.9</v>
      </c>
      <c r="E1458" s="61">
        <f t="shared" si="244"/>
        <v>19.825000000000003</v>
      </c>
      <c r="F1458" s="61">
        <v>32.767200000000003</v>
      </c>
      <c r="G1458" s="18">
        <f t="shared" ref="G1458:G1476" si="248">G1213+$I$1265</f>
        <v>27.034782608695654</v>
      </c>
    </row>
    <row r="1459" spans="1:7" x14ac:dyDescent="0.25">
      <c r="A1459" s="73">
        <v>42869</v>
      </c>
      <c r="B1459" s="21">
        <f t="shared" ref="B1459:C1459" si="249">B1214+$I$1265</f>
        <v>37.6</v>
      </c>
      <c r="C1459" s="21">
        <f t="shared" si="249"/>
        <v>20.599999999999998</v>
      </c>
      <c r="D1459" s="61">
        <f t="shared" si="243"/>
        <v>29.1</v>
      </c>
      <c r="E1459" s="61">
        <f t="shared" si="244"/>
        <v>15.924999999999995</v>
      </c>
      <c r="F1459" s="61">
        <v>28.89</v>
      </c>
      <c r="G1459" s="18">
        <f t="shared" si="248"/>
        <v>28.313636363636359</v>
      </c>
    </row>
    <row r="1460" spans="1:7" x14ac:dyDescent="0.25">
      <c r="A1460" s="73">
        <v>42870</v>
      </c>
      <c r="B1460" s="21">
        <f t="shared" ref="B1460:C1460" si="250">B1215+$I$1265</f>
        <v>39.400000000000006</v>
      </c>
      <c r="C1460" s="21">
        <f t="shared" si="250"/>
        <v>23.9</v>
      </c>
      <c r="D1460" s="61">
        <f t="shared" si="243"/>
        <v>31.650000000000002</v>
      </c>
      <c r="E1460" s="61">
        <f t="shared" si="244"/>
        <v>7.6374999999999931</v>
      </c>
      <c r="F1460" s="61">
        <v>19.141200000000001</v>
      </c>
      <c r="G1460" s="18">
        <f t="shared" si="248"/>
        <v>30.108695652173918</v>
      </c>
    </row>
    <row r="1461" spans="1:7" x14ac:dyDescent="0.25">
      <c r="A1461" s="73">
        <v>42871</v>
      </c>
      <c r="B1461" s="21">
        <f t="shared" ref="B1461:C1461" si="251">B1216+$I$1265</f>
        <v>32.200000000000003</v>
      </c>
      <c r="C1461" s="21">
        <f t="shared" si="251"/>
        <v>23.9</v>
      </c>
      <c r="D1461" s="61">
        <f t="shared" si="243"/>
        <v>28.05</v>
      </c>
      <c r="E1461" s="61">
        <f t="shared" si="244"/>
        <v>19.337499999999999</v>
      </c>
      <c r="F1461" s="61">
        <v>34.311599999999999</v>
      </c>
      <c r="G1461" s="18">
        <f t="shared" si="248"/>
        <v>27.422727272727272</v>
      </c>
    </row>
    <row r="1462" spans="1:7" x14ac:dyDescent="0.25">
      <c r="A1462" s="73">
        <v>42872</v>
      </c>
      <c r="B1462" s="21">
        <f t="shared" ref="B1462:C1462" si="252">B1217+$I$1265</f>
        <v>31</v>
      </c>
      <c r="C1462" s="21">
        <f t="shared" si="252"/>
        <v>20.8</v>
      </c>
      <c r="D1462" s="61">
        <f t="shared" si="243"/>
        <v>25.9</v>
      </c>
      <c r="E1462" s="61">
        <f t="shared" si="244"/>
        <v>25.9</v>
      </c>
      <c r="F1462" s="61">
        <v>22.5</v>
      </c>
      <c r="G1462" s="18">
        <f t="shared" si="248"/>
        <v>24.965217391304346</v>
      </c>
    </row>
    <row r="1463" spans="1:7" x14ac:dyDescent="0.25">
      <c r="A1463" s="73">
        <v>42873</v>
      </c>
      <c r="B1463" s="21">
        <f t="shared" ref="B1463:C1463" si="253">B1218+$I$1265</f>
        <v>36.5</v>
      </c>
      <c r="C1463" s="21">
        <f t="shared" si="253"/>
        <v>21.5</v>
      </c>
      <c r="D1463" s="61">
        <f t="shared" si="243"/>
        <v>29</v>
      </c>
      <c r="E1463" s="61">
        <f t="shared" si="244"/>
        <v>16.25</v>
      </c>
      <c r="F1463" s="61">
        <v>17.726400000000002</v>
      </c>
      <c r="G1463" s="18">
        <f t="shared" si="248"/>
        <v>28.418181818181822</v>
      </c>
    </row>
    <row r="1464" spans="1:7" x14ac:dyDescent="0.25">
      <c r="A1464" s="73">
        <v>42874</v>
      </c>
      <c r="B1464" s="21">
        <f t="shared" ref="B1464:C1464" si="254">B1219+$I$1265</f>
        <v>37.300000000000004</v>
      </c>
      <c r="C1464" s="21">
        <f t="shared" si="254"/>
        <v>24.8</v>
      </c>
      <c r="D1464" s="61">
        <f t="shared" si="243"/>
        <v>31.050000000000004</v>
      </c>
      <c r="E1464" s="61">
        <f t="shared" si="244"/>
        <v>9.5874999999999861</v>
      </c>
      <c r="F1464" s="61">
        <v>24.443999999999999</v>
      </c>
      <c r="G1464" s="18">
        <f t="shared" si="248"/>
        <v>30.390909090909087</v>
      </c>
    </row>
    <row r="1465" spans="1:7" x14ac:dyDescent="0.25">
      <c r="A1465" s="73">
        <v>42875</v>
      </c>
      <c r="B1465" s="21">
        <f t="shared" ref="B1465:C1465" si="255">B1220+$I$1265</f>
        <v>38.300000000000004</v>
      </c>
      <c r="C1465" s="21">
        <f t="shared" si="255"/>
        <v>24.4</v>
      </c>
      <c r="D1465" s="61">
        <f t="shared" si="243"/>
        <v>31.35</v>
      </c>
      <c r="E1465" s="61">
        <f t="shared" si="244"/>
        <v>8.6124999999999954</v>
      </c>
      <c r="F1465" s="61">
        <v>5.4</v>
      </c>
      <c r="G1465" s="18">
        <f t="shared" si="248"/>
        <v>29.4304347826087</v>
      </c>
    </row>
    <row r="1466" spans="1:7" x14ac:dyDescent="0.25">
      <c r="A1466" s="73">
        <v>42876</v>
      </c>
      <c r="B1466" s="21">
        <f t="shared" ref="B1466:C1466" si="256">B1221+$I$1265</f>
        <v>26.9</v>
      </c>
      <c r="C1466" s="21">
        <f t="shared" si="256"/>
        <v>21.099999999999998</v>
      </c>
      <c r="D1466" s="61">
        <f t="shared" si="243"/>
        <v>24</v>
      </c>
      <c r="E1466" s="61">
        <f t="shared" si="244"/>
        <v>24</v>
      </c>
      <c r="F1466" s="61">
        <v>14.8392</v>
      </c>
      <c r="G1466" s="18">
        <f t="shared" si="248"/>
        <v>23.468181818181819</v>
      </c>
    </row>
    <row r="1467" spans="1:7" x14ac:dyDescent="0.25">
      <c r="A1467" s="73">
        <v>42877</v>
      </c>
      <c r="B1467" s="21">
        <f t="shared" ref="B1467:C1467" si="257">B1222+$I$1265</f>
        <v>32.1</v>
      </c>
      <c r="C1467" s="21">
        <f t="shared" si="257"/>
        <v>20.7</v>
      </c>
      <c r="D1467" s="61">
        <f t="shared" si="243"/>
        <v>26.4</v>
      </c>
      <c r="E1467" s="61">
        <f t="shared" si="244"/>
        <v>24.700000000000003</v>
      </c>
      <c r="F1467" s="61">
        <v>10.151999999999999</v>
      </c>
      <c r="G1467" s="18">
        <f t="shared" si="248"/>
        <v>25.017391304347825</v>
      </c>
    </row>
    <row r="1468" spans="1:7" x14ac:dyDescent="0.25">
      <c r="A1468" s="73">
        <v>42878</v>
      </c>
      <c r="B1468" s="21">
        <f t="shared" ref="B1468:C1468" si="258">B1223+$I$1265</f>
        <v>34.700000000000003</v>
      </c>
      <c r="C1468" s="21">
        <f t="shared" si="258"/>
        <v>21.9</v>
      </c>
      <c r="D1468" s="61">
        <f t="shared" si="243"/>
        <v>28.3</v>
      </c>
      <c r="E1468" s="61">
        <f t="shared" si="244"/>
        <v>18.524999999999999</v>
      </c>
      <c r="F1468" s="61">
        <v>13.1004</v>
      </c>
      <c r="G1468" s="18">
        <f t="shared" si="248"/>
        <v>27.55</v>
      </c>
    </row>
    <row r="1469" spans="1:7" x14ac:dyDescent="0.25">
      <c r="A1469" s="73">
        <v>42879</v>
      </c>
      <c r="B1469" s="21">
        <f t="shared" ref="B1469:C1469" si="259">B1224+$I$1265</f>
        <v>31.599999999999998</v>
      </c>
      <c r="C1469" s="21">
        <f t="shared" si="259"/>
        <v>24.4</v>
      </c>
      <c r="D1469" s="61">
        <f t="shared" si="243"/>
        <v>28</v>
      </c>
      <c r="E1469" s="61">
        <f t="shared" si="244"/>
        <v>19.5</v>
      </c>
      <c r="F1469" s="61">
        <v>9.2843999999999998</v>
      </c>
      <c r="G1469" s="18">
        <f t="shared" si="248"/>
        <v>27.030434782608697</v>
      </c>
    </row>
    <row r="1470" spans="1:7" x14ac:dyDescent="0.25">
      <c r="A1470" s="73">
        <v>42880</v>
      </c>
      <c r="B1470" s="21">
        <f t="shared" ref="B1470:C1470" si="260">B1225+$I$1265</f>
        <v>29.3</v>
      </c>
      <c r="C1470" s="21">
        <f t="shared" si="260"/>
        <v>21.9</v>
      </c>
      <c r="D1470" s="61">
        <f t="shared" si="243"/>
        <v>25.6</v>
      </c>
      <c r="E1470" s="61">
        <f t="shared" si="244"/>
        <v>25.6</v>
      </c>
      <c r="F1470" s="61">
        <v>28.630800000000001</v>
      </c>
      <c r="G1470" s="18">
        <f t="shared" si="248"/>
        <v>25.231818181818177</v>
      </c>
    </row>
    <row r="1471" spans="1:7" x14ac:dyDescent="0.25">
      <c r="A1471" s="73">
        <v>42881</v>
      </c>
      <c r="B1471" s="21">
        <f t="shared" ref="B1471:C1471" si="261">B1226+$I$1265</f>
        <v>31.3</v>
      </c>
      <c r="C1471" s="21">
        <f t="shared" si="261"/>
        <v>22.5</v>
      </c>
      <c r="D1471" s="61">
        <f t="shared" si="243"/>
        <v>26.9</v>
      </c>
      <c r="E1471" s="61">
        <f t="shared" si="244"/>
        <v>23.075000000000003</v>
      </c>
      <c r="F1471" s="61">
        <v>30.463200000000001</v>
      </c>
      <c r="G1471" s="18">
        <f t="shared" si="248"/>
        <v>26.047826086956523</v>
      </c>
    </row>
    <row r="1472" spans="1:7" x14ac:dyDescent="0.25">
      <c r="A1472" s="73">
        <v>42882</v>
      </c>
      <c r="B1472" s="21">
        <f t="shared" ref="B1472:C1472" si="262">B1227+$I$1265</f>
        <v>34.300000000000004</v>
      </c>
      <c r="C1472" s="21">
        <f t="shared" si="262"/>
        <v>23</v>
      </c>
      <c r="D1472" s="61">
        <f t="shared" si="243"/>
        <v>28.650000000000002</v>
      </c>
      <c r="E1472" s="61">
        <f t="shared" si="244"/>
        <v>17.387499999999992</v>
      </c>
      <c r="F1472" s="61">
        <v>31.712399999999999</v>
      </c>
      <c r="G1472" s="18">
        <f t="shared" si="248"/>
        <v>28.440909090909095</v>
      </c>
    </row>
    <row r="1473" spans="1:9" x14ac:dyDescent="0.25">
      <c r="A1473" s="73">
        <v>42883</v>
      </c>
      <c r="B1473" s="21">
        <f t="shared" ref="B1473:C1473" si="263">B1228+$I$1265</f>
        <v>31.3</v>
      </c>
      <c r="C1473" s="21">
        <f t="shared" si="263"/>
        <v>24.599999999999998</v>
      </c>
      <c r="D1473" s="61">
        <f t="shared" si="243"/>
        <v>27.95</v>
      </c>
      <c r="E1473" s="61">
        <f t="shared" si="244"/>
        <v>19.662500000000001</v>
      </c>
      <c r="F1473" s="61">
        <v>21.8628</v>
      </c>
      <c r="G1473" s="18">
        <f t="shared" si="248"/>
        <v>27.699999999999996</v>
      </c>
    </row>
    <row r="1474" spans="1:9" x14ac:dyDescent="0.25">
      <c r="A1474" s="73">
        <v>42884</v>
      </c>
      <c r="B1474" s="21">
        <f t="shared" ref="B1474:C1474" si="264">B1229+$I$1265</f>
        <v>33.9</v>
      </c>
      <c r="C1474" s="21">
        <f t="shared" si="264"/>
        <v>21.4</v>
      </c>
      <c r="D1474" s="61">
        <f t="shared" si="243"/>
        <v>27.65</v>
      </c>
      <c r="E1474" s="61">
        <f t="shared" si="244"/>
        <v>20.637500000000003</v>
      </c>
      <c r="F1474" s="61">
        <v>17.942399999999999</v>
      </c>
      <c r="G1474" s="18">
        <f t="shared" si="248"/>
        <v>27.130434782608695</v>
      </c>
    </row>
    <row r="1475" spans="1:9" x14ac:dyDescent="0.25">
      <c r="A1475" s="73">
        <v>42885</v>
      </c>
      <c r="B1475" s="21">
        <f t="shared" ref="B1475:C1475" si="265">B1230+$I$1265</f>
        <v>38</v>
      </c>
      <c r="C1475" s="21">
        <f t="shared" si="265"/>
        <v>24.8</v>
      </c>
      <c r="D1475" s="61">
        <f t="shared" si="243"/>
        <v>31.4</v>
      </c>
      <c r="E1475" s="61">
        <f t="shared" si="244"/>
        <v>8.4500000000000046</v>
      </c>
      <c r="F1475" s="61">
        <v>22.989599999999999</v>
      </c>
      <c r="G1475" s="18">
        <f t="shared" si="248"/>
        <v>30.113636363636363</v>
      </c>
    </row>
    <row r="1476" spans="1:9" x14ac:dyDescent="0.25">
      <c r="A1476" s="73">
        <v>42886</v>
      </c>
      <c r="B1476" s="21">
        <f t="shared" ref="B1476:C1476" si="266">B1231+$I$1265</f>
        <v>37.400000000000006</v>
      </c>
      <c r="C1476" s="21">
        <f t="shared" si="266"/>
        <v>26.2</v>
      </c>
      <c r="D1476" s="61">
        <f t="shared" si="243"/>
        <v>31.800000000000004</v>
      </c>
      <c r="E1476" s="61">
        <f t="shared" si="244"/>
        <v>7.1499999999999861</v>
      </c>
      <c r="F1476" s="61">
        <v>10.9656</v>
      </c>
      <c r="G1476" s="18">
        <f t="shared" si="248"/>
        <v>30.827272727272728</v>
      </c>
    </row>
    <row r="1477" spans="1:9" x14ac:dyDescent="0.25">
      <c r="E1477" s="20">
        <f>AVERAGE(E1234:E1476)</f>
        <v>16.186728395061731</v>
      </c>
      <c r="F1477" s="20">
        <f>AVERAGE(F1234:F1476)</f>
        <v>11.308762139917693</v>
      </c>
      <c r="G1477" s="20">
        <f>AVERAGE(G1234:G1476)</f>
        <v>17.017054983673603</v>
      </c>
    </row>
    <row r="1480" spans="1:9" x14ac:dyDescent="0.25">
      <c r="A1480" s="73">
        <v>43009</v>
      </c>
      <c r="B1480" s="56">
        <v>30.9</v>
      </c>
      <c r="C1480" s="56">
        <v>19.100000000000001</v>
      </c>
      <c r="D1480" s="61">
        <f>(B1480+C1480)/2</f>
        <v>25</v>
      </c>
      <c r="E1480" s="61">
        <f>IF(D1480&lt;=0,0,IF(AND(D1480&gt;0,D1480&lt;=26),D1480,IF(AND(D1480&gt;26,D1480&lt;=34),26/8*(34-D1480),0)))</f>
        <v>25</v>
      </c>
      <c r="F1480" s="57">
        <v>18.183599999999998</v>
      </c>
      <c r="G1480" s="20">
        <v>23.6636363636364</v>
      </c>
      <c r="I1480" s="57"/>
    </row>
    <row r="1481" spans="1:9" x14ac:dyDescent="0.25">
      <c r="A1481" s="73">
        <v>43010</v>
      </c>
      <c r="B1481" s="56">
        <v>27.8</v>
      </c>
      <c r="C1481" s="56">
        <v>20.6</v>
      </c>
      <c r="D1481" s="61">
        <f t="shared" ref="D1481:D1544" si="267">(B1481+C1481)/2</f>
        <v>24.200000000000003</v>
      </c>
      <c r="E1481" s="61">
        <f t="shared" ref="E1481:E1544" si="268">IF(D1481&lt;=0,0,IF(AND(D1481&gt;0,D1481&lt;=26),D1481,IF(AND(D1481&gt;26,D1481&lt;=34),26/8*(34-D1481),0)))</f>
        <v>24.200000000000003</v>
      </c>
      <c r="F1481" s="57">
        <v>7.4088000000000003</v>
      </c>
      <c r="G1481" s="20">
        <v>22.6956521739131</v>
      </c>
      <c r="I1481" s="57"/>
    </row>
    <row r="1482" spans="1:9" x14ac:dyDescent="0.25">
      <c r="A1482" s="73">
        <v>43011</v>
      </c>
      <c r="B1482" s="56">
        <v>20.399999999999999</v>
      </c>
      <c r="C1482" s="56">
        <v>17.7</v>
      </c>
      <c r="D1482" s="61">
        <f t="shared" si="267"/>
        <v>19.049999999999997</v>
      </c>
      <c r="E1482" s="61">
        <f t="shared" si="268"/>
        <v>19.049999999999997</v>
      </c>
      <c r="F1482" s="57">
        <v>4.41</v>
      </c>
      <c r="G1482" s="20">
        <v>19.186956521739098</v>
      </c>
      <c r="I1482" s="57"/>
    </row>
    <row r="1483" spans="1:9" x14ac:dyDescent="0.25">
      <c r="A1483" s="73">
        <v>43012</v>
      </c>
      <c r="B1483" s="56">
        <v>22.7</v>
      </c>
      <c r="C1483" s="56">
        <v>15.8</v>
      </c>
      <c r="D1483" s="61">
        <f t="shared" si="267"/>
        <v>19.25</v>
      </c>
      <c r="E1483" s="61">
        <f t="shared" si="268"/>
        <v>19.25</v>
      </c>
      <c r="F1483" s="57">
        <v>7.3116000000000003</v>
      </c>
      <c r="G1483" s="20">
        <v>18.145454545454498</v>
      </c>
      <c r="I1483" s="57"/>
    </row>
    <row r="1484" spans="1:9" x14ac:dyDescent="0.25">
      <c r="A1484" s="73">
        <v>43013</v>
      </c>
      <c r="B1484" s="56">
        <v>22.2</v>
      </c>
      <c r="C1484" s="56">
        <v>16.5</v>
      </c>
      <c r="D1484" s="61">
        <f t="shared" si="267"/>
        <v>19.350000000000001</v>
      </c>
      <c r="E1484" s="61">
        <f t="shared" si="268"/>
        <v>19.350000000000001</v>
      </c>
      <c r="F1484" s="57">
        <v>7.3224</v>
      </c>
      <c r="G1484" s="20">
        <v>18.417391304347799</v>
      </c>
      <c r="I1484" s="57"/>
    </row>
    <row r="1485" spans="1:9" x14ac:dyDescent="0.25">
      <c r="A1485" s="73">
        <v>43014</v>
      </c>
      <c r="B1485" s="56">
        <v>23</v>
      </c>
      <c r="C1485" s="56">
        <v>16.600000000000001</v>
      </c>
      <c r="D1485" s="61">
        <f t="shared" si="267"/>
        <v>19.8</v>
      </c>
      <c r="E1485" s="61">
        <f t="shared" si="268"/>
        <v>19.8</v>
      </c>
      <c r="F1485" s="57">
        <v>4.3415999999999997</v>
      </c>
      <c r="G1485" s="20">
        <v>20.566666666666698</v>
      </c>
      <c r="I1485" s="57"/>
    </row>
    <row r="1486" spans="1:9" x14ac:dyDescent="0.25">
      <c r="A1486" s="73">
        <v>43015</v>
      </c>
      <c r="B1486" s="56">
        <v>25</v>
      </c>
      <c r="C1486" s="56">
        <v>20</v>
      </c>
      <c r="D1486" s="61">
        <f t="shared" si="267"/>
        <v>22.5</v>
      </c>
      <c r="E1486" s="61">
        <f t="shared" si="268"/>
        <v>22.5</v>
      </c>
      <c r="F1486" s="57">
        <v>6.0911999999999997</v>
      </c>
      <c r="G1486" s="20">
        <v>22</v>
      </c>
      <c r="I1486" s="57"/>
    </row>
    <row r="1487" spans="1:9" x14ac:dyDescent="0.25">
      <c r="A1487" s="73">
        <v>43016</v>
      </c>
      <c r="B1487" s="56">
        <v>23.6</v>
      </c>
      <c r="C1487" s="56">
        <v>20</v>
      </c>
      <c r="D1487" s="61">
        <f t="shared" si="267"/>
        <v>21.8</v>
      </c>
      <c r="E1487" s="61">
        <f t="shared" si="268"/>
        <v>21.8</v>
      </c>
      <c r="F1487" s="57">
        <v>2.7936000000000001</v>
      </c>
      <c r="G1487" s="20">
        <v>22.1428571428571</v>
      </c>
      <c r="I1487" s="57"/>
    </row>
    <row r="1488" spans="1:9" x14ac:dyDescent="0.25">
      <c r="A1488" s="73">
        <v>43017</v>
      </c>
      <c r="B1488" s="56">
        <v>22</v>
      </c>
      <c r="C1488" s="56">
        <v>17</v>
      </c>
      <c r="D1488" s="61">
        <f t="shared" si="267"/>
        <v>19.5</v>
      </c>
      <c r="E1488" s="61">
        <f t="shared" si="268"/>
        <v>19.5</v>
      </c>
      <c r="F1488" s="57">
        <v>6</v>
      </c>
      <c r="G1488" s="20">
        <v>20</v>
      </c>
      <c r="I1488" s="57"/>
    </row>
    <row r="1489" spans="1:9" x14ac:dyDescent="0.25">
      <c r="A1489" s="73">
        <v>43018</v>
      </c>
      <c r="B1489" s="56">
        <v>20</v>
      </c>
      <c r="C1489" s="56">
        <v>16</v>
      </c>
      <c r="D1489" s="61">
        <f t="shared" si="267"/>
        <v>18</v>
      </c>
      <c r="E1489" s="61">
        <f t="shared" si="268"/>
        <v>18</v>
      </c>
      <c r="F1489" s="57">
        <v>7</v>
      </c>
      <c r="G1489" s="20">
        <v>17</v>
      </c>
      <c r="I1489" s="57"/>
    </row>
    <row r="1490" spans="1:9" x14ac:dyDescent="0.25">
      <c r="A1490" s="73">
        <v>43019</v>
      </c>
      <c r="B1490" s="56">
        <v>17.7</v>
      </c>
      <c r="C1490" s="56">
        <v>15.3</v>
      </c>
      <c r="D1490" s="61">
        <f t="shared" si="267"/>
        <v>16.5</v>
      </c>
      <c r="E1490" s="61">
        <f t="shared" si="268"/>
        <v>16.5</v>
      </c>
      <c r="F1490" s="57">
        <v>2.3976000000000002</v>
      </c>
      <c r="G1490" s="20">
        <v>16.3</v>
      </c>
      <c r="I1490" s="57"/>
    </row>
    <row r="1491" spans="1:9" x14ac:dyDescent="0.25">
      <c r="A1491" s="73">
        <v>43020</v>
      </c>
      <c r="B1491" s="56">
        <v>19.8</v>
      </c>
      <c r="C1491" s="56">
        <v>16.2</v>
      </c>
      <c r="D1491" s="61">
        <f t="shared" si="267"/>
        <v>18</v>
      </c>
      <c r="E1491" s="61">
        <f t="shared" si="268"/>
        <v>18</v>
      </c>
      <c r="F1491" s="57">
        <v>5.4539999999999997</v>
      </c>
      <c r="G1491" s="20">
        <v>17.981818181818198</v>
      </c>
      <c r="I1491" s="57"/>
    </row>
    <row r="1492" spans="1:9" x14ac:dyDescent="0.25">
      <c r="A1492" s="73">
        <v>43021</v>
      </c>
      <c r="B1492" s="56">
        <v>17.7</v>
      </c>
      <c r="C1492" s="56">
        <v>15.9</v>
      </c>
      <c r="D1492" s="61">
        <f t="shared" si="267"/>
        <v>16.8</v>
      </c>
      <c r="E1492" s="61">
        <f t="shared" si="268"/>
        <v>16.8</v>
      </c>
      <c r="F1492" s="57">
        <v>2.3472</v>
      </c>
      <c r="G1492" s="20">
        <v>16.683333333333302</v>
      </c>
      <c r="I1492" s="57"/>
    </row>
    <row r="1493" spans="1:9" x14ac:dyDescent="0.25">
      <c r="A1493" s="73">
        <v>43022</v>
      </c>
      <c r="B1493" s="56">
        <v>23.4</v>
      </c>
      <c r="C1493" s="56">
        <v>17.100000000000001</v>
      </c>
      <c r="D1493" s="61">
        <f t="shared" si="267"/>
        <v>20.25</v>
      </c>
      <c r="E1493" s="61">
        <f t="shared" si="268"/>
        <v>20.25</v>
      </c>
      <c r="F1493" s="57">
        <v>10.71</v>
      </c>
      <c r="G1493" s="20">
        <v>19.838461538461502</v>
      </c>
      <c r="I1493" s="57"/>
    </row>
    <row r="1494" spans="1:9" x14ac:dyDescent="0.25">
      <c r="A1494" s="73">
        <v>43023</v>
      </c>
      <c r="B1494" s="56">
        <v>20</v>
      </c>
      <c r="C1494" s="56">
        <v>14.9</v>
      </c>
      <c r="D1494" s="61">
        <f t="shared" si="267"/>
        <v>17.45</v>
      </c>
      <c r="E1494" s="61">
        <f t="shared" si="268"/>
        <v>17.45</v>
      </c>
      <c r="F1494" s="57">
        <v>6.7103999999999999</v>
      </c>
      <c r="G1494" s="20">
        <v>16.934782608695699</v>
      </c>
      <c r="I1494" s="57"/>
    </row>
    <row r="1495" spans="1:9" x14ac:dyDescent="0.25">
      <c r="A1495" s="73">
        <v>43024</v>
      </c>
      <c r="B1495" s="56">
        <v>21.1</v>
      </c>
      <c r="C1495" s="56">
        <v>16.100000000000001</v>
      </c>
      <c r="D1495" s="61">
        <f t="shared" si="267"/>
        <v>18.600000000000001</v>
      </c>
      <c r="E1495" s="61">
        <f t="shared" si="268"/>
        <v>18.600000000000001</v>
      </c>
      <c r="F1495" s="57">
        <v>7.9451999999999998</v>
      </c>
      <c r="G1495" s="20">
        <v>18.735714285714302</v>
      </c>
      <c r="I1495" s="57"/>
    </row>
    <row r="1496" spans="1:9" x14ac:dyDescent="0.25">
      <c r="A1496" s="73">
        <v>43025</v>
      </c>
      <c r="B1496" s="56">
        <v>19.399999999999999</v>
      </c>
      <c r="C1496" s="56">
        <v>16</v>
      </c>
      <c r="D1496" s="61">
        <f t="shared" si="267"/>
        <v>17.7</v>
      </c>
      <c r="E1496" s="61">
        <f t="shared" si="268"/>
        <v>17.7</v>
      </c>
      <c r="F1496" s="57">
        <v>3.9636</v>
      </c>
      <c r="G1496" s="20">
        <v>17.329999999999998</v>
      </c>
      <c r="I1496" s="57"/>
    </row>
    <row r="1497" spans="1:9" x14ac:dyDescent="0.25">
      <c r="A1497" s="73">
        <v>43026</v>
      </c>
      <c r="B1497" s="56">
        <v>24.1</v>
      </c>
      <c r="C1497" s="56">
        <v>15.8</v>
      </c>
      <c r="D1497" s="61">
        <f t="shared" si="267"/>
        <v>19.950000000000003</v>
      </c>
      <c r="E1497" s="61">
        <f t="shared" si="268"/>
        <v>19.950000000000003</v>
      </c>
      <c r="F1497" s="57">
        <v>6.3251999999999997</v>
      </c>
      <c r="G1497" s="20">
        <v>20.49</v>
      </c>
      <c r="I1497" s="57"/>
    </row>
    <row r="1498" spans="1:9" x14ac:dyDescent="0.25">
      <c r="A1498" s="73">
        <v>43027</v>
      </c>
      <c r="B1498" s="56">
        <v>22.7</v>
      </c>
      <c r="C1498" s="56">
        <v>13.5</v>
      </c>
      <c r="D1498" s="61">
        <f t="shared" si="267"/>
        <v>18.100000000000001</v>
      </c>
      <c r="E1498" s="61">
        <f t="shared" si="268"/>
        <v>18.100000000000001</v>
      </c>
      <c r="F1498" s="57">
        <v>8.1936</v>
      </c>
      <c r="G1498" s="20">
        <v>17.4304347826087</v>
      </c>
      <c r="I1498" s="57"/>
    </row>
    <row r="1499" spans="1:9" x14ac:dyDescent="0.25">
      <c r="A1499" s="73">
        <v>43028</v>
      </c>
      <c r="B1499" s="56">
        <v>17</v>
      </c>
      <c r="C1499" s="56">
        <v>16.399999999999999</v>
      </c>
      <c r="D1499" s="61">
        <f t="shared" si="267"/>
        <v>16.7</v>
      </c>
      <c r="E1499" s="61">
        <f t="shared" si="268"/>
        <v>16.7</v>
      </c>
      <c r="F1499" s="57">
        <v>0</v>
      </c>
      <c r="G1499" s="20">
        <v>16.62</v>
      </c>
      <c r="I1499" s="57"/>
    </row>
    <row r="1500" spans="1:9" x14ac:dyDescent="0.25">
      <c r="A1500" s="73">
        <v>43029</v>
      </c>
      <c r="B1500" s="56">
        <v>20.2</v>
      </c>
      <c r="C1500" s="56">
        <v>16.8</v>
      </c>
      <c r="D1500" s="61">
        <f t="shared" si="267"/>
        <v>18.5</v>
      </c>
      <c r="E1500" s="61">
        <f t="shared" si="268"/>
        <v>18.5</v>
      </c>
      <c r="F1500" s="57">
        <v>2.3148</v>
      </c>
      <c r="G1500" s="20">
        <v>18.440000000000001</v>
      </c>
      <c r="I1500" s="57"/>
    </row>
    <row r="1501" spans="1:9" x14ac:dyDescent="0.25">
      <c r="A1501" s="73">
        <v>43030</v>
      </c>
      <c r="B1501" s="56">
        <v>16.399999999999999</v>
      </c>
      <c r="C1501" s="56">
        <v>14.1</v>
      </c>
      <c r="D1501" s="61">
        <f t="shared" si="267"/>
        <v>15.25</v>
      </c>
      <c r="E1501" s="61">
        <f t="shared" si="268"/>
        <v>15.25</v>
      </c>
      <c r="F1501" s="57">
        <v>1.5731999999999999</v>
      </c>
      <c r="G1501" s="20">
        <v>15.016666666666699</v>
      </c>
      <c r="I1501" s="57"/>
    </row>
    <row r="1502" spans="1:9" x14ac:dyDescent="0.25">
      <c r="A1502" s="73">
        <v>43031</v>
      </c>
      <c r="B1502" s="56">
        <v>21.4</v>
      </c>
      <c r="C1502" s="56">
        <v>14.4</v>
      </c>
      <c r="D1502" s="61">
        <f t="shared" si="267"/>
        <v>17.899999999999999</v>
      </c>
      <c r="E1502" s="61">
        <f t="shared" si="268"/>
        <v>17.899999999999999</v>
      </c>
      <c r="F1502" s="57">
        <v>12.117599999999999</v>
      </c>
      <c r="G1502" s="20">
        <v>17.935714285714301</v>
      </c>
      <c r="I1502" s="57"/>
    </row>
    <row r="1503" spans="1:9" x14ac:dyDescent="0.25">
      <c r="A1503" s="73">
        <v>43032</v>
      </c>
      <c r="B1503" s="56">
        <v>16.399999999999999</v>
      </c>
      <c r="C1503" s="56">
        <v>13.6</v>
      </c>
      <c r="D1503" s="61">
        <f t="shared" si="267"/>
        <v>15</v>
      </c>
      <c r="E1503" s="61">
        <f t="shared" si="268"/>
        <v>15</v>
      </c>
      <c r="F1503" s="57">
        <v>2.8332000000000002</v>
      </c>
      <c r="G1503" s="20">
        <v>14.762499999999999</v>
      </c>
      <c r="I1503" s="57"/>
    </row>
    <row r="1504" spans="1:9" x14ac:dyDescent="0.25">
      <c r="A1504" s="73">
        <v>43033</v>
      </c>
      <c r="B1504" s="56">
        <v>21.4</v>
      </c>
      <c r="C1504" s="56">
        <v>13.7</v>
      </c>
      <c r="D1504" s="61">
        <f t="shared" si="267"/>
        <v>17.549999999999997</v>
      </c>
      <c r="E1504" s="61">
        <f t="shared" si="268"/>
        <v>17.549999999999997</v>
      </c>
      <c r="F1504" s="57">
        <v>6.9084000000000003</v>
      </c>
      <c r="G1504" s="20">
        <v>17.558333333333302</v>
      </c>
      <c r="I1504" s="57"/>
    </row>
    <row r="1505" spans="1:11" x14ac:dyDescent="0.25">
      <c r="A1505" s="73">
        <v>43034</v>
      </c>
      <c r="B1505" s="56">
        <v>24.6</v>
      </c>
      <c r="C1505" s="56">
        <v>13.8</v>
      </c>
      <c r="D1505" s="61">
        <f t="shared" si="267"/>
        <v>19.200000000000003</v>
      </c>
      <c r="E1505" s="61">
        <f t="shared" si="268"/>
        <v>19.200000000000003</v>
      </c>
      <c r="F1505" s="57">
        <v>10.126799999999999</v>
      </c>
      <c r="G1505" s="20">
        <v>18.4470588235294</v>
      </c>
      <c r="I1505" s="57"/>
    </row>
    <row r="1506" spans="1:11" x14ac:dyDescent="0.25">
      <c r="A1506" s="73">
        <v>43035</v>
      </c>
      <c r="B1506" s="56">
        <v>23.5</v>
      </c>
      <c r="C1506" s="56">
        <v>11.4</v>
      </c>
      <c r="D1506" s="61">
        <f t="shared" si="267"/>
        <v>17.45</v>
      </c>
      <c r="E1506" s="61">
        <f t="shared" si="268"/>
        <v>17.45</v>
      </c>
      <c r="F1506" s="57">
        <v>10.2852</v>
      </c>
      <c r="G1506" s="20">
        <v>16.677272727272701</v>
      </c>
      <c r="I1506" s="57"/>
    </row>
    <row r="1507" spans="1:11" x14ac:dyDescent="0.25">
      <c r="A1507" s="73">
        <v>43036</v>
      </c>
      <c r="B1507" s="56">
        <v>18.600000000000001</v>
      </c>
      <c r="C1507" s="56">
        <v>13.6</v>
      </c>
      <c r="D1507" s="61">
        <f t="shared" si="267"/>
        <v>16.100000000000001</v>
      </c>
      <c r="E1507" s="61">
        <f t="shared" si="268"/>
        <v>16.100000000000001</v>
      </c>
      <c r="F1507" s="57">
        <v>2.3111999999999999</v>
      </c>
      <c r="G1507" s="20">
        <v>15.8826086956522</v>
      </c>
      <c r="I1507" s="57"/>
    </row>
    <row r="1508" spans="1:11" x14ac:dyDescent="0.25">
      <c r="A1508" s="73">
        <v>43037</v>
      </c>
      <c r="B1508" s="56">
        <v>0</v>
      </c>
      <c r="C1508" s="56">
        <v>0</v>
      </c>
      <c r="D1508" s="61">
        <f t="shared" si="267"/>
        <v>0</v>
      </c>
      <c r="E1508" s="61">
        <f t="shared" si="268"/>
        <v>0</v>
      </c>
      <c r="F1508" s="57">
        <v>0</v>
      </c>
      <c r="G1508" s="20">
        <v>16.385470000000002</v>
      </c>
      <c r="I1508" s="57"/>
    </row>
    <row r="1509" spans="1:11" x14ac:dyDescent="0.25">
      <c r="A1509" s="73">
        <v>43038</v>
      </c>
      <c r="B1509" s="56">
        <v>14</v>
      </c>
      <c r="C1509" s="56">
        <v>13.3</v>
      </c>
      <c r="D1509" s="61">
        <f t="shared" si="267"/>
        <v>13.65</v>
      </c>
      <c r="E1509" s="61">
        <f t="shared" si="268"/>
        <v>13.65</v>
      </c>
      <c r="F1509" s="57">
        <v>0.84599999999999997</v>
      </c>
      <c r="G1509" s="20">
        <v>13.72</v>
      </c>
      <c r="I1509" s="57"/>
    </row>
    <row r="1510" spans="1:11" x14ac:dyDescent="0.25">
      <c r="A1510" s="73">
        <v>43039</v>
      </c>
      <c r="B1510" s="56">
        <v>0</v>
      </c>
      <c r="C1510" s="56">
        <v>0</v>
      </c>
      <c r="D1510" s="61">
        <f t="shared" si="267"/>
        <v>0</v>
      </c>
      <c r="E1510" s="61">
        <f t="shared" si="268"/>
        <v>0</v>
      </c>
      <c r="F1510" s="57">
        <v>0</v>
      </c>
      <c r="G1510" s="20">
        <v>17.103985699999999</v>
      </c>
      <c r="I1510" s="57"/>
    </row>
    <row r="1511" spans="1:11" x14ac:dyDescent="0.25">
      <c r="A1511" s="73">
        <v>43040</v>
      </c>
      <c r="B1511" s="56">
        <v>24.5</v>
      </c>
      <c r="C1511" s="56">
        <v>13.7</v>
      </c>
      <c r="D1511" s="61">
        <f t="shared" si="267"/>
        <v>19.100000000000001</v>
      </c>
      <c r="E1511" s="61">
        <f t="shared" si="268"/>
        <v>19.100000000000001</v>
      </c>
      <c r="F1511" s="57">
        <v>15.142799999999999</v>
      </c>
      <c r="G1511" s="20">
        <v>19.446153846153798</v>
      </c>
      <c r="H1511" s="61"/>
      <c r="I1511" s="57"/>
      <c r="J1511" s="61"/>
      <c r="K1511" s="57"/>
    </row>
    <row r="1512" spans="1:11" x14ac:dyDescent="0.25">
      <c r="A1512" s="73">
        <v>43041</v>
      </c>
      <c r="B1512" s="56">
        <v>23.1</v>
      </c>
      <c r="C1512" s="56">
        <v>11.4</v>
      </c>
      <c r="D1512" s="61">
        <f t="shared" si="267"/>
        <v>17.25</v>
      </c>
      <c r="E1512" s="61">
        <f t="shared" si="268"/>
        <v>17.25</v>
      </c>
      <c r="F1512" s="57">
        <v>12.125999999999999</v>
      </c>
      <c r="G1512" s="20">
        <v>16.45</v>
      </c>
      <c r="H1512" s="61"/>
      <c r="I1512" s="57"/>
      <c r="K1512" s="57"/>
    </row>
    <row r="1513" spans="1:11" x14ac:dyDescent="0.25">
      <c r="A1513" s="73">
        <v>43042</v>
      </c>
      <c r="B1513" s="56">
        <v>24.6</v>
      </c>
      <c r="C1513" s="56">
        <v>11.7</v>
      </c>
      <c r="D1513" s="61">
        <f t="shared" si="267"/>
        <v>18.149999999999999</v>
      </c>
      <c r="E1513" s="61">
        <f t="shared" si="268"/>
        <v>18.149999999999999</v>
      </c>
      <c r="F1513" s="57">
        <v>11.812799999999999</v>
      </c>
      <c r="G1513" s="20">
        <v>16.7304347826087</v>
      </c>
      <c r="H1513" s="61"/>
      <c r="I1513" s="57"/>
      <c r="K1513" s="57"/>
    </row>
    <row r="1514" spans="1:11" x14ac:dyDescent="0.25">
      <c r="A1514" s="73">
        <v>43043</v>
      </c>
      <c r="B1514" s="56">
        <v>20.3</v>
      </c>
      <c r="C1514" s="56">
        <v>11.7</v>
      </c>
      <c r="D1514" s="61">
        <f t="shared" si="267"/>
        <v>16</v>
      </c>
      <c r="E1514" s="61">
        <f t="shared" si="268"/>
        <v>16</v>
      </c>
      <c r="F1514" s="57">
        <v>9.0012000000000008</v>
      </c>
      <c r="G1514" s="20">
        <v>15.334782608695701</v>
      </c>
      <c r="H1514" s="61"/>
      <c r="I1514" s="57"/>
      <c r="K1514" s="57"/>
    </row>
    <row r="1515" spans="1:11" x14ac:dyDescent="0.25">
      <c r="A1515" s="73">
        <v>43044</v>
      </c>
      <c r="B1515" s="56">
        <v>21</v>
      </c>
      <c r="C1515" s="56">
        <v>12.2</v>
      </c>
      <c r="D1515" s="61">
        <f t="shared" si="267"/>
        <v>16.600000000000001</v>
      </c>
      <c r="E1515" s="61">
        <f t="shared" si="268"/>
        <v>16.600000000000001</v>
      </c>
      <c r="F1515" s="57">
        <v>8.5296000000000003</v>
      </c>
      <c r="G1515" s="20">
        <v>15.7318181818182</v>
      </c>
      <c r="H1515" s="61"/>
      <c r="I1515" s="57"/>
      <c r="K1515" s="57"/>
    </row>
    <row r="1516" spans="1:11" x14ac:dyDescent="0.25">
      <c r="A1516" s="73">
        <v>43045</v>
      </c>
      <c r="B1516" s="56">
        <v>18.2</v>
      </c>
      <c r="C1516" s="56">
        <v>12</v>
      </c>
      <c r="D1516" s="61">
        <f t="shared" si="267"/>
        <v>15.1</v>
      </c>
      <c r="E1516" s="61">
        <f t="shared" si="268"/>
        <v>15.1</v>
      </c>
      <c r="F1516" s="57">
        <v>5.4947999999999997</v>
      </c>
      <c r="G1516" s="20">
        <v>14.329411764705901</v>
      </c>
      <c r="H1516" s="61"/>
      <c r="I1516" s="57"/>
      <c r="K1516" s="57"/>
    </row>
    <row r="1517" spans="1:11" x14ac:dyDescent="0.25">
      <c r="A1517" s="73">
        <v>43046</v>
      </c>
      <c r="B1517" s="56">
        <v>27</v>
      </c>
      <c r="C1517" s="56">
        <v>14.1</v>
      </c>
      <c r="D1517" s="61">
        <f t="shared" si="267"/>
        <v>20.55</v>
      </c>
      <c r="E1517" s="61">
        <f t="shared" si="268"/>
        <v>20.55</v>
      </c>
      <c r="F1517" s="57">
        <v>13.490399999999999</v>
      </c>
      <c r="G1517" s="20">
        <v>20.884615384615401</v>
      </c>
      <c r="H1517" s="61"/>
      <c r="I1517" s="57"/>
      <c r="K1517" s="57"/>
    </row>
    <row r="1518" spans="1:11" x14ac:dyDescent="0.25">
      <c r="A1518" s="73">
        <v>43047</v>
      </c>
      <c r="B1518" s="56">
        <v>24.8</v>
      </c>
      <c r="C1518" s="56">
        <v>10.9</v>
      </c>
      <c r="D1518" s="61">
        <f t="shared" si="267"/>
        <v>17.850000000000001</v>
      </c>
      <c r="E1518" s="61">
        <f t="shared" si="268"/>
        <v>17.850000000000001</v>
      </c>
      <c r="F1518" s="57">
        <v>11.8704</v>
      </c>
      <c r="G1518" s="20">
        <v>16.686363636363598</v>
      </c>
      <c r="H1518" s="61"/>
      <c r="I1518" s="57"/>
      <c r="K1518" s="57"/>
    </row>
    <row r="1519" spans="1:11" x14ac:dyDescent="0.25">
      <c r="A1519" s="73">
        <v>43048</v>
      </c>
      <c r="B1519" s="56">
        <v>23.6</v>
      </c>
      <c r="C1519" s="56">
        <v>15.9</v>
      </c>
      <c r="D1519" s="61">
        <f t="shared" si="267"/>
        <v>19.75</v>
      </c>
      <c r="E1519" s="61">
        <f t="shared" si="268"/>
        <v>19.75</v>
      </c>
      <c r="F1519" s="57">
        <v>9.4116</v>
      </c>
      <c r="G1519" s="20">
        <v>18.3565217391304</v>
      </c>
      <c r="H1519" s="61"/>
      <c r="I1519" s="57"/>
      <c r="K1519" s="57"/>
    </row>
    <row r="1520" spans="1:11" x14ac:dyDescent="0.25">
      <c r="A1520" s="73">
        <v>43049</v>
      </c>
      <c r="B1520" s="56">
        <v>18.399999999999999</v>
      </c>
      <c r="C1520" s="56">
        <v>14.5</v>
      </c>
      <c r="D1520" s="61">
        <f t="shared" si="267"/>
        <v>16.45</v>
      </c>
      <c r="E1520" s="61">
        <f t="shared" si="268"/>
        <v>16.45</v>
      </c>
      <c r="F1520" s="57">
        <v>6.2940000000000005</v>
      </c>
      <c r="G1520" s="20">
        <v>16.594117647058798</v>
      </c>
      <c r="H1520" s="61"/>
      <c r="I1520" s="57"/>
      <c r="K1520" s="57"/>
    </row>
    <row r="1521" spans="1:11" x14ac:dyDescent="0.25">
      <c r="A1521" s="73">
        <v>43050</v>
      </c>
      <c r="B1521" s="56">
        <v>22.9</v>
      </c>
      <c r="C1521" s="56">
        <v>12.2</v>
      </c>
      <c r="D1521" s="61">
        <f t="shared" si="267"/>
        <v>17.549999999999997</v>
      </c>
      <c r="E1521" s="61">
        <f t="shared" si="268"/>
        <v>17.549999999999997</v>
      </c>
      <c r="F1521" s="57">
        <v>13.134</v>
      </c>
      <c r="G1521" s="20">
        <v>18.3333333333333</v>
      </c>
      <c r="H1521" s="61"/>
      <c r="I1521" s="57"/>
      <c r="K1521" s="57"/>
    </row>
    <row r="1522" spans="1:11" x14ac:dyDescent="0.25">
      <c r="A1522" s="73">
        <v>43051</v>
      </c>
      <c r="B1522" s="56">
        <v>14.7</v>
      </c>
      <c r="C1522" s="56">
        <v>10.8</v>
      </c>
      <c r="D1522" s="61">
        <f t="shared" si="267"/>
        <v>12.75</v>
      </c>
      <c r="E1522" s="61">
        <f t="shared" si="268"/>
        <v>12.75</v>
      </c>
      <c r="F1522" s="57">
        <v>5.1779999999999999</v>
      </c>
      <c r="G1522" s="20">
        <v>12.845454545454499</v>
      </c>
      <c r="H1522" s="61"/>
      <c r="I1522" s="57"/>
      <c r="K1522" s="57"/>
    </row>
    <row r="1523" spans="1:11" x14ac:dyDescent="0.25">
      <c r="A1523" s="73">
        <v>43052</v>
      </c>
      <c r="B1523" s="56">
        <v>22.3</v>
      </c>
      <c r="C1523" s="56">
        <v>13.3</v>
      </c>
      <c r="D1523" s="61">
        <f t="shared" si="267"/>
        <v>17.8</v>
      </c>
      <c r="E1523" s="61">
        <f t="shared" si="268"/>
        <v>17.8</v>
      </c>
      <c r="F1523" s="57">
        <v>11.787599999999999</v>
      </c>
      <c r="G1523" s="20">
        <v>17.815384615384598</v>
      </c>
      <c r="H1523" s="61"/>
      <c r="I1523" s="57"/>
      <c r="K1523" s="57"/>
    </row>
    <row r="1524" spans="1:11" x14ac:dyDescent="0.25">
      <c r="A1524" s="73">
        <v>43053</v>
      </c>
      <c r="B1524" s="56">
        <v>23.6</v>
      </c>
      <c r="C1524" s="56">
        <v>13.6</v>
      </c>
      <c r="D1524" s="61">
        <f t="shared" si="267"/>
        <v>18.600000000000001</v>
      </c>
      <c r="E1524" s="61">
        <f t="shared" si="268"/>
        <v>18.600000000000001</v>
      </c>
      <c r="F1524" s="57">
        <v>10.430399999999999</v>
      </c>
      <c r="G1524" s="20">
        <v>17.247368421052599</v>
      </c>
      <c r="H1524" s="61"/>
      <c r="I1524" s="57"/>
      <c r="K1524" s="57"/>
    </row>
    <row r="1525" spans="1:11" x14ac:dyDescent="0.25">
      <c r="A1525" s="73">
        <v>43054</v>
      </c>
      <c r="B1525" s="56">
        <v>16.8</v>
      </c>
      <c r="C1525" s="56">
        <v>14.2</v>
      </c>
      <c r="D1525" s="61">
        <f t="shared" si="267"/>
        <v>15.5</v>
      </c>
      <c r="E1525" s="61">
        <f t="shared" si="268"/>
        <v>15.5</v>
      </c>
      <c r="F1525" s="57">
        <v>4.6703999999999999</v>
      </c>
      <c r="G1525" s="20">
        <v>15.572727272727301</v>
      </c>
      <c r="H1525" s="61"/>
      <c r="I1525" s="57"/>
      <c r="K1525" s="57"/>
    </row>
    <row r="1526" spans="1:11" x14ac:dyDescent="0.25">
      <c r="A1526" s="73">
        <v>43055</v>
      </c>
      <c r="B1526" s="56">
        <v>17.5</v>
      </c>
      <c r="C1526" s="56">
        <v>15.8</v>
      </c>
      <c r="D1526" s="61">
        <f t="shared" si="267"/>
        <v>16.649999999999999</v>
      </c>
      <c r="E1526" s="61">
        <f t="shared" si="268"/>
        <v>16.649999999999999</v>
      </c>
      <c r="F1526" s="57">
        <v>5.6063999999999998</v>
      </c>
      <c r="G1526" s="20">
        <v>16.816666666666698</v>
      </c>
      <c r="H1526" s="61"/>
      <c r="I1526" s="57"/>
      <c r="K1526" s="57"/>
    </row>
    <row r="1527" spans="1:11" x14ac:dyDescent="0.25">
      <c r="A1527" s="73">
        <v>43056</v>
      </c>
      <c r="B1527" s="56">
        <v>19.2</v>
      </c>
      <c r="C1527" s="56">
        <v>15.8</v>
      </c>
      <c r="D1527" s="61">
        <f t="shared" si="267"/>
        <v>17.5</v>
      </c>
      <c r="E1527" s="61">
        <f t="shared" si="268"/>
        <v>17.5</v>
      </c>
      <c r="F1527" s="57">
        <v>6.7547999999999995</v>
      </c>
      <c r="G1527" s="20">
        <v>17.871428571428599</v>
      </c>
      <c r="H1527" s="61"/>
      <c r="I1527" s="57"/>
      <c r="K1527" s="57"/>
    </row>
    <row r="1528" spans="1:11" x14ac:dyDescent="0.25">
      <c r="A1528" s="73">
        <v>43057</v>
      </c>
      <c r="B1528" s="56">
        <v>16.600000000000001</v>
      </c>
      <c r="C1528" s="56">
        <v>15.2</v>
      </c>
      <c r="D1528" s="61">
        <f t="shared" si="267"/>
        <v>15.9</v>
      </c>
      <c r="E1528" s="61">
        <f t="shared" si="268"/>
        <v>15.9</v>
      </c>
      <c r="F1528" s="57">
        <v>5.2644000000000002</v>
      </c>
      <c r="G1528" s="20">
        <v>16.16</v>
      </c>
      <c r="H1528" s="61"/>
      <c r="I1528" s="57"/>
      <c r="K1528" s="57"/>
    </row>
    <row r="1529" spans="1:11" x14ac:dyDescent="0.25">
      <c r="A1529" s="73">
        <v>43058</v>
      </c>
      <c r="B1529" s="56">
        <v>13.8</v>
      </c>
      <c r="C1529" s="56">
        <v>10.6</v>
      </c>
      <c r="D1529" s="61">
        <f t="shared" si="267"/>
        <v>12.2</v>
      </c>
      <c r="E1529" s="61">
        <f t="shared" si="268"/>
        <v>12.2</v>
      </c>
      <c r="F1529" s="57">
        <v>6.2256</v>
      </c>
      <c r="G1529" s="20">
        <v>12.4857142857143</v>
      </c>
      <c r="H1529" s="61"/>
      <c r="I1529" s="57"/>
      <c r="K1529" s="57"/>
    </row>
    <row r="1530" spans="1:11" x14ac:dyDescent="0.25">
      <c r="A1530" s="73">
        <v>43059</v>
      </c>
      <c r="B1530" s="56">
        <v>14.3</v>
      </c>
      <c r="C1530" s="56">
        <v>11.3</v>
      </c>
      <c r="D1530" s="61">
        <f t="shared" si="267"/>
        <v>12.8</v>
      </c>
      <c r="E1530" s="61">
        <f t="shared" si="268"/>
        <v>12.8</v>
      </c>
      <c r="F1530" s="57">
        <v>6.5532000000000004</v>
      </c>
      <c r="G1530" s="20">
        <v>13.1285714285714</v>
      </c>
      <c r="H1530" s="61"/>
      <c r="I1530" s="57"/>
      <c r="K1530" s="57"/>
    </row>
    <row r="1531" spans="1:11" x14ac:dyDescent="0.25">
      <c r="A1531" s="73">
        <v>43060</v>
      </c>
      <c r="B1531" s="56">
        <v>12.4</v>
      </c>
      <c r="C1531" s="56">
        <v>10.5</v>
      </c>
      <c r="D1531" s="61">
        <f t="shared" si="267"/>
        <v>11.45</v>
      </c>
      <c r="E1531" s="61">
        <f t="shared" si="268"/>
        <v>11.45</v>
      </c>
      <c r="F1531" s="57">
        <v>6.0275999999999996</v>
      </c>
      <c r="G1531" s="20">
        <v>11.714285714285699</v>
      </c>
      <c r="H1531" s="61"/>
      <c r="I1531" s="57"/>
      <c r="K1531" s="57"/>
    </row>
    <row r="1532" spans="1:11" x14ac:dyDescent="0.25">
      <c r="A1532" s="73">
        <v>43061</v>
      </c>
      <c r="B1532" s="56">
        <v>14.8</v>
      </c>
      <c r="C1532" s="56">
        <v>9.6</v>
      </c>
      <c r="D1532" s="61">
        <f t="shared" si="267"/>
        <v>12.2</v>
      </c>
      <c r="E1532" s="61">
        <f t="shared" si="268"/>
        <v>12.2</v>
      </c>
      <c r="F1532" s="57">
        <v>7.95</v>
      </c>
      <c r="G1532" s="20">
        <v>12.1</v>
      </c>
      <c r="H1532" s="61"/>
      <c r="I1532" s="57"/>
      <c r="K1532" s="57"/>
    </row>
    <row r="1533" spans="1:11" x14ac:dyDescent="0.25">
      <c r="A1533" s="73">
        <v>43062</v>
      </c>
      <c r="B1533" s="56">
        <v>15.3</v>
      </c>
      <c r="C1533" s="56">
        <v>8.1</v>
      </c>
      <c r="D1533" s="61">
        <f t="shared" si="267"/>
        <v>11.7</v>
      </c>
      <c r="E1533" s="61">
        <f t="shared" si="268"/>
        <v>11.7</v>
      </c>
      <c r="F1533" s="57">
        <v>9.7392000000000003</v>
      </c>
      <c r="G1533" s="20">
        <v>11.328571428571401</v>
      </c>
      <c r="H1533" s="61"/>
      <c r="I1533" s="57"/>
      <c r="K1533" s="57"/>
    </row>
    <row r="1534" spans="1:11" x14ac:dyDescent="0.25">
      <c r="A1534" s="73">
        <v>43063</v>
      </c>
      <c r="B1534" s="56">
        <v>18</v>
      </c>
      <c r="C1534" s="56">
        <v>4.9000000000000004</v>
      </c>
      <c r="D1534" s="61">
        <f t="shared" si="267"/>
        <v>11.45</v>
      </c>
      <c r="E1534" s="61">
        <f t="shared" si="268"/>
        <v>11.45</v>
      </c>
      <c r="F1534" s="57">
        <v>11.6112</v>
      </c>
      <c r="G1534" s="20">
        <v>10.7842105263158</v>
      </c>
      <c r="H1534" s="61"/>
      <c r="I1534" s="57"/>
      <c r="K1534" s="57"/>
    </row>
    <row r="1535" spans="1:11" x14ac:dyDescent="0.25">
      <c r="A1535" s="73">
        <v>43064</v>
      </c>
      <c r="B1535" s="56">
        <v>16</v>
      </c>
      <c r="C1535" s="56">
        <v>6.4</v>
      </c>
      <c r="D1535" s="61">
        <f t="shared" si="267"/>
        <v>11.2</v>
      </c>
      <c r="E1535" s="61">
        <f t="shared" si="268"/>
        <v>11.2</v>
      </c>
      <c r="F1535" s="57">
        <v>11.096399999999999</v>
      </c>
      <c r="G1535" s="20">
        <v>10.345454545454499</v>
      </c>
      <c r="H1535" s="61"/>
      <c r="I1535" s="57"/>
      <c r="K1535" s="57"/>
    </row>
    <row r="1536" spans="1:11" x14ac:dyDescent="0.25">
      <c r="A1536" s="73">
        <v>43065</v>
      </c>
      <c r="B1536" s="56">
        <v>16.899999999999999</v>
      </c>
      <c r="C1536" s="56">
        <v>3.2</v>
      </c>
      <c r="D1536" s="61">
        <f t="shared" si="267"/>
        <v>10.049999999999999</v>
      </c>
      <c r="E1536" s="61">
        <f t="shared" si="268"/>
        <v>10.049999999999999</v>
      </c>
      <c r="F1536" s="57">
        <v>11.2296</v>
      </c>
      <c r="G1536" s="20">
        <v>9.0136363636363601</v>
      </c>
      <c r="H1536" s="61"/>
      <c r="I1536" s="57"/>
      <c r="K1536" s="57"/>
    </row>
    <row r="1537" spans="1:11" x14ac:dyDescent="0.25">
      <c r="A1537" s="73">
        <v>43066</v>
      </c>
      <c r="B1537" s="56">
        <v>15.9</v>
      </c>
      <c r="C1537" s="56">
        <v>8</v>
      </c>
      <c r="D1537" s="61">
        <f t="shared" si="267"/>
        <v>11.95</v>
      </c>
      <c r="E1537" s="61">
        <f t="shared" si="268"/>
        <v>11.95</v>
      </c>
      <c r="F1537" s="57">
        <v>8.0579999999999998</v>
      </c>
      <c r="G1537" s="20">
        <v>11.247826086956501</v>
      </c>
      <c r="H1537" s="61"/>
      <c r="I1537" s="57"/>
      <c r="K1537" s="57"/>
    </row>
    <row r="1538" spans="1:11" x14ac:dyDescent="0.25">
      <c r="A1538" s="73">
        <v>43067</v>
      </c>
      <c r="B1538" s="56">
        <v>15.4</v>
      </c>
      <c r="C1538" s="56">
        <v>9.8000000000000007</v>
      </c>
      <c r="D1538" s="61">
        <f t="shared" si="267"/>
        <v>12.600000000000001</v>
      </c>
      <c r="E1538" s="61">
        <f t="shared" si="268"/>
        <v>12.600000000000001</v>
      </c>
      <c r="F1538" s="57">
        <v>6.8772000000000002</v>
      </c>
      <c r="G1538" s="20">
        <v>11.95</v>
      </c>
      <c r="H1538" s="61"/>
      <c r="I1538" s="57"/>
      <c r="K1538" s="57"/>
    </row>
    <row r="1539" spans="1:11" x14ac:dyDescent="0.25">
      <c r="A1539" s="73">
        <v>43068</v>
      </c>
      <c r="B1539" s="56">
        <v>16.5</v>
      </c>
      <c r="C1539" s="56">
        <v>8.6999999999999993</v>
      </c>
      <c r="D1539" s="61">
        <f t="shared" si="267"/>
        <v>12.6</v>
      </c>
      <c r="E1539" s="61">
        <f t="shared" si="268"/>
        <v>12.6</v>
      </c>
      <c r="F1539" s="57">
        <v>7.5648</v>
      </c>
      <c r="G1539" s="20">
        <v>11.961538461538501</v>
      </c>
      <c r="H1539" s="61"/>
      <c r="I1539" s="57"/>
      <c r="K1539" s="57"/>
    </row>
    <row r="1540" spans="1:11" x14ac:dyDescent="0.25">
      <c r="A1540" s="73">
        <v>43069</v>
      </c>
      <c r="B1540" s="56">
        <v>19.399999999999999</v>
      </c>
      <c r="C1540" s="56">
        <v>7.4</v>
      </c>
      <c r="D1540" s="61">
        <f t="shared" si="267"/>
        <v>13.399999999999999</v>
      </c>
      <c r="E1540" s="61">
        <f t="shared" si="268"/>
        <v>13.399999999999999</v>
      </c>
      <c r="F1540" s="57">
        <v>11.524800000000001</v>
      </c>
      <c r="G1540" s="20">
        <v>14.0230769230769</v>
      </c>
      <c r="H1540" s="61"/>
      <c r="I1540" s="57"/>
      <c r="K1540" s="57"/>
    </row>
    <row r="1541" spans="1:11" x14ac:dyDescent="0.25">
      <c r="A1541" s="73">
        <v>43070</v>
      </c>
      <c r="B1541" s="56">
        <v>13.6</v>
      </c>
      <c r="C1541" s="56">
        <v>7.7</v>
      </c>
      <c r="D1541" s="61">
        <f t="shared" si="267"/>
        <v>10.65</v>
      </c>
      <c r="E1541" s="61">
        <f t="shared" si="268"/>
        <v>10.65</v>
      </c>
      <c r="F1541" s="57">
        <v>6.3875999999999999</v>
      </c>
      <c r="G1541" s="20">
        <v>9.7136363636363594</v>
      </c>
      <c r="H1541" s="61"/>
      <c r="I1541" s="57"/>
      <c r="K1541" s="57"/>
    </row>
    <row r="1542" spans="1:11" x14ac:dyDescent="0.25">
      <c r="A1542" s="73">
        <v>43071</v>
      </c>
      <c r="B1542" s="56">
        <v>13.2</v>
      </c>
      <c r="C1542" s="56">
        <v>11.5</v>
      </c>
      <c r="D1542" s="61">
        <f t="shared" si="267"/>
        <v>12.35</v>
      </c>
      <c r="E1542" s="61">
        <f t="shared" si="268"/>
        <v>12.35</v>
      </c>
      <c r="F1542" s="57">
        <v>5.3651999999999997</v>
      </c>
      <c r="G1542" s="20">
        <v>12.54</v>
      </c>
      <c r="H1542" s="61"/>
      <c r="I1542" s="57"/>
      <c r="K1542" s="57"/>
    </row>
    <row r="1543" spans="1:11" x14ac:dyDescent="0.25">
      <c r="A1543" s="73">
        <v>43072</v>
      </c>
      <c r="B1543" s="56">
        <v>18.5</v>
      </c>
      <c r="C1543" s="56">
        <v>9.1999999999999993</v>
      </c>
      <c r="D1543" s="61">
        <f t="shared" si="267"/>
        <v>13.85</v>
      </c>
      <c r="E1543" s="61">
        <f t="shared" si="268"/>
        <v>13.85</v>
      </c>
      <c r="F1543" s="57">
        <v>11.3088</v>
      </c>
      <c r="G1543" s="20">
        <v>14.4153846153846</v>
      </c>
      <c r="H1543" s="61"/>
      <c r="I1543" s="57"/>
      <c r="K1543" s="57"/>
    </row>
    <row r="1544" spans="1:11" x14ac:dyDescent="0.25">
      <c r="A1544" s="73">
        <v>43073</v>
      </c>
      <c r="B1544" s="56">
        <v>17</v>
      </c>
      <c r="C1544" s="56">
        <v>4.5999999999999996</v>
      </c>
      <c r="D1544" s="61">
        <f t="shared" si="267"/>
        <v>10.8</v>
      </c>
      <c r="E1544" s="61">
        <f t="shared" si="268"/>
        <v>10.8</v>
      </c>
      <c r="F1544" s="57">
        <v>8.3856000000000002</v>
      </c>
      <c r="G1544" s="20">
        <v>8.9454545454545507</v>
      </c>
      <c r="H1544" s="61"/>
      <c r="I1544" s="57"/>
      <c r="K1544" s="57"/>
    </row>
    <row r="1545" spans="1:11" x14ac:dyDescent="0.25">
      <c r="A1545" s="73">
        <v>43074</v>
      </c>
      <c r="B1545" s="56">
        <v>13.9</v>
      </c>
      <c r="C1545" s="56">
        <v>4.2</v>
      </c>
      <c r="D1545" s="61">
        <f t="shared" ref="D1545:D1608" si="269">(B1545+C1545)/2</f>
        <v>9.0500000000000007</v>
      </c>
      <c r="E1545" s="61">
        <f t="shared" ref="E1545:E1608" si="270">IF(D1545&lt;=0,0,IF(AND(D1545&gt;0,D1545&lt;=26),D1545,IF(AND(D1545&gt;26,D1545&lt;=34),26/8*(34-D1545),0)))</f>
        <v>9.0500000000000007</v>
      </c>
      <c r="F1545" s="57">
        <v>7.4424000000000001</v>
      </c>
      <c r="G1545" s="20">
        <v>9.0578947368421101</v>
      </c>
      <c r="H1545" s="61"/>
      <c r="I1545" s="57"/>
      <c r="K1545" s="57"/>
    </row>
    <row r="1546" spans="1:11" x14ac:dyDescent="0.25">
      <c r="A1546" s="73">
        <v>43075</v>
      </c>
      <c r="B1546" s="56">
        <v>14.8</v>
      </c>
      <c r="C1546" s="56">
        <v>9.5</v>
      </c>
      <c r="D1546" s="61">
        <f t="shared" si="269"/>
        <v>12.15</v>
      </c>
      <c r="E1546" s="61">
        <f t="shared" si="270"/>
        <v>12.15</v>
      </c>
      <c r="F1546" s="57">
        <v>7.8528000000000002</v>
      </c>
      <c r="G1546" s="20">
        <v>12.038461538461499</v>
      </c>
      <c r="H1546" s="61"/>
      <c r="I1546" s="57"/>
      <c r="K1546" s="57"/>
    </row>
    <row r="1547" spans="1:11" x14ac:dyDescent="0.25">
      <c r="A1547" s="73">
        <v>43076</v>
      </c>
      <c r="B1547" s="56">
        <v>13.1</v>
      </c>
      <c r="C1547" s="56">
        <v>12.2</v>
      </c>
      <c r="D1547" s="61">
        <f t="shared" si="269"/>
        <v>12.649999999999999</v>
      </c>
      <c r="E1547" s="61">
        <f t="shared" si="270"/>
        <v>12.649999999999999</v>
      </c>
      <c r="F1547" s="57">
        <v>3.9359999999999999</v>
      </c>
      <c r="G1547" s="20">
        <v>12.6</v>
      </c>
      <c r="H1547" s="61"/>
      <c r="I1547" s="57"/>
      <c r="K1547" s="57"/>
    </row>
    <row r="1548" spans="1:11" x14ac:dyDescent="0.25">
      <c r="A1548" s="73">
        <v>43077</v>
      </c>
      <c r="B1548" s="56">
        <v>16.899999999999999</v>
      </c>
      <c r="C1548" s="56">
        <v>6.2</v>
      </c>
      <c r="D1548" s="61">
        <f t="shared" si="269"/>
        <v>11.549999999999999</v>
      </c>
      <c r="E1548" s="61">
        <f t="shared" si="270"/>
        <v>11.549999999999999</v>
      </c>
      <c r="F1548" s="57">
        <v>10.6104</v>
      </c>
      <c r="G1548" s="20">
        <v>11.8692307692308</v>
      </c>
      <c r="H1548" s="61"/>
      <c r="I1548" s="57"/>
      <c r="K1548" s="57"/>
    </row>
    <row r="1549" spans="1:11" x14ac:dyDescent="0.25">
      <c r="A1549" s="73">
        <v>43078</v>
      </c>
      <c r="B1549" s="56">
        <v>15.4</v>
      </c>
      <c r="C1549" s="56">
        <v>1.6</v>
      </c>
      <c r="D1549" s="61">
        <f t="shared" si="269"/>
        <v>8.5</v>
      </c>
      <c r="E1549" s="61">
        <f t="shared" si="270"/>
        <v>8.5</v>
      </c>
      <c r="F1549" s="57">
        <v>9.4331999999999994</v>
      </c>
      <c r="G1549" s="20">
        <v>6.3090909090909104</v>
      </c>
      <c r="H1549" s="61"/>
      <c r="I1549" s="57"/>
      <c r="K1549" s="57"/>
    </row>
    <row r="1550" spans="1:11" x14ac:dyDescent="0.25">
      <c r="A1550" s="73">
        <v>43079</v>
      </c>
      <c r="B1550" s="56">
        <v>19.100000000000001</v>
      </c>
      <c r="C1550" s="56">
        <v>1.2</v>
      </c>
      <c r="D1550" s="61">
        <f t="shared" si="269"/>
        <v>10.15</v>
      </c>
      <c r="E1550" s="61">
        <f t="shared" si="270"/>
        <v>10.15</v>
      </c>
      <c r="F1550" s="57">
        <v>10.254</v>
      </c>
      <c r="G1550" s="20">
        <v>7.3681818181818199</v>
      </c>
      <c r="H1550" s="61"/>
      <c r="I1550" s="57"/>
      <c r="K1550" s="57"/>
    </row>
    <row r="1551" spans="1:11" x14ac:dyDescent="0.25">
      <c r="A1551" s="73">
        <v>43080</v>
      </c>
      <c r="B1551" s="56">
        <v>15.9</v>
      </c>
      <c r="C1551" s="56">
        <v>-0.2</v>
      </c>
      <c r="D1551" s="61">
        <f t="shared" si="269"/>
        <v>7.8500000000000005</v>
      </c>
      <c r="E1551" s="61">
        <f t="shared" si="270"/>
        <v>7.8500000000000005</v>
      </c>
      <c r="F1551" s="57">
        <v>9.1235999999999997</v>
      </c>
      <c r="G1551" s="20">
        <v>6.85</v>
      </c>
      <c r="H1551" s="61"/>
      <c r="I1551" s="57"/>
      <c r="K1551" s="57"/>
    </row>
    <row r="1552" spans="1:11" x14ac:dyDescent="0.25">
      <c r="A1552" s="73">
        <v>43081</v>
      </c>
      <c r="B1552" s="56">
        <v>11.2</v>
      </c>
      <c r="C1552" s="56">
        <v>7.6</v>
      </c>
      <c r="D1552" s="61">
        <f t="shared" si="269"/>
        <v>9.3999999999999986</v>
      </c>
      <c r="E1552" s="61">
        <f t="shared" si="270"/>
        <v>9.3999999999999986</v>
      </c>
      <c r="F1552" s="57">
        <v>5.016</v>
      </c>
      <c r="G1552" s="20">
        <v>8.9681818181818205</v>
      </c>
      <c r="H1552" s="61"/>
      <c r="I1552" s="57"/>
      <c r="K1552" s="57"/>
    </row>
    <row r="1553" spans="1:11" x14ac:dyDescent="0.25">
      <c r="A1553" s="73">
        <v>43082</v>
      </c>
      <c r="B1553" s="56">
        <v>8.6</v>
      </c>
      <c r="C1553" s="56">
        <v>7.8</v>
      </c>
      <c r="D1553" s="61">
        <f t="shared" si="269"/>
        <v>8.1999999999999993</v>
      </c>
      <c r="E1553" s="61">
        <f t="shared" si="270"/>
        <v>8.1999999999999993</v>
      </c>
      <c r="F1553" s="57">
        <v>3.2555999999999998</v>
      </c>
      <c r="G1553" s="20">
        <v>8.2666666666666693</v>
      </c>
      <c r="H1553" s="61"/>
      <c r="I1553" s="57"/>
      <c r="K1553" s="57"/>
    </row>
    <row r="1554" spans="1:11" x14ac:dyDescent="0.25">
      <c r="A1554" s="73">
        <v>43083</v>
      </c>
      <c r="B1554" s="56">
        <v>9.8000000000000007</v>
      </c>
      <c r="C1554" s="56">
        <v>8.6999999999999993</v>
      </c>
      <c r="D1554" s="61">
        <f t="shared" si="269"/>
        <v>9.25</v>
      </c>
      <c r="E1554" s="61">
        <f t="shared" si="270"/>
        <v>9.25</v>
      </c>
      <c r="F1554" s="57">
        <v>4.5696000000000003</v>
      </c>
      <c r="G1554" s="20">
        <v>9.42</v>
      </c>
      <c r="H1554" s="61"/>
      <c r="I1554" s="57"/>
      <c r="K1554" s="57"/>
    </row>
    <row r="1555" spans="1:11" x14ac:dyDescent="0.25">
      <c r="A1555" s="73">
        <v>43084</v>
      </c>
      <c r="B1555" s="56">
        <v>14.1</v>
      </c>
      <c r="C1555" s="56">
        <v>9.3000000000000007</v>
      </c>
      <c r="D1555" s="61">
        <f t="shared" si="269"/>
        <v>11.7</v>
      </c>
      <c r="E1555" s="61">
        <f t="shared" si="270"/>
        <v>11.7</v>
      </c>
      <c r="F1555" s="57">
        <v>9.1992000000000012</v>
      </c>
      <c r="G1555" s="20">
        <v>11.353846153846201</v>
      </c>
      <c r="H1555" s="61"/>
      <c r="I1555" s="57"/>
      <c r="K1555" s="57"/>
    </row>
    <row r="1556" spans="1:11" x14ac:dyDescent="0.25">
      <c r="A1556" s="73">
        <v>43085</v>
      </c>
      <c r="B1556" s="56">
        <v>15.6</v>
      </c>
      <c r="C1556" s="56">
        <v>7.5</v>
      </c>
      <c r="D1556" s="61">
        <f t="shared" si="269"/>
        <v>11.55</v>
      </c>
      <c r="E1556" s="61">
        <f t="shared" si="270"/>
        <v>11.55</v>
      </c>
      <c r="F1556" s="57">
        <v>10.128</v>
      </c>
      <c r="G1556" s="20">
        <v>10.768750000000001</v>
      </c>
      <c r="H1556" s="61"/>
      <c r="I1556" s="57"/>
      <c r="K1556" s="57"/>
    </row>
    <row r="1557" spans="1:11" x14ac:dyDescent="0.25">
      <c r="A1557" s="73">
        <v>43086</v>
      </c>
      <c r="B1557" s="56">
        <v>12.3</v>
      </c>
      <c r="C1557" s="56">
        <v>3.5</v>
      </c>
      <c r="D1557" s="61">
        <f t="shared" si="269"/>
        <v>7.9</v>
      </c>
      <c r="E1557" s="61">
        <f t="shared" si="270"/>
        <v>7.9</v>
      </c>
      <c r="F1557" s="57">
        <v>8.014800000000001</v>
      </c>
      <c r="G1557" s="20">
        <v>7.8571428571428603</v>
      </c>
      <c r="H1557" s="61"/>
      <c r="I1557" s="57"/>
      <c r="K1557" s="57"/>
    </row>
    <row r="1558" spans="1:11" x14ac:dyDescent="0.25">
      <c r="A1558" s="73">
        <v>43087</v>
      </c>
      <c r="B1558" s="56">
        <v>16.100000000000001</v>
      </c>
      <c r="C1558" s="56">
        <v>3.6</v>
      </c>
      <c r="D1558" s="61">
        <f t="shared" si="269"/>
        <v>9.8500000000000014</v>
      </c>
      <c r="E1558" s="61">
        <f t="shared" si="270"/>
        <v>9.8500000000000014</v>
      </c>
      <c r="F1558" s="57">
        <v>10.898399999999999</v>
      </c>
      <c r="G1558" s="20">
        <v>10.384615384615399</v>
      </c>
      <c r="H1558" s="61"/>
      <c r="I1558" s="57"/>
      <c r="K1558" s="57"/>
    </row>
    <row r="1559" spans="1:11" x14ac:dyDescent="0.25">
      <c r="A1559" s="73">
        <v>43088</v>
      </c>
      <c r="B1559" s="56">
        <v>16.5</v>
      </c>
      <c r="C1559" s="56">
        <v>-0.8</v>
      </c>
      <c r="D1559" s="61">
        <f t="shared" si="269"/>
        <v>7.85</v>
      </c>
      <c r="E1559" s="61">
        <f t="shared" si="270"/>
        <v>7.85</v>
      </c>
      <c r="F1559" s="57">
        <v>10.1784</v>
      </c>
      <c r="G1559" s="20">
        <v>5.9909090909090903</v>
      </c>
      <c r="H1559" s="61"/>
      <c r="I1559" s="57"/>
      <c r="K1559" s="57"/>
    </row>
    <row r="1560" spans="1:11" x14ac:dyDescent="0.25">
      <c r="A1560" s="73">
        <v>43089</v>
      </c>
      <c r="B1560" s="56">
        <v>17</v>
      </c>
      <c r="C1560" s="56">
        <v>-0.8</v>
      </c>
      <c r="D1560" s="61">
        <f t="shared" si="269"/>
        <v>8.1</v>
      </c>
      <c r="E1560" s="61">
        <f t="shared" si="270"/>
        <v>8.1</v>
      </c>
      <c r="F1560" s="57">
        <v>10.5312</v>
      </c>
      <c r="G1560" s="20">
        <v>6.7047619047618996</v>
      </c>
      <c r="H1560" s="61"/>
      <c r="I1560" s="57"/>
      <c r="K1560" s="57"/>
    </row>
    <row r="1561" spans="1:11" x14ac:dyDescent="0.25">
      <c r="A1561" s="73">
        <v>43090</v>
      </c>
      <c r="B1561" s="56">
        <v>14.2</v>
      </c>
      <c r="C1561" s="56">
        <v>1.5</v>
      </c>
      <c r="D1561" s="61">
        <f t="shared" si="269"/>
        <v>7.85</v>
      </c>
      <c r="E1561" s="61">
        <f t="shared" si="270"/>
        <v>7.85</v>
      </c>
      <c r="F1561" s="57">
        <v>6.8760000000000003</v>
      </c>
      <c r="G1561" s="20">
        <v>6.4863636363636399</v>
      </c>
      <c r="H1561" s="61"/>
      <c r="I1561" s="57"/>
    </row>
    <row r="1562" spans="1:11" x14ac:dyDescent="0.25">
      <c r="A1562" s="73">
        <v>43091</v>
      </c>
      <c r="B1562" s="56">
        <v>14.4</v>
      </c>
      <c r="C1562" s="56">
        <v>0.2</v>
      </c>
      <c r="D1562" s="61">
        <f t="shared" si="269"/>
        <v>7.3</v>
      </c>
      <c r="E1562" s="61">
        <f t="shared" si="270"/>
        <v>7.3</v>
      </c>
      <c r="F1562" s="57">
        <v>6.6996000000000002</v>
      </c>
      <c r="G1562" s="20">
        <v>6.0545454545454502</v>
      </c>
      <c r="H1562" s="61"/>
      <c r="I1562" s="57"/>
    </row>
    <row r="1563" spans="1:11" x14ac:dyDescent="0.25">
      <c r="A1563" s="73">
        <v>43092</v>
      </c>
      <c r="B1563" s="56">
        <v>17</v>
      </c>
      <c r="C1563" s="56">
        <v>1.4</v>
      </c>
      <c r="D1563" s="61">
        <f t="shared" si="269"/>
        <v>9.1999999999999993</v>
      </c>
      <c r="E1563" s="61">
        <f t="shared" si="270"/>
        <v>9.1999999999999993</v>
      </c>
      <c r="F1563" s="57">
        <v>6.9516</v>
      </c>
      <c r="G1563" s="20">
        <v>7.7045454545454497</v>
      </c>
      <c r="H1563" s="61"/>
      <c r="I1563" s="57"/>
    </row>
    <row r="1564" spans="1:11" x14ac:dyDescent="0.25">
      <c r="A1564" s="73">
        <v>43093</v>
      </c>
      <c r="B1564" s="56">
        <v>16.2</v>
      </c>
      <c r="C1564" s="56">
        <v>0.7</v>
      </c>
      <c r="D1564" s="61">
        <f t="shared" si="269"/>
        <v>8.4499999999999993</v>
      </c>
      <c r="E1564" s="61">
        <f t="shared" si="270"/>
        <v>8.4499999999999993</v>
      </c>
      <c r="F1564" s="57">
        <v>7.5815999999999999</v>
      </c>
      <c r="G1564" s="20">
        <v>7.4954545454545496</v>
      </c>
      <c r="H1564" s="61"/>
      <c r="I1564" s="57"/>
    </row>
    <row r="1565" spans="1:11" x14ac:dyDescent="0.25">
      <c r="A1565" s="73">
        <v>43094</v>
      </c>
      <c r="B1565" s="56">
        <v>16.3</v>
      </c>
      <c r="C1565" s="56">
        <v>2.2999999999999998</v>
      </c>
      <c r="D1565" s="61">
        <f t="shared" si="269"/>
        <v>9.3000000000000007</v>
      </c>
      <c r="E1565" s="61">
        <f t="shared" si="270"/>
        <v>9.3000000000000007</v>
      </c>
      <c r="F1565" s="57">
        <v>6.4476000000000004</v>
      </c>
      <c r="G1565" s="20">
        <v>7.1043478260869604</v>
      </c>
      <c r="H1565" s="61"/>
      <c r="I1565" s="57"/>
    </row>
    <row r="1566" spans="1:11" x14ac:dyDescent="0.25">
      <c r="A1566" s="73">
        <v>43095</v>
      </c>
      <c r="B1566" s="56">
        <v>18.8</v>
      </c>
      <c r="C1566" s="56">
        <v>3.5</v>
      </c>
      <c r="D1566" s="61">
        <f t="shared" si="269"/>
        <v>11.15</v>
      </c>
      <c r="E1566" s="61">
        <f t="shared" si="270"/>
        <v>11.15</v>
      </c>
      <c r="F1566" s="57">
        <v>5.9976000000000003</v>
      </c>
      <c r="G1566" s="20">
        <v>9.3590909090909093</v>
      </c>
      <c r="H1566" s="61"/>
      <c r="I1566" s="57"/>
    </row>
    <row r="1567" spans="1:11" x14ac:dyDescent="0.25">
      <c r="A1567" s="73">
        <v>43096</v>
      </c>
      <c r="B1567" s="56">
        <v>11</v>
      </c>
      <c r="C1567" s="56">
        <v>3.1</v>
      </c>
      <c r="D1567" s="61">
        <f t="shared" si="269"/>
        <v>7.05</v>
      </c>
      <c r="E1567" s="61">
        <f t="shared" si="270"/>
        <v>7.05</v>
      </c>
      <c r="F1567" s="57">
        <v>3.5531999999999999</v>
      </c>
      <c r="G1567" s="20">
        <v>5.8545454545454598</v>
      </c>
      <c r="H1567" s="61"/>
      <c r="I1567" s="57"/>
    </row>
    <row r="1568" spans="1:11" x14ac:dyDescent="0.25">
      <c r="A1568" s="73">
        <v>43097</v>
      </c>
      <c r="B1568" s="56">
        <v>10.5</v>
      </c>
      <c r="C1568" s="56">
        <v>2.2999999999999998</v>
      </c>
      <c r="D1568" s="61">
        <f t="shared" si="269"/>
        <v>6.4</v>
      </c>
      <c r="E1568" s="61">
        <f t="shared" si="270"/>
        <v>6.4</v>
      </c>
      <c r="F1568" s="57">
        <v>3.3839999999999999</v>
      </c>
      <c r="G1568" s="20">
        <v>4.5727272727272696</v>
      </c>
      <c r="H1568" s="61"/>
      <c r="I1568" s="57"/>
    </row>
    <row r="1569" spans="1:9" x14ac:dyDescent="0.25">
      <c r="A1569" s="73">
        <v>43098</v>
      </c>
      <c r="B1569" s="56">
        <v>10.4</v>
      </c>
      <c r="C1569" s="56">
        <v>2.8</v>
      </c>
      <c r="D1569" s="61">
        <f t="shared" si="269"/>
        <v>6.6</v>
      </c>
      <c r="E1569" s="61">
        <f t="shared" si="270"/>
        <v>6.6</v>
      </c>
      <c r="F1569" s="57">
        <v>0.50760000000000005</v>
      </c>
      <c r="G1569" s="20">
        <v>7.3333333333333304</v>
      </c>
      <c r="H1569" s="61"/>
      <c r="I1569" s="57"/>
    </row>
    <row r="1570" spans="1:9" x14ac:dyDescent="0.25">
      <c r="A1570" s="73">
        <v>43099</v>
      </c>
      <c r="B1570" s="56">
        <v>15.7</v>
      </c>
      <c r="C1570" s="56">
        <v>6.5</v>
      </c>
      <c r="D1570" s="61">
        <f t="shared" si="269"/>
        <v>11.1</v>
      </c>
      <c r="E1570" s="61">
        <f t="shared" si="270"/>
        <v>11.1</v>
      </c>
      <c r="F1570" s="57">
        <v>6.282</v>
      </c>
      <c r="G1570" s="20">
        <v>11.007692307692301</v>
      </c>
      <c r="H1570" s="61"/>
      <c r="I1570" s="57"/>
    </row>
    <row r="1571" spans="1:9" ht="13.5" customHeight="1" x14ac:dyDescent="0.25">
      <c r="A1571" s="73">
        <v>43100</v>
      </c>
      <c r="B1571" s="56">
        <v>14.7</v>
      </c>
      <c r="C1571" s="56">
        <v>3</v>
      </c>
      <c r="D1571" s="61">
        <f t="shared" si="269"/>
        <v>8.85</v>
      </c>
      <c r="E1571" s="61">
        <f t="shared" si="270"/>
        <v>8.85</v>
      </c>
      <c r="F1571" s="57">
        <v>7.4592000000000001</v>
      </c>
      <c r="G1571" s="20">
        <v>8.7944444444444407</v>
      </c>
      <c r="H1571" s="61"/>
      <c r="I1571" s="57"/>
    </row>
    <row r="1572" spans="1:9" x14ac:dyDescent="0.25">
      <c r="A1572" s="73">
        <v>43101</v>
      </c>
      <c r="B1572" s="56">
        <v>14.4</v>
      </c>
      <c r="C1572" s="56">
        <v>2.6</v>
      </c>
      <c r="D1572" s="61">
        <f t="shared" si="269"/>
        <v>8.5</v>
      </c>
      <c r="E1572" s="61">
        <f t="shared" si="270"/>
        <v>8.5</v>
      </c>
      <c r="F1572" s="58">
        <v>5.9939999999999998</v>
      </c>
      <c r="G1572" s="20">
        <v>7.6590909090909101</v>
      </c>
      <c r="H1572" s="61"/>
      <c r="I1572" s="57"/>
    </row>
    <row r="1573" spans="1:9" x14ac:dyDescent="0.25">
      <c r="A1573" s="73">
        <v>43102</v>
      </c>
      <c r="B1573" s="56">
        <v>13.9</v>
      </c>
      <c r="C1573" s="56">
        <v>4.5999999999999996</v>
      </c>
      <c r="D1573" s="61">
        <f t="shared" si="269"/>
        <v>9.25</v>
      </c>
      <c r="E1573" s="61">
        <f t="shared" si="270"/>
        <v>9.25</v>
      </c>
      <c r="F1573" s="58">
        <v>5.9904000000000002</v>
      </c>
      <c r="G1573" s="20">
        <v>8.4818181818181806</v>
      </c>
      <c r="H1573" s="61"/>
      <c r="I1573" s="57"/>
    </row>
    <row r="1574" spans="1:9" x14ac:dyDescent="0.25">
      <c r="A1574" s="73">
        <v>43103</v>
      </c>
      <c r="B1574" s="56">
        <v>8.4</v>
      </c>
      <c r="C1574" s="56">
        <v>6.8</v>
      </c>
      <c r="D1574" s="61">
        <f t="shared" si="269"/>
        <v>7.6</v>
      </c>
      <c r="E1574" s="61">
        <f t="shared" si="270"/>
        <v>7.6</v>
      </c>
      <c r="F1574" s="58">
        <v>0.44640000000000002</v>
      </c>
      <c r="G1574" s="20">
        <v>7.93</v>
      </c>
      <c r="H1574" s="61"/>
      <c r="I1574" s="57"/>
    </row>
    <row r="1575" spans="1:9" x14ac:dyDescent="0.25">
      <c r="A1575" s="73">
        <v>43104</v>
      </c>
      <c r="B1575" s="56">
        <v>9.6999999999999993</v>
      </c>
      <c r="C1575" s="56">
        <v>4.9000000000000004</v>
      </c>
      <c r="D1575" s="61">
        <f t="shared" si="269"/>
        <v>7.3</v>
      </c>
      <c r="E1575" s="61">
        <f t="shared" si="270"/>
        <v>7.3</v>
      </c>
      <c r="F1575" s="58">
        <v>6.8075999999999999</v>
      </c>
      <c r="G1575" s="20">
        <v>6.9076923076923098</v>
      </c>
      <c r="H1575" s="61"/>
      <c r="I1575" s="57"/>
    </row>
    <row r="1576" spans="1:9" x14ac:dyDescent="0.25">
      <c r="A1576" s="73">
        <v>43105</v>
      </c>
      <c r="B1576" s="56">
        <v>6.7</v>
      </c>
      <c r="C1576" s="56">
        <v>4.5</v>
      </c>
      <c r="D1576" s="61">
        <f t="shared" si="269"/>
        <v>5.6</v>
      </c>
      <c r="E1576" s="61">
        <f t="shared" si="270"/>
        <v>5.6</v>
      </c>
      <c r="F1576" s="58">
        <v>1.7927999999999999</v>
      </c>
      <c r="G1576" s="20">
        <v>5.54</v>
      </c>
      <c r="H1576" s="61"/>
      <c r="I1576" s="57"/>
    </row>
    <row r="1577" spans="1:9" x14ac:dyDescent="0.25">
      <c r="A1577" s="73">
        <v>43106</v>
      </c>
      <c r="B1577" s="56">
        <v>8.6999999999999993</v>
      </c>
      <c r="C1577" s="56">
        <v>3.8</v>
      </c>
      <c r="D1577" s="61">
        <f t="shared" si="269"/>
        <v>6.25</v>
      </c>
      <c r="E1577" s="61">
        <f t="shared" si="270"/>
        <v>6.25</v>
      </c>
      <c r="F1577" s="58">
        <v>5.2523999999999997</v>
      </c>
      <c r="G1577" s="20">
        <v>6.3666666666666698</v>
      </c>
      <c r="H1577" s="61"/>
      <c r="I1577" s="57"/>
    </row>
    <row r="1578" spans="1:9" x14ac:dyDescent="0.25">
      <c r="A1578" s="73">
        <v>43107</v>
      </c>
      <c r="B1578" s="56">
        <v>10.8</v>
      </c>
      <c r="C1578" s="56">
        <v>2.7</v>
      </c>
      <c r="D1578" s="61">
        <f t="shared" si="269"/>
        <v>6.75</v>
      </c>
      <c r="E1578" s="61">
        <f t="shared" si="270"/>
        <v>6.75</v>
      </c>
      <c r="F1578" s="58">
        <v>7.3403999999999998</v>
      </c>
      <c r="G1578" s="20">
        <v>6.7461538461538497</v>
      </c>
      <c r="H1578" s="61"/>
      <c r="I1578" s="57"/>
    </row>
    <row r="1579" spans="1:9" x14ac:dyDescent="0.25">
      <c r="A1579" s="73">
        <v>43108</v>
      </c>
      <c r="B1579" s="56">
        <v>9.6999999999999993</v>
      </c>
      <c r="C1579" s="56">
        <v>0.9</v>
      </c>
      <c r="D1579" s="61">
        <f t="shared" si="269"/>
        <v>5.3</v>
      </c>
      <c r="E1579" s="61">
        <f t="shared" si="270"/>
        <v>5.3</v>
      </c>
      <c r="F1579" s="58">
        <v>8.9388000000000005</v>
      </c>
      <c r="G1579" s="20">
        <v>4.4000000000000004</v>
      </c>
      <c r="H1579" s="61"/>
      <c r="I1579" s="57"/>
    </row>
    <row r="1580" spans="1:9" x14ac:dyDescent="0.25">
      <c r="A1580" s="73">
        <v>43109</v>
      </c>
      <c r="B1580" s="56">
        <v>12.9</v>
      </c>
      <c r="C1580" s="56">
        <v>-3</v>
      </c>
      <c r="D1580" s="61">
        <f t="shared" si="269"/>
        <v>4.95</v>
      </c>
      <c r="E1580" s="61">
        <f t="shared" si="270"/>
        <v>4.95</v>
      </c>
      <c r="F1580" s="58">
        <v>10.1052</v>
      </c>
      <c r="G1580" s="20">
        <v>3.8714285714285701</v>
      </c>
      <c r="H1580" s="61"/>
      <c r="I1580" s="57"/>
    </row>
    <row r="1581" spans="1:9" x14ac:dyDescent="0.25">
      <c r="A1581" s="73">
        <v>43110</v>
      </c>
      <c r="B1581" s="56">
        <v>13.7</v>
      </c>
      <c r="C1581" s="56">
        <v>-3.2</v>
      </c>
      <c r="D1581" s="61">
        <f t="shared" si="269"/>
        <v>5.25</v>
      </c>
      <c r="E1581" s="61">
        <f t="shared" si="270"/>
        <v>5.25</v>
      </c>
      <c r="F1581" s="58">
        <v>7.8983999999999996</v>
      </c>
      <c r="G1581" s="20">
        <v>3.7409090909090899</v>
      </c>
      <c r="H1581" s="61"/>
      <c r="I1581" s="57"/>
    </row>
    <row r="1582" spans="1:9" x14ac:dyDescent="0.25">
      <c r="A1582" s="73">
        <v>43111</v>
      </c>
      <c r="B1582" s="56">
        <v>14.3</v>
      </c>
      <c r="C1582" s="56">
        <v>-2.2000000000000002</v>
      </c>
      <c r="D1582" s="61">
        <f t="shared" si="269"/>
        <v>6.0500000000000007</v>
      </c>
      <c r="E1582" s="61">
        <f t="shared" si="270"/>
        <v>6.0500000000000007</v>
      </c>
      <c r="F1582" s="58">
        <v>8.1359999999999992</v>
      </c>
      <c r="G1582" s="20">
        <v>4.6227272727272704</v>
      </c>
      <c r="H1582" s="61"/>
      <c r="I1582" s="57"/>
    </row>
    <row r="1583" spans="1:9" x14ac:dyDescent="0.25">
      <c r="A1583" s="73">
        <v>43112</v>
      </c>
      <c r="B1583" s="56">
        <v>12.1</v>
      </c>
      <c r="C1583" s="56">
        <v>-1.6</v>
      </c>
      <c r="D1583" s="61">
        <f t="shared" si="269"/>
        <v>5.25</v>
      </c>
      <c r="E1583" s="61">
        <f t="shared" si="270"/>
        <v>5.25</v>
      </c>
      <c r="F1583" s="58">
        <v>6.21</v>
      </c>
      <c r="G1583" s="20">
        <v>4.75</v>
      </c>
      <c r="H1583" s="61"/>
      <c r="I1583" s="57"/>
    </row>
    <row r="1584" spans="1:9" x14ac:dyDescent="0.25">
      <c r="A1584" s="73">
        <v>43113</v>
      </c>
      <c r="B1584" s="56">
        <v>13.6</v>
      </c>
      <c r="C1584" s="56">
        <v>4.5</v>
      </c>
      <c r="D1584" s="61">
        <f t="shared" si="269"/>
        <v>9.0500000000000007</v>
      </c>
      <c r="E1584" s="61">
        <f t="shared" si="270"/>
        <v>9.0500000000000007</v>
      </c>
      <c r="F1584" s="58">
        <v>6.7751999999999999</v>
      </c>
      <c r="G1584" s="20">
        <v>7.6772727272727304</v>
      </c>
      <c r="H1584" s="61"/>
      <c r="I1584" s="57"/>
    </row>
    <row r="1585" spans="1:9" x14ac:dyDescent="0.25">
      <c r="A1585" s="73">
        <v>43114</v>
      </c>
      <c r="B1585" s="56">
        <v>12.6</v>
      </c>
      <c r="C1585" s="56">
        <v>1.4</v>
      </c>
      <c r="D1585" s="61">
        <f t="shared" si="269"/>
        <v>7</v>
      </c>
      <c r="E1585" s="61">
        <f t="shared" si="270"/>
        <v>7</v>
      </c>
      <c r="F1585" s="58">
        <v>6.0156000000000001</v>
      </c>
      <c r="G1585" s="20">
        <v>6.2363636363636399</v>
      </c>
      <c r="H1585" s="61"/>
      <c r="I1585" s="57"/>
    </row>
    <row r="1586" spans="1:9" x14ac:dyDescent="0.25">
      <c r="A1586" s="73">
        <v>43115</v>
      </c>
      <c r="B1586" s="56">
        <v>8</v>
      </c>
      <c r="C1586" s="56">
        <v>1.1000000000000001</v>
      </c>
      <c r="D1586" s="61">
        <f t="shared" si="269"/>
        <v>4.55</v>
      </c>
      <c r="E1586" s="61">
        <f t="shared" si="270"/>
        <v>4.55</v>
      </c>
      <c r="F1586" s="58">
        <v>1.1556</v>
      </c>
      <c r="G1586" s="20">
        <v>4.9409090909090896</v>
      </c>
      <c r="H1586" s="61"/>
      <c r="I1586" s="57"/>
    </row>
    <row r="1587" spans="1:9" x14ac:dyDescent="0.25">
      <c r="A1587" s="73">
        <v>43116</v>
      </c>
      <c r="B1587" s="56">
        <v>18.7</v>
      </c>
      <c r="C1587" s="56">
        <v>4.3</v>
      </c>
      <c r="D1587" s="61">
        <f t="shared" si="269"/>
        <v>11.5</v>
      </c>
      <c r="E1587" s="61">
        <f t="shared" si="270"/>
        <v>11.5</v>
      </c>
      <c r="F1587" s="58">
        <v>9.0972000000000008</v>
      </c>
      <c r="G1587" s="20">
        <v>9.4454545454545507</v>
      </c>
      <c r="H1587" s="61"/>
      <c r="I1587" s="57"/>
    </row>
    <row r="1588" spans="1:9" x14ac:dyDescent="0.25">
      <c r="A1588" s="73">
        <v>43117</v>
      </c>
      <c r="B1588" s="56">
        <v>15</v>
      </c>
      <c r="C1588" s="56">
        <v>2.4</v>
      </c>
      <c r="D1588" s="61">
        <f t="shared" si="269"/>
        <v>8.6999999999999993</v>
      </c>
      <c r="E1588" s="61">
        <f t="shared" si="270"/>
        <v>8.6999999999999993</v>
      </c>
      <c r="F1588" s="58">
        <v>8.9748000000000001</v>
      </c>
      <c r="G1588" s="20">
        <v>7.2136363636363603</v>
      </c>
      <c r="H1588" s="61"/>
      <c r="I1588" s="57"/>
    </row>
    <row r="1589" spans="1:9" x14ac:dyDescent="0.25">
      <c r="A1589" s="73">
        <v>43118</v>
      </c>
      <c r="B1589" s="56">
        <v>12.1</v>
      </c>
      <c r="C1589" s="56">
        <v>2.2999999999999998</v>
      </c>
      <c r="D1589" s="61">
        <f t="shared" si="269"/>
        <v>7.1999999999999993</v>
      </c>
      <c r="E1589" s="61">
        <f t="shared" si="270"/>
        <v>7.1999999999999993</v>
      </c>
      <c r="F1589" s="58">
        <v>3.2616000000000001</v>
      </c>
      <c r="G1589" s="20">
        <v>6.9363636363636401</v>
      </c>
      <c r="H1589" s="61"/>
      <c r="I1589" s="57"/>
    </row>
    <row r="1590" spans="1:9" x14ac:dyDescent="0.25">
      <c r="A1590" s="73">
        <v>43119</v>
      </c>
      <c r="B1590" s="56">
        <v>17.3</v>
      </c>
      <c r="C1590" s="56">
        <v>2.2999999999999998</v>
      </c>
      <c r="D1590" s="61">
        <f t="shared" si="269"/>
        <v>9.8000000000000007</v>
      </c>
      <c r="E1590" s="61">
        <f t="shared" si="270"/>
        <v>9.8000000000000007</v>
      </c>
      <c r="F1590" s="58">
        <v>10.1052</v>
      </c>
      <c r="G1590" s="20">
        <v>9.1772727272727295</v>
      </c>
      <c r="H1590" s="61"/>
      <c r="I1590" s="57"/>
    </row>
    <row r="1591" spans="1:9" x14ac:dyDescent="0.25">
      <c r="A1591" s="73">
        <v>43120</v>
      </c>
      <c r="B1591" s="56">
        <v>12.3</v>
      </c>
      <c r="C1591" s="56">
        <v>5.8</v>
      </c>
      <c r="D1591" s="61">
        <f t="shared" si="269"/>
        <v>9.0500000000000007</v>
      </c>
      <c r="E1591" s="61">
        <f t="shared" si="270"/>
        <v>9.0500000000000007</v>
      </c>
      <c r="F1591" s="58">
        <v>3.7044000000000001</v>
      </c>
      <c r="G1591" s="20">
        <v>8.4304347826086907</v>
      </c>
      <c r="H1591" s="61"/>
      <c r="I1591" s="57"/>
    </row>
    <row r="1592" spans="1:9" x14ac:dyDescent="0.25">
      <c r="A1592" s="73">
        <v>43121</v>
      </c>
      <c r="B1592" s="56">
        <v>17.2</v>
      </c>
      <c r="C1592" s="56">
        <v>4.2</v>
      </c>
      <c r="D1592" s="61">
        <f t="shared" si="269"/>
        <v>10.7</v>
      </c>
      <c r="E1592" s="61">
        <f t="shared" si="270"/>
        <v>10.7</v>
      </c>
      <c r="F1592" s="58">
        <v>7.6715999999999998</v>
      </c>
      <c r="G1592" s="20">
        <v>10.0227272727273</v>
      </c>
      <c r="H1592" s="61"/>
      <c r="I1592" s="57"/>
    </row>
    <row r="1593" spans="1:9" x14ac:dyDescent="0.25">
      <c r="A1593" s="73">
        <v>43122</v>
      </c>
      <c r="B1593" s="56">
        <v>11.2</v>
      </c>
      <c r="C1593" s="56">
        <v>8.4</v>
      </c>
      <c r="D1593" s="61">
        <f t="shared" si="269"/>
        <v>9.8000000000000007</v>
      </c>
      <c r="E1593" s="61">
        <f t="shared" si="270"/>
        <v>9.8000000000000007</v>
      </c>
      <c r="F1593" s="58">
        <v>2.1059999999999999</v>
      </c>
      <c r="G1593" s="20">
        <v>9.4863636363636399</v>
      </c>
      <c r="H1593" s="61"/>
      <c r="I1593" s="57"/>
    </row>
    <row r="1594" spans="1:9" x14ac:dyDescent="0.25">
      <c r="A1594" s="73">
        <v>43123</v>
      </c>
      <c r="B1594" s="56">
        <v>11.6</v>
      </c>
      <c r="C1594" s="56">
        <v>7.7</v>
      </c>
      <c r="D1594" s="61">
        <f t="shared" si="269"/>
        <v>9.65</v>
      </c>
      <c r="E1594" s="61">
        <f t="shared" si="270"/>
        <v>9.65</v>
      </c>
      <c r="F1594" s="58">
        <v>2.34</v>
      </c>
      <c r="G1594" s="20">
        <v>9.1782608695652197</v>
      </c>
      <c r="H1594" s="61"/>
      <c r="I1594" s="57"/>
    </row>
    <row r="1595" spans="1:9" x14ac:dyDescent="0.25">
      <c r="A1595" s="73">
        <v>43124</v>
      </c>
      <c r="B1595" s="56">
        <v>9.3000000000000007</v>
      </c>
      <c r="C1595" s="56">
        <v>7.8</v>
      </c>
      <c r="D1595" s="61">
        <f t="shared" si="269"/>
        <v>8.5500000000000007</v>
      </c>
      <c r="E1595" s="61">
        <f t="shared" si="270"/>
        <v>8.5500000000000007</v>
      </c>
      <c r="F1595" s="58">
        <v>0.72360000000000002</v>
      </c>
      <c r="G1595" s="20">
        <v>8.42</v>
      </c>
      <c r="H1595" s="61"/>
      <c r="I1595" s="57"/>
    </row>
    <row r="1596" spans="1:9" x14ac:dyDescent="0.25">
      <c r="A1596" s="73">
        <v>43125</v>
      </c>
      <c r="B1596" s="56">
        <v>8.8000000000000007</v>
      </c>
      <c r="C1596" s="56">
        <v>3</v>
      </c>
      <c r="D1596" s="61">
        <f t="shared" si="269"/>
        <v>5.9</v>
      </c>
      <c r="E1596" s="61">
        <f t="shared" si="270"/>
        <v>5.9</v>
      </c>
      <c r="F1596" s="58">
        <v>6.2784000000000004</v>
      </c>
      <c r="G1596" s="20">
        <v>6.7583333333333302</v>
      </c>
      <c r="H1596" s="61"/>
      <c r="I1596" s="57"/>
    </row>
    <row r="1597" spans="1:9" x14ac:dyDescent="0.25">
      <c r="A1597" s="73">
        <v>43126</v>
      </c>
      <c r="B1597" s="56">
        <v>3.9</v>
      </c>
      <c r="C1597" s="56">
        <v>3.5</v>
      </c>
      <c r="D1597" s="61">
        <f t="shared" si="269"/>
        <v>3.7</v>
      </c>
      <c r="E1597" s="61">
        <f t="shared" si="270"/>
        <v>3.7</v>
      </c>
      <c r="F1597" s="58">
        <v>1.8</v>
      </c>
      <c r="G1597" s="20">
        <v>3.68</v>
      </c>
      <c r="H1597" s="61"/>
      <c r="I1597" s="57"/>
    </row>
    <row r="1598" spans="1:9" x14ac:dyDescent="0.25">
      <c r="A1598" s="73">
        <v>43127</v>
      </c>
      <c r="B1598" s="56">
        <v>4.5999999999999996</v>
      </c>
      <c r="C1598" s="56">
        <v>2.8</v>
      </c>
      <c r="D1598" s="61">
        <f t="shared" si="269"/>
        <v>3.6999999999999997</v>
      </c>
      <c r="E1598" s="61">
        <f t="shared" si="270"/>
        <v>3.6999999999999997</v>
      </c>
      <c r="F1598" s="58">
        <v>3.3803999999999998</v>
      </c>
      <c r="G1598" s="20">
        <v>3.9285714285714302</v>
      </c>
      <c r="H1598" s="61"/>
      <c r="I1598" s="57"/>
    </row>
    <row r="1599" spans="1:9" x14ac:dyDescent="0.25">
      <c r="A1599" s="73">
        <v>43128</v>
      </c>
      <c r="B1599" s="56">
        <v>8.1999999999999993</v>
      </c>
      <c r="C1599" s="56">
        <v>1.3</v>
      </c>
      <c r="D1599" s="61">
        <f t="shared" si="269"/>
        <v>4.75</v>
      </c>
      <c r="E1599" s="61">
        <f t="shared" si="270"/>
        <v>4.75</v>
      </c>
      <c r="F1599" s="58">
        <v>7.0956000000000001</v>
      </c>
      <c r="G1599" s="20">
        <v>5.2692307692307701</v>
      </c>
      <c r="H1599" s="61"/>
      <c r="I1599" s="57"/>
    </row>
    <row r="1600" spans="1:9" x14ac:dyDescent="0.25">
      <c r="A1600" s="73">
        <v>43129</v>
      </c>
      <c r="B1600" s="56">
        <v>3.3</v>
      </c>
      <c r="C1600" s="56">
        <v>1.1000000000000001</v>
      </c>
      <c r="D1600" s="61">
        <f t="shared" si="269"/>
        <v>2.2000000000000002</v>
      </c>
      <c r="E1600" s="61">
        <f t="shared" si="270"/>
        <v>2.2000000000000002</v>
      </c>
      <c r="F1600" s="58">
        <v>1.6919999999999999</v>
      </c>
      <c r="G1600" s="20">
        <v>2.23</v>
      </c>
      <c r="H1600" s="61"/>
      <c r="I1600" s="57"/>
    </row>
    <row r="1601" spans="1:9" x14ac:dyDescent="0.25">
      <c r="A1601" s="73">
        <v>43130</v>
      </c>
      <c r="B1601" s="56">
        <v>3.1</v>
      </c>
      <c r="C1601" s="56">
        <v>3.1</v>
      </c>
      <c r="D1601" s="61">
        <f t="shared" si="269"/>
        <v>3.1</v>
      </c>
      <c r="E1601" s="61">
        <f t="shared" si="270"/>
        <v>3.1</v>
      </c>
      <c r="F1601" s="58">
        <v>0.24479999999999999</v>
      </c>
      <c r="G1601" s="20">
        <v>3.1</v>
      </c>
      <c r="H1601" s="61"/>
      <c r="I1601" s="57"/>
    </row>
    <row r="1602" spans="1:9" x14ac:dyDescent="0.25">
      <c r="A1602" s="73">
        <v>43131</v>
      </c>
      <c r="B1602" s="56">
        <v>10.3</v>
      </c>
      <c r="C1602" s="56">
        <v>3.6</v>
      </c>
      <c r="D1602" s="61">
        <f t="shared" si="269"/>
        <v>6.95</v>
      </c>
      <c r="E1602" s="61">
        <f t="shared" si="270"/>
        <v>6.95</v>
      </c>
      <c r="F1602" s="58">
        <v>10.292400000000001</v>
      </c>
      <c r="G1602" s="20">
        <v>7.10769230769231</v>
      </c>
      <c r="H1602" s="61"/>
      <c r="I1602" s="57"/>
    </row>
    <row r="1603" spans="1:9" x14ac:dyDescent="0.25">
      <c r="A1603" s="73">
        <v>43132</v>
      </c>
      <c r="B1603" s="56">
        <v>7.4</v>
      </c>
      <c r="C1603" s="56">
        <v>2.7</v>
      </c>
      <c r="D1603" s="61">
        <f t="shared" si="269"/>
        <v>5.0500000000000007</v>
      </c>
      <c r="E1603" s="61">
        <f t="shared" si="270"/>
        <v>5.0500000000000007</v>
      </c>
      <c r="F1603" s="58">
        <v>3.3912</v>
      </c>
      <c r="G1603" s="20">
        <v>4.6636363636363596</v>
      </c>
      <c r="H1603" s="61"/>
      <c r="I1603" s="57"/>
    </row>
    <row r="1604" spans="1:9" x14ac:dyDescent="0.25">
      <c r="A1604" s="73">
        <v>43133</v>
      </c>
      <c r="B1604" s="56">
        <v>2.7</v>
      </c>
      <c r="C1604" s="56">
        <v>0.8</v>
      </c>
      <c r="D1604" s="61">
        <f t="shared" si="269"/>
        <v>1.75</v>
      </c>
      <c r="E1604" s="61">
        <f t="shared" si="270"/>
        <v>1.75</v>
      </c>
      <c r="F1604" s="58">
        <v>9.5616000000000003</v>
      </c>
      <c r="G1604" s="20">
        <v>1.7250000000000001</v>
      </c>
      <c r="H1604" s="61"/>
      <c r="I1604" s="57"/>
    </row>
    <row r="1605" spans="1:9" x14ac:dyDescent="0.25">
      <c r="A1605" s="73">
        <v>43134</v>
      </c>
      <c r="B1605" s="56">
        <v>11.4</v>
      </c>
      <c r="C1605" s="56">
        <v>0.1</v>
      </c>
      <c r="D1605" s="61">
        <f t="shared" si="269"/>
        <v>5.75</v>
      </c>
      <c r="E1605" s="61">
        <f t="shared" si="270"/>
        <v>5.75</v>
      </c>
      <c r="F1605" s="58">
        <v>7.1532</v>
      </c>
      <c r="G1605" s="20">
        <v>5.1409090909090898</v>
      </c>
      <c r="H1605" s="61"/>
      <c r="I1605" s="57"/>
    </row>
    <row r="1606" spans="1:9" x14ac:dyDescent="0.25">
      <c r="A1606" s="73">
        <v>43135</v>
      </c>
      <c r="B1606" s="56">
        <v>6.9</v>
      </c>
      <c r="C1606" s="56">
        <v>3.2</v>
      </c>
      <c r="D1606" s="61">
        <f t="shared" si="269"/>
        <v>5.0500000000000007</v>
      </c>
      <c r="E1606" s="61">
        <f t="shared" si="270"/>
        <v>5.0500000000000007</v>
      </c>
      <c r="F1606" s="58">
        <v>2.9988000000000001</v>
      </c>
      <c r="G1606" s="20">
        <v>4.4318181818181799</v>
      </c>
      <c r="H1606" s="61"/>
      <c r="I1606" s="57"/>
    </row>
    <row r="1607" spans="1:9" x14ac:dyDescent="0.25">
      <c r="A1607" s="73">
        <v>43136</v>
      </c>
      <c r="B1607" s="56">
        <v>8</v>
      </c>
      <c r="C1607" s="56">
        <v>3.2</v>
      </c>
      <c r="D1607" s="61">
        <f t="shared" si="269"/>
        <v>5.6</v>
      </c>
      <c r="E1607" s="61">
        <f t="shared" si="270"/>
        <v>5.6</v>
      </c>
      <c r="F1607" s="58">
        <v>4.6584000000000003</v>
      </c>
      <c r="G1607" s="20">
        <v>4.8705882352941199</v>
      </c>
      <c r="H1607" s="61"/>
      <c r="I1607" s="57"/>
    </row>
    <row r="1608" spans="1:9" x14ac:dyDescent="0.25">
      <c r="A1608" s="73">
        <v>43137</v>
      </c>
      <c r="B1608" s="56">
        <v>6.3</v>
      </c>
      <c r="C1608" s="56">
        <v>3.9</v>
      </c>
      <c r="D1608" s="61">
        <f t="shared" si="269"/>
        <v>5.0999999999999996</v>
      </c>
      <c r="E1608" s="61">
        <f t="shared" si="270"/>
        <v>5.0999999999999996</v>
      </c>
      <c r="F1608" s="58">
        <v>2.286</v>
      </c>
      <c r="G1608" s="20">
        <v>5.46</v>
      </c>
      <c r="H1608" s="61"/>
      <c r="I1608" s="57"/>
    </row>
    <row r="1609" spans="1:9" x14ac:dyDescent="0.25">
      <c r="A1609" s="73">
        <v>43138</v>
      </c>
      <c r="B1609" s="56">
        <v>10.1</v>
      </c>
      <c r="C1609" s="56">
        <v>3.5</v>
      </c>
      <c r="D1609" s="61">
        <f t="shared" ref="D1609:D1672" si="271">(B1609+C1609)/2</f>
        <v>6.8</v>
      </c>
      <c r="E1609" s="61">
        <f t="shared" ref="E1609:E1672" si="272">IF(D1609&lt;=0,0,IF(AND(D1609&gt;0,D1609&lt;=26),D1609,IF(AND(D1609&gt;26,D1609&lt;=34),26/8*(34-D1609),0)))</f>
        <v>6.8</v>
      </c>
      <c r="F1609" s="58">
        <v>7.7328000000000001</v>
      </c>
      <c r="G1609" s="20">
        <v>6.7615384615384597</v>
      </c>
      <c r="H1609" s="61"/>
      <c r="I1609" s="57"/>
    </row>
    <row r="1610" spans="1:9" x14ac:dyDescent="0.25">
      <c r="A1610" s="73">
        <v>43139</v>
      </c>
      <c r="B1610" s="56">
        <v>10.4</v>
      </c>
      <c r="C1610" s="56">
        <v>2.9</v>
      </c>
      <c r="D1610" s="61">
        <f t="shared" si="271"/>
        <v>6.65</v>
      </c>
      <c r="E1610" s="61">
        <f t="shared" si="272"/>
        <v>6.65</v>
      </c>
      <c r="F1610" s="58">
        <v>7.0776000000000003</v>
      </c>
      <c r="G1610" s="20">
        <v>6.5187499999999998</v>
      </c>
      <c r="H1610" s="61"/>
      <c r="I1610" s="57"/>
    </row>
    <row r="1611" spans="1:9" x14ac:dyDescent="0.25">
      <c r="A1611" s="73">
        <v>43140</v>
      </c>
      <c r="B1611" s="56">
        <v>13</v>
      </c>
      <c r="C1611" s="56">
        <v>4.9000000000000004</v>
      </c>
      <c r="D1611" s="61">
        <f t="shared" si="271"/>
        <v>8.9499999999999993</v>
      </c>
      <c r="E1611" s="61">
        <f t="shared" si="272"/>
        <v>8.9499999999999993</v>
      </c>
      <c r="F1611" s="58">
        <v>10.2348</v>
      </c>
      <c r="G1611" s="20">
        <v>9.2437500000000004</v>
      </c>
      <c r="H1611" s="61"/>
      <c r="I1611" s="57"/>
    </row>
    <row r="1612" spans="1:9" x14ac:dyDescent="0.25">
      <c r="A1612" s="73">
        <v>43141</v>
      </c>
      <c r="B1612" s="56">
        <v>11.8</v>
      </c>
      <c r="C1612" s="56">
        <v>3</v>
      </c>
      <c r="D1612" s="61">
        <f t="shared" si="271"/>
        <v>7.4</v>
      </c>
      <c r="E1612" s="61">
        <f t="shared" si="272"/>
        <v>7.4</v>
      </c>
      <c r="F1612" s="58">
        <v>10.314</v>
      </c>
      <c r="G1612" s="20">
        <v>5.8818181818181801</v>
      </c>
      <c r="H1612" s="61"/>
      <c r="I1612" s="57"/>
    </row>
    <row r="1613" spans="1:9" x14ac:dyDescent="0.25">
      <c r="A1613" s="73">
        <v>43142</v>
      </c>
      <c r="B1613" s="56">
        <v>8.6</v>
      </c>
      <c r="C1613" s="56">
        <v>2.9</v>
      </c>
      <c r="D1613" s="61">
        <f t="shared" si="271"/>
        <v>5.75</v>
      </c>
      <c r="E1613" s="61">
        <f t="shared" si="272"/>
        <v>5.75</v>
      </c>
      <c r="F1613" s="58">
        <v>4.5</v>
      </c>
      <c r="G1613" s="20">
        <v>5.2727272727272698</v>
      </c>
      <c r="H1613" s="61"/>
      <c r="I1613" s="57"/>
    </row>
    <row r="1614" spans="1:9" x14ac:dyDescent="0.25">
      <c r="A1614" s="73">
        <v>43143</v>
      </c>
      <c r="B1614" s="56">
        <v>11.1</v>
      </c>
      <c r="C1614" s="56">
        <v>3.8</v>
      </c>
      <c r="D1614" s="61">
        <f t="shared" si="271"/>
        <v>7.4499999999999993</v>
      </c>
      <c r="E1614" s="61">
        <f t="shared" si="272"/>
        <v>7.4499999999999993</v>
      </c>
      <c r="F1614" s="58">
        <v>7.5815999999999999</v>
      </c>
      <c r="G1614" s="20">
        <v>6.3409090909090899</v>
      </c>
      <c r="H1614" s="61"/>
      <c r="I1614" s="57"/>
    </row>
    <row r="1615" spans="1:9" x14ac:dyDescent="0.25">
      <c r="A1615" s="73">
        <v>43144</v>
      </c>
      <c r="B1615" s="56">
        <v>12.6</v>
      </c>
      <c r="C1615" s="56">
        <v>-0.1</v>
      </c>
      <c r="D1615" s="61">
        <f t="shared" si="271"/>
        <v>6.25</v>
      </c>
      <c r="E1615" s="61">
        <f t="shared" si="272"/>
        <v>6.25</v>
      </c>
      <c r="F1615" s="58">
        <v>12.013199999999999</v>
      </c>
      <c r="G1615" s="20">
        <v>5.3863636363636402</v>
      </c>
      <c r="H1615" s="61"/>
      <c r="I1615" s="57"/>
    </row>
    <row r="1616" spans="1:9" x14ac:dyDescent="0.25">
      <c r="A1616" s="73">
        <v>43145</v>
      </c>
      <c r="B1616" s="56">
        <v>14.2</v>
      </c>
      <c r="C1616" s="56">
        <v>2.9</v>
      </c>
      <c r="D1616" s="61">
        <f t="shared" si="271"/>
        <v>8.5499999999999989</v>
      </c>
      <c r="E1616" s="61">
        <f t="shared" si="272"/>
        <v>8.5499999999999989</v>
      </c>
      <c r="F1616" s="58">
        <v>10.022399999999999</v>
      </c>
      <c r="G1616" s="20">
        <v>7.4590909090909099</v>
      </c>
      <c r="H1616" s="61"/>
      <c r="I1616" s="57"/>
    </row>
    <row r="1617" spans="1:9" x14ac:dyDescent="0.25">
      <c r="A1617" s="73">
        <v>43146</v>
      </c>
      <c r="B1617" s="56">
        <v>18.3</v>
      </c>
      <c r="C1617" s="56">
        <v>2.2000000000000002</v>
      </c>
      <c r="D1617" s="61">
        <f t="shared" si="271"/>
        <v>10.25</v>
      </c>
      <c r="E1617" s="61">
        <f t="shared" si="272"/>
        <v>10.25</v>
      </c>
      <c r="F1617" s="58">
        <v>15.75</v>
      </c>
      <c r="G1617" s="20">
        <v>9.4590909090909108</v>
      </c>
      <c r="H1617" s="61"/>
      <c r="I1617" s="57"/>
    </row>
    <row r="1618" spans="1:9" x14ac:dyDescent="0.25">
      <c r="A1618" s="73">
        <v>43147</v>
      </c>
      <c r="B1618" s="56">
        <v>18.399999999999999</v>
      </c>
      <c r="C1618" s="56">
        <v>3.7</v>
      </c>
      <c r="D1618" s="61">
        <f t="shared" si="271"/>
        <v>11.049999999999999</v>
      </c>
      <c r="E1618" s="61">
        <f t="shared" si="272"/>
        <v>11.049999999999999</v>
      </c>
      <c r="F1618" s="58">
        <v>12.3012</v>
      </c>
      <c r="G1618" s="20">
        <v>10.5260869565217</v>
      </c>
      <c r="H1618" s="61"/>
      <c r="I1618" s="57"/>
    </row>
    <row r="1619" spans="1:9" x14ac:dyDescent="0.25">
      <c r="A1619" s="73">
        <v>43148</v>
      </c>
      <c r="B1619" s="56">
        <v>18.5</v>
      </c>
      <c r="C1619" s="56">
        <v>8</v>
      </c>
      <c r="D1619" s="61">
        <f t="shared" si="271"/>
        <v>13.25</v>
      </c>
      <c r="E1619" s="61">
        <f t="shared" si="272"/>
        <v>13.25</v>
      </c>
      <c r="F1619" s="58">
        <v>9.6300000000000008</v>
      </c>
      <c r="G1619" s="20">
        <v>11.8363636363636</v>
      </c>
      <c r="H1619" s="61"/>
      <c r="I1619" s="57"/>
    </row>
    <row r="1620" spans="1:9" x14ac:dyDescent="0.25">
      <c r="A1620" s="73">
        <v>43149</v>
      </c>
      <c r="B1620" s="56">
        <v>15.4</v>
      </c>
      <c r="C1620" s="56">
        <v>8.1999999999999993</v>
      </c>
      <c r="D1620" s="61">
        <f t="shared" si="271"/>
        <v>11.8</v>
      </c>
      <c r="E1620" s="61">
        <f t="shared" si="272"/>
        <v>11.8</v>
      </c>
      <c r="F1620" s="58">
        <v>8.8488000000000007</v>
      </c>
      <c r="G1620" s="20">
        <v>11.4652173913043</v>
      </c>
      <c r="H1620" s="61"/>
      <c r="I1620" s="57"/>
    </row>
    <row r="1621" spans="1:9" x14ac:dyDescent="0.25">
      <c r="A1621" s="73">
        <v>43150</v>
      </c>
      <c r="B1621" s="56">
        <v>18.5</v>
      </c>
      <c r="C1621" s="56">
        <v>2.4</v>
      </c>
      <c r="D1621" s="61">
        <f t="shared" si="271"/>
        <v>10.45</v>
      </c>
      <c r="E1621" s="61">
        <f t="shared" si="272"/>
        <v>10.45</v>
      </c>
      <c r="F1621" s="58">
        <v>15.807600000000001</v>
      </c>
      <c r="G1621" s="20">
        <v>10.3272727272727</v>
      </c>
      <c r="H1621" s="61"/>
      <c r="I1621" s="57"/>
    </row>
    <row r="1622" spans="1:9" x14ac:dyDescent="0.25">
      <c r="A1622" s="73">
        <v>43151</v>
      </c>
      <c r="B1622" s="56">
        <v>18.3</v>
      </c>
      <c r="C1622" s="56">
        <v>5.9</v>
      </c>
      <c r="D1622" s="61">
        <f t="shared" si="271"/>
        <v>12.100000000000001</v>
      </c>
      <c r="E1622" s="61">
        <f t="shared" si="272"/>
        <v>12.100000000000001</v>
      </c>
      <c r="F1622" s="58">
        <v>14.259600000000001</v>
      </c>
      <c r="G1622" s="20">
        <v>11.513636363636399</v>
      </c>
      <c r="H1622" s="61"/>
      <c r="I1622" s="57"/>
    </row>
    <row r="1623" spans="1:9" x14ac:dyDescent="0.25">
      <c r="A1623" s="73">
        <v>43152</v>
      </c>
      <c r="B1623" s="56">
        <v>11.6</v>
      </c>
      <c r="C1623" s="56">
        <v>7.8</v>
      </c>
      <c r="D1623" s="61">
        <f t="shared" si="271"/>
        <v>9.6999999999999993</v>
      </c>
      <c r="E1623" s="61">
        <f t="shared" si="272"/>
        <v>9.6999999999999993</v>
      </c>
      <c r="F1623" s="58">
        <v>2.4552</v>
      </c>
      <c r="G1623" s="20">
        <v>9.6695652173913107</v>
      </c>
      <c r="H1623" s="61"/>
      <c r="I1623" s="57"/>
    </row>
    <row r="1624" spans="1:9" x14ac:dyDescent="0.25">
      <c r="A1624" s="73">
        <v>43153</v>
      </c>
      <c r="B1624" s="56">
        <v>14.8</v>
      </c>
      <c r="C1624" s="56">
        <v>5.6</v>
      </c>
      <c r="D1624" s="61">
        <f t="shared" si="271"/>
        <v>10.199999999999999</v>
      </c>
      <c r="E1624" s="61">
        <f t="shared" si="272"/>
        <v>10.199999999999999</v>
      </c>
      <c r="F1624" s="58">
        <v>14.1516</v>
      </c>
      <c r="G1624" s="20">
        <v>9.0136363636363601</v>
      </c>
      <c r="H1624" s="61"/>
      <c r="I1624" s="57"/>
    </row>
    <row r="1625" spans="1:9" x14ac:dyDescent="0.25">
      <c r="A1625" s="73">
        <v>43154</v>
      </c>
      <c r="B1625" s="56">
        <v>10.3</v>
      </c>
      <c r="C1625" s="56">
        <v>4.2</v>
      </c>
      <c r="D1625" s="61">
        <f t="shared" si="271"/>
        <v>7.25</v>
      </c>
      <c r="E1625" s="61">
        <f t="shared" si="272"/>
        <v>7.25</v>
      </c>
      <c r="F1625" s="58">
        <v>5.1623999999999999</v>
      </c>
      <c r="G1625" s="20">
        <v>7.9136363636363596</v>
      </c>
      <c r="H1625" s="61"/>
      <c r="I1625" s="57"/>
    </row>
    <row r="1626" spans="1:9" x14ac:dyDescent="0.25">
      <c r="A1626" s="73">
        <v>43155</v>
      </c>
      <c r="B1626" s="56">
        <v>20.9</v>
      </c>
      <c r="C1626" s="56">
        <v>7.2</v>
      </c>
      <c r="D1626" s="61">
        <f t="shared" si="271"/>
        <v>14.049999999999999</v>
      </c>
      <c r="E1626" s="61">
        <f t="shared" si="272"/>
        <v>14.049999999999999</v>
      </c>
      <c r="F1626" s="58">
        <v>20.286000000000001</v>
      </c>
      <c r="G1626" s="20">
        <v>12.895652173913</v>
      </c>
      <c r="H1626" s="61"/>
      <c r="I1626" s="57"/>
    </row>
    <row r="1627" spans="1:9" x14ac:dyDescent="0.25">
      <c r="A1627" s="73">
        <v>43156</v>
      </c>
      <c r="B1627" s="56">
        <v>21</v>
      </c>
      <c r="C1627" s="56">
        <v>8.8000000000000007</v>
      </c>
      <c r="D1627" s="61">
        <f t="shared" si="271"/>
        <v>14.9</v>
      </c>
      <c r="E1627" s="61">
        <f t="shared" si="272"/>
        <v>14.9</v>
      </c>
      <c r="F1627" s="58">
        <v>18.957599999999999</v>
      </c>
      <c r="G1627" s="20">
        <v>14.840909090909101</v>
      </c>
      <c r="H1627" s="61"/>
      <c r="I1627" s="57"/>
    </row>
    <row r="1628" spans="1:9" x14ac:dyDescent="0.25">
      <c r="A1628" s="73">
        <v>43157</v>
      </c>
      <c r="B1628" s="56">
        <v>14.9</v>
      </c>
      <c r="C1628" s="56">
        <v>11.9</v>
      </c>
      <c r="D1628" s="61">
        <f t="shared" si="271"/>
        <v>13.4</v>
      </c>
      <c r="E1628" s="61">
        <f t="shared" si="272"/>
        <v>13.4</v>
      </c>
      <c r="F1628" s="58">
        <v>4.3487999999999998</v>
      </c>
      <c r="G1628" s="20">
        <v>13.0434782608696</v>
      </c>
      <c r="H1628" s="61"/>
      <c r="I1628" s="57"/>
    </row>
    <row r="1629" spans="1:9" x14ac:dyDescent="0.25">
      <c r="A1629" s="73">
        <v>43158</v>
      </c>
      <c r="B1629" s="56">
        <v>21</v>
      </c>
      <c r="C1629" s="56">
        <v>9.3000000000000007</v>
      </c>
      <c r="D1629" s="61">
        <f t="shared" si="271"/>
        <v>15.15</v>
      </c>
      <c r="E1629" s="61">
        <f t="shared" si="272"/>
        <v>15.15</v>
      </c>
      <c r="F1629" s="58">
        <v>18.809999999999999</v>
      </c>
      <c r="G1629" s="20">
        <v>14.5086956521739</v>
      </c>
      <c r="H1629" s="61"/>
      <c r="I1629" s="57"/>
    </row>
    <row r="1630" spans="1:9" x14ac:dyDescent="0.25">
      <c r="A1630" s="73">
        <v>43159</v>
      </c>
      <c r="B1630" s="56">
        <v>22.1</v>
      </c>
      <c r="C1630" s="56">
        <v>6.9</v>
      </c>
      <c r="D1630" s="61">
        <f t="shared" si="271"/>
        <v>14.5</v>
      </c>
      <c r="E1630" s="61">
        <f t="shared" si="272"/>
        <v>14.5</v>
      </c>
      <c r="F1630" s="58">
        <v>14.4216</v>
      </c>
      <c r="G1630" s="20">
        <v>13.945454545454499</v>
      </c>
      <c r="H1630" s="61"/>
      <c r="I1630" s="57"/>
    </row>
    <row r="1631" spans="1:9" x14ac:dyDescent="0.25">
      <c r="A1631" s="73">
        <v>43160</v>
      </c>
      <c r="B1631" s="56">
        <v>25</v>
      </c>
      <c r="C1631" s="56">
        <v>10.7</v>
      </c>
      <c r="D1631" s="61">
        <f t="shared" si="271"/>
        <v>17.850000000000001</v>
      </c>
      <c r="E1631" s="61">
        <f t="shared" si="272"/>
        <v>17.850000000000001</v>
      </c>
      <c r="F1631" s="58">
        <v>18.410399999999999</v>
      </c>
      <c r="G1631" s="20">
        <v>17.6086956521739</v>
      </c>
      <c r="H1631" s="61"/>
      <c r="I1631" s="57"/>
    </row>
    <row r="1632" spans="1:9" x14ac:dyDescent="0.25">
      <c r="A1632" s="73">
        <v>43161</v>
      </c>
      <c r="B1632" s="56">
        <v>23.5</v>
      </c>
      <c r="C1632" s="56">
        <v>13.1</v>
      </c>
      <c r="D1632" s="61">
        <f t="shared" si="271"/>
        <v>18.3</v>
      </c>
      <c r="E1632" s="61">
        <f t="shared" si="272"/>
        <v>18.3</v>
      </c>
      <c r="F1632" s="58">
        <v>14.4216</v>
      </c>
      <c r="G1632" s="20">
        <v>16.740909090909099</v>
      </c>
      <c r="H1632" s="61"/>
      <c r="I1632" s="57"/>
    </row>
    <row r="1633" spans="1:9" x14ac:dyDescent="0.25">
      <c r="A1633" s="73">
        <v>43162</v>
      </c>
      <c r="B1633" s="56">
        <v>23.1</v>
      </c>
      <c r="C1633" s="56">
        <v>10.8</v>
      </c>
      <c r="D1633" s="61">
        <f t="shared" si="271"/>
        <v>16.950000000000003</v>
      </c>
      <c r="E1633" s="61">
        <f t="shared" si="272"/>
        <v>16.950000000000003</v>
      </c>
      <c r="F1633" s="58">
        <v>12.178800000000001</v>
      </c>
      <c r="G1633" s="20">
        <v>15.795652173913</v>
      </c>
      <c r="H1633" s="61"/>
      <c r="I1633" s="57"/>
    </row>
    <row r="1634" spans="1:9" x14ac:dyDescent="0.25">
      <c r="A1634" s="73">
        <v>43163</v>
      </c>
      <c r="B1634" s="56">
        <v>17.100000000000001</v>
      </c>
      <c r="C1634" s="56">
        <v>11.3</v>
      </c>
      <c r="D1634" s="61">
        <f t="shared" si="271"/>
        <v>14.200000000000001</v>
      </c>
      <c r="E1634" s="61">
        <f t="shared" si="272"/>
        <v>14.200000000000001</v>
      </c>
      <c r="F1634" s="58">
        <v>5.5835999999999997</v>
      </c>
      <c r="G1634" s="20">
        <v>14.8727272727273</v>
      </c>
      <c r="H1634" s="61"/>
      <c r="I1634" s="57"/>
    </row>
    <row r="1635" spans="1:9" x14ac:dyDescent="0.25">
      <c r="A1635" s="73">
        <v>43164</v>
      </c>
      <c r="B1635" s="56">
        <v>16.2</v>
      </c>
      <c r="C1635" s="56">
        <v>10.8</v>
      </c>
      <c r="D1635" s="61">
        <f t="shared" si="271"/>
        <v>13.5</v>
      </c>
      <c r="E1635" s="61">
        <f t="shared" si="272"/>
        <v>13.5</v>
      </c>
      <c r="F1635" s="58">
        <v>6.1596000000000002</v>
      </c>
      <c r="G1635" s="20">
        <v>12.630434782608701</v>
      </c>
      <c r="H1635" s="61"/>
      <c r="I1635" s="57"/>
    </row>
    <row r="1636" spans="1:9" x14ac:dyDescent="0.25">
      <c r="A1636" s="73">
        <v>43165</v>
      </c>
      <c r="B1636" s="56">
        <v>14.6</v>
      </c>
      <c r="C1636" s="56">
        <v>8.6999999999999993</v>
      </c>
      <c r="D1636" s="61">
        <f t="shared" si="271"/>
        <v>11.649999999999999</v>
      </c>
      <c r="E1636" s="61">
        <f t="shared" si="272"/>
        <v>11.649999999999999</v>
      </c>
      <c r="F1636" s="58">
        <v>8.4347999999999992</v>
      </c>
      <c r="G1636" s="20">
        <v>10.7217391304348</v>
      </c>
      <c r="H1636" s="61"/>
      <c r="I1636" s="57"/>
    </row>
    <row r="1637" spans="1:9" x14ac:dyDescent="0.25">
      <c r="A1637" s="73">
        <v>43166</v>
      </c>
      <c r="B1637" s="56">
        <v>17.7</v>
      </c>
      <c r="C1637" s="56">
        <v>7.1</v>
      </c>
      <c r="D1637" s="61">
        <f t="shared" si="271"/>
        <v>12.399999999999999</v>
      </c>
      <c r="E1637" s="61">
        <f t="shared" si="272"/>
        <v>12.399999999999999</v>
      </c>
      <c r="F1637" s="58">
        <v>16.952400000000001</v>
      </c>
      <c r="G1637" s="20">
        <v>11.8272727272727</v>
      </c>
      <c r="H1637" s="61"/>
      <c r="I1637" s="57"/>
    </row>
    <row r="1638" spans="1:9" x14ac:dyDescent="0.25">
      <c r="A1638" s="73">
        <v>43167</v>
      </c>
      <c r="B1638" s="56">
        <v>21.6</v>
      </c>
      <c r="C1638" s="56">
        <v>6.2</v>
      </c>
      <c r="D1638" s="61">
        <f t="shared" si="271"/>
        <v>13.9</v>
      </c>
      <c r="E1638" s="61">
        <f t="shared" si="272"/>
        <v>13.9</v>
      </c>
      <c r="F1638" s="58">
        <v>23.49</v>
      </c>
      <c r="G1638" s="20">
        <v>13.6863636363636</v>
      </c>
      <c r="H1638" s="61"/>
      <c r="I1638" s="57"/>
    </row>
    <row r="1639" spans="1:9" x14ac:dyDescent="0.25">
      <c r="A1639" s="73">
        <v>43168</v>
      </c>
      <c r="B1639" s="56">
        <v>23.8</v>
      </c>
      <c r="C1639" s="56">
        <v>8.8000000000000007</v>
      </c>
      <c r="D1639" s="61">
        <f t="shared" si="271"/>
        <v>16.3</v>
      </c>
      <c r="E1639" s="61">
        <f t="shared" si="272"/>
        <v>16.3</v>
      </c>
      <c r="F1639" s="58">
        <v>20.188800000000001</v>
      </c>
      <c r="G1639" s="20">
        <v>15.2869565217391</v>
      </c>
      <c r="H1639" s="61"/>
      <c r="I1639" s="57"/>
    </row>
    <row r="1640" spans="1:9" x14ac:dyDescent="0.25">
      <c r="A1640" s="73">
        <v>43169</v>
      </c>
      <c r="B1640" s="56">
        <v>19.100000000000001</v>
      </c>
      <c r="C1640" s="56">
        <v>11.4</v>
      </c>
      <c r="D1640" s="61">
        <f t="shared" si="271"/>
        <v>15.25</v>
      </c>
      <c r="E1640" s="61">
        <f t="shared" si="272"/>
        <v>15.25</v>
      </c>
      <c r="F1640" s="58">
        <v>10.112399999999999</v>
      </c>
      <c r="G1640" s="20">
        <v>15.1130434782609</v>
      </c>
      <c r="H1640" s="61"/>
      <c r="I1640" s="57"/>
    </row>
    <row r="1641" spans="1:9" x14ac:dyDescent="0.25">
      <c r="A1641" s="73">
        <v>43170</v>
      </c>
      <c r="B1641" s="56">
        <v>22.1</v>
      </c>
      <c r="C1641" s="56">
        <v>8.8000000000000007</v>
      </c>
      <c r="D1641" s="61">
        <f t="shared" si="271"/>
        <v>15.450000000000001</v>
      </c>
      <c r="E1641" s="61">
        <f t="shared" si="272"/>
        <v>15.450000000000001</v>
      </c>
      <c r="F1641" s="58">
        <v>17.712</v>
      </c>
      <c r="G1641" s="20">
        <v>15.4409090909091</v>
      </c>
      <c r="H1641" s="61"/>
      <c r="I1641" s="57"/>
    </row>
    <row r="1642" spans="1:9" x14ac:dyDescent="0.25">
      <c r="A1642" s="73">
        <v>43171</v>
      </c>
      <c r="B1642" s="56">
        <v>22.8</v>
      </c>
      <c r="C1642" s="56">
        <v>9.9</v>
      </c>
      <c r="D1642" s="61">
        <f t="shared" si="271"/>
        <v>16.350000000000001</v>
      </c>
      <c r="E1642" s="61">
        <f t="shared" si="272"/>
        <v>16.350000000000001</v>
      </c>
      <c r="F1642" s="58">
        <v>14.115600000000001</v>
      </c>
      <c r="G1642" s="20">
        <v>15.413043478260899</v>
      </c>
      <c r="H1642" s="61"/>
      <c r="I1642" s="57"/>
    </row>
    <row r="1643" spans="1:9" x14ac:dyDescent="0.25">
      <c r="A1643" s="73">
        <v>43172</v>
      </c>
      <c r="B1643" s="56">
        <v>24.6</v>
      </c>
      <c r="C1643" s="56">
        <v>12.3</v>
      </c>
      <c r="D1643" s="61">
        <f t="shared" si="271"/>
        <v>18.450000000000003</v>
      </c>
      <c r="E1643" s="61">
        <f t="shared" si="272"/>
        <v>18.450000000000003</v>
      </c>
      <c r="F1643" s="58">
        <v>17.9496</v>
      </c>
      <c r="G1643" s="20">
        <v>17.590909090909101</v>
      </c>
      <c r="H1643" s="61"/>
      <c r="I1643" s="57"/>
    </row>
    <row r="1644" spans="1:9" x14ac:dyDescent="0.25">
      <c r="A1644" s="73">
        <v>43173</v>
      </c>
      <c r="B1644" s="56">
        <v>27</v>
      </c>
      <c r="C1644" s="56">
        <v>10.7</v>
      </c>
      <c r="D1644" s="61">
        <f t="shared" si="271"/>
        <v>18.850000000000001</v>
      </c>
      <c r="E1644" s="61">
        <f t="shared" si="272"/>
        <v>18.850000000000001</v>
      </c>
      <c r="F1644" s="58">
        <v>17.258400000000002</v>
      </c>
      <c r="G1644" s="20">
        <v>17.5695652173913</v>
      </c>
      <c r="H1644" s="61"/>
      <c r="I1644" s="57"/>
    </row>
    <row r="1645" spans="1:9" x14ac:dyDescent="0.25">
      <c r="A1645" s="73">
        <v>43174</v>
      </c>
      <c r="B1645" s="56">
        <v>27.2</v>
      </c>
      <c r="C1645" s="56">
        <v>11.4</v>
      </c>
      <c r="D1645" s="61">
        <f t="shared" si="271"/>
        <v>19.3</v>
      </c>
      <c r="E1645" s="61">
        <f t="shared" si="272"/>
        <v>19.3</v>
      </c>
      <c r="F1645" s="58">
        <v>20.185199999999998</v>
      </c>
      <c r="G1645" s="20">
        <v>19.0818181818182</v>
      </c>
      <c r="H1645" s="61"/>
      <c r="I1645" s="57"/>
    </row>
    <row r="1646" spans="1:9" x14ac:dyDescent="0.25">
      <c r="A1646" s="73">
        <v>43175</v>
      </c>
      <c r="B1646" s="56">
        <v>23.5</v>
      </c>
      <c r="C1646" s="56">
        <v>15.1</v>
      </c>
      <c r="D1646" s="61">
        <f t="shared" si="271"/>
        <v>19.3</v>
      </c>
      <c r="E1646" s="61">
        <f t="shared" si="272"/>
        <v>19.3</v>
      </c>
      <c r="F1646" s="58">
        <v>13.2768</v>
      </c>
      <c r="G1646" s="20">
        <v>17.5</v>
      </c>
      <c r="H1646" s="61"/>
      <c r="I1646" s="57"/>
    </row>
    <row r="1647" spans="1:9" x14ac:dyDescent="0.25">
      <c r="A1647" s="73">
        <v>43176</v>
      </c>
      <c r="B1647" s="56">
        <v>17</v>
      </c>
      <c r="C1647" s="56">
        <v>13.9</v>
      </c>
      <c r="D1647" s="61">
        <f t="shared" si="271"/>
        <v>15.45</v>
      </c>
      <c r="E1647" s="61">
        <f t="shared" si="272"/>
        <v>15.45</v>
      </c>
      <c r="F1647" s="58">
        <v>6.8075999999999999</v>
      </c>
      <c r="G1647" s="20">
        <v>15.2739130434783</v>
      </c>
      <c r="H1647" s="61"/>
      <c r="I1647" s="57"/>
    </row>
    <row r="1648" spans="1:9" x14ac:dyDescent="0.25">
      <c r="A1648" s="73">
        <v>43177</v>
      </c>
      <c r="B1648" s="56">
        <v>21</v>
      </c>
      <c r="C1648" s="56">
        <v>12.7</v>
      </c>
      <c r="D1648" s="61">
        <f t="shared" si="271"/>
        <v>16.850000000000001</v>
      </c>
      <c r="E1648" s="61">
        <f t="shared" si="272"/>
        <v>16.850000000000001</v>
      </c>
      <c r="F1648" s="58">
        <v>14.2272</v>
      </c>
      <c r="G1648" s="20">
        <v>15.7391304347826</v>
      </c>
      <c r="H1648" s="61"/>
      <c r="I1648" s="57"/>
    </row>
    <row r="1649" spans="1:9" x14ac:dyDescent="0.25">
      <c r="A1649" s="73">
        <v>43178</v>
      </c>
      <c r="B1649" s="56">
        <v>23.2</v>
      </c>
      <c r="C1649" s="56">
        <v>12.3</v>
      </c>
      <c r="D1649" s="61">
        <f t="shared" si="271"/>
        <v>17.75</v>
      </c>
      <c r="E1649" s="61">
        <f t="shared" si="272"/>
        <v>17.75</v>
      </c>
      <c r="F1649" s="58">
        <v>20.5092</v>
      </c>
      <c r="G1649" s="20">
        <v>16.781818181818199</v>
      </c>
      <c r="H1649" s="61"/>
      <c r="I1649" s="57"/>
    </row>
    <row r="1650" spans="1:9" x14ac:dyDescent="0.25">
      <c r="A1650" s="73">
        <v>43179</v>
      </c>
      <c r="B1650" s="56">
        <v>20.9</v>
      </c>
      <c r="C1650" s="56">
        <v>11.7</v>
      </c>
      <c r="D1650" s="61">
        <f t="shared" si="271"/>
        <v>16.299999999999997</v>
      </c>
      <c r="E1650" s="61">
        <f t="shared" si="272"/>
        <v>16.299999999999997</v>
      </c>
      <c r="F1650" s="58">
        <v>14.6952</v>
      </c>
      <c r="G1650" s="20">
        <v>15.804347826087</v>
      </c>
      <c r="H1650" s="61"/>
      <c r="I1650" s="57"/>
    </row>
    <row r="1651" spans="1:9" x14ac:dyDescent="0.25">
      <c r="A1651" s="73">
        <v>43180</v>
      </c>
      <c r="B1651" s="56">
        <v>21.4</v>
      </c>
      <c r="C1651" s="56">
        <v>12.8</v>
      </c>
      <c r="D1651" s="61">
        <f t="shared" si="271"/>
        <v>17.100000000000001</v>
      </c>
      <c r="E1651" s="61">
        <f t="shared" si="272"/>
        <v>17.100000000000001</v>
      </c>
      <c r="F1651" s="58">
        <v>17.154</v>
      </c>
      <c r="G1651" s="20">
        <v>15.740909090909099</v>
      </c>
      <c r="H1651" s="61"/>
      <c r="I1651" s="57"/>
    </row>
    <row r="1652" spans="1:9" x14ac:dyDescent="0.25">
      <c r="A1652" s="73">
        <v>43181</v>
      </c>
      <c r="B1652" s="56">
        <v>25.4</v>
      </c>
      <c r="C1652" s="56">
        <v>9.1</v>
      </c>
      <c r="D1652" s="61">
        <f t="shared" si="271"/>
        <v>17.25</v>
      </c>
      <c r="E1652" s="61">
        <f t="shared" si="272"/>
        <v>17.25</v>
      </c>
      <c r="F1652" s="58">
        <v>23.623200000000001</v>
      </c>
      <c r="G1652" s="20">
        <v>16.469565217391299</v>
      </c>
      <c r="H1652" s="61"/>
      <c r="I1652" s="57"/>
    </row>
    <row r="1653" spans="1:9" x14ac:dyDescent="0.25">
      <c r="A1653" s="73">
        <v>43182</v>
      </c>
      <c r="B1653" s="56">
        <v>18.600000000000001</v>
      </c>
      <c r="C1653" s="56">
        <v>13.5</v>
      </c>
      <c r="D1653" s="61">
        <f t="shared" si="271"/>
        <v>16.05</v>
      </c>
      <c r="E1653" s="61">
        <f t="shared" si="272"/>
        <v>16.05</v>
      </c>
      <c r="F1653" s="58">
        <v>6.4728000000000003</v>
      </c>
      <c r="G1653" s="20">
        <v>15.8304347826087</v>
      </c>
      <c r="H1653" s="61"/>
      <c r="I1653" s="57"/>
    </row>
    <row r="1654" spans="1:9" x14ac:dyDescent="0.25">
      <c r="A1654" s="73">
        <v>43183</v>
      </c>
      <c r="B1654" s="56">
        <v>15.9</v>
      </c>
      <c r="C1654" s="56">
        <v>13.3</v>
      </c>
      <c r="D1654" s="61">
        <f t="shared" si="271"/>
        <v>14.600000000000001</v>
      </c>
      <c r="E1654" s="61">
        <f t="shared" si="272"/>
        <v>14.600000000000001</v>
      </c>
      <c r="F1654" s="58">
        <v>3.7008000000000001</v>
      </c>
      <c r="G1654" s="20">
        <v>14.4636363636364</v>
      </c>
      <c r="H1654" s="61"/>
      <c r="I1654" s="57"/>
    </row>
    <row r="1655" spans="1:9" x14ac:dyDescent="0.25">
      <c r="A1655" s="73">
        <v>43184</v>
      </c>
      <c r="B1655" s="56">
        <v>25</v>
      </c>
      <c r="C1655" s="56">
        <v>11.2</v>
      </c>
      <c r="D1655" s="61">
        <f t="shared" si="271"/>
        <v>18.100000000000001</v>
      </c>
      <c r="E1655" s="61">
        <f t="shared" si="272"/>
        <v>18.100000000000001</v>
      </c>
      <c r="F1655" s="58">
        <v>22.553999999999998</v>
      </c>
      <c r="G1655" s="20">
        <v>17.8217391304348</v>
      </c>
      <c r="H1655" s="61"/>
      <c r="I1655" s="57"/>
    </row>
    <row r="1656" spans="1:9" x14ac:dyDescent="0.25">
      <c r="A1656" s="73">
        <v>43185</v>
      </c>
      <c r="B1656" s="56">
        <v>25.5</v>
      </c>
      <c r="C1656" s="56">
        <v>12.7</v>
      </c>
      <c r="D1656" s="61">
        <f t="shared" si="271"/>
        <v>19.100000000000001</v>
      </c>
      <c r="E1656" s="61">
        <f t="shared" si="272"/>
        <v>19.100000000000001</v>
      </c>
      <c r="F1656" s="58">
        <v>21.8232</v>
      </c>
      <c r="G1656" s="20">
        <v>18.527272727272699</v>
      </c>
      <c r="H1656" s="61"/>
      <c r="I1656" s="57"/>
    </row>
    <row r="1657" spans="1:9" x14ac:dyDescent="0.25">
      <c r="A1657" s="73">
        <v>43186</v>
      </c>
      <c r="B1657" s="56">
        <v>25.1</v>
      </c>
      <c r="C1657" s="56">
        <v>15.8</v>
      </c>
      <c r="D1657" s="61">
        <f t="shared" si="271"/>
        <v>20.450000000000003</v>
      </c>
      <c r="E1657" s="61">
        <f t="shared" si="272"/>
        <v>20.450000000000003</v>
      </c>
      <c r="F1657" s="58">
        <v>13.6152</v>
      </c>
      <c r="G1657" s="20">
        <v>18.639130434782601</v>
      </c>
      <c r="H1657" s="61"/>
      <c r="I1657" s="57"/>
    </row>
    <row r="1658" spans="1:9" x14ac:dyDescent="0.25">
      <c r="A1658" s="73">
        <v>43187</v>
      </c>
      <c r="B1658" s="56">
        <v>26.5</v>
      </c>
      <c r="C1658" s="56">
        <v>11</v>
      </c>
      <c r="D1658" s="61">
        <f t="shared" si="271"/>
        <v>18.75</v>
      </c>
      <c r="E1658" s="61">
        <f t="shared" si="272"/>
        <v>18.75</v>
      </c>
      <c r="F1658" s="58">
        <v>22.795200000000001</v>
      </c>
      <c r="G1658" s="20">
        <v>18</v>
      </c>
      <c r="H1658" s="61"/>
      <c r="I1658" s="57"/>
    </row>
    <row r="1659" spans="1:9" x14ac:dyDescent="0.25">
      <c r="A1659" s="73">
        <v>43188</v>
      </c>
      <c r="B1659" s="56">
        <v>26.4</v>
      </c>
      <c r="C1659" s="56">
        <v>13.7</v>
      </c>
      <c r="D1659" s="61">
        <f t="shared" si="271"/>
        <v>20.049999999999997</v>
      </c>
      <c r="E1659" s="61">
        <f t="shared" si="272"/>
        <v>20.049999999999997</v>
      </c>
      <c r="F1659" s="58">
        <v>21.222000000000001</v>
      </c>
      <c r="G1659" s="20">
        <v>19.022727272727298</v>
      </c>
      <c r="H1659" s="61"/>
      <c r="I1659" s="57"/>
    </row>
    <row r="1660" spans="1:9" x14ac:dyDescent="0.25">
      <c r="A1660" s="73">
        <v>43189</v>
      </c>
      <c r="B1660" s="56">
        <v>21</v>
      </c>
      <c r="C1660" s="56">
        <v>14.7</v>
      </c>
      <c r="D1660" s="61">
        <f t="shared" si="271"/>
        <v>17.850000000000001</v>
      </c>
      <c r="E1660" s="61">
        <f t="shared" si="272"/>
        <v>17.850000000000001</v>
      </c>
      <c r="F1660" s="58">
        <v>7.9092000000000002</v>
      </c>
      <c r="G1660" s="20">
        <v>17.543478260869598</v>
      </c>
      <c r="H1660" s="61"/>
      <c r="I1660" s="57"/>
    </row>
    <row r="1661" spans="1:9" x14ac:dyDescent="0.25">
      <c r="A1661" s="73">
        <v>43190</v>
      </c>
      <c r="B1661" s="56">
        <v>17.8</v>
      </c>
      <c r="C1661" s="56">
        <v>15.6</v>
      </c>
      <c r="D1661" s="61">
        <f t="shared" si="271"/>
        <v>16.7</v>
      </c>
      <c r="E1661" s="61">
        <f t="shared" si="272"/>
        <v>16.7</v>
      </c>
      <c r="F1661" s="58">
        <v>5.13</v>
      </c>
      <c r="G1661" s="20">
        <v>16.486956521739099</v>
      </c>
      <c r="H1661" s="61"/>
      <c r="I1661" s="57"/>
    </row>
    <row r="1662" spans="1:9" x14ac:dyDescent="0.25">
      <c r="A1662" s="73">
        <v>43191</v>
      </c>
      <c r="B1662" s="56">
        <v>15.6</v>
      </c>
      <c r="C1662" s="56">
        <v>13.2</v>
      </c>
      <c r="D1662" s="61">
        <f t="shared" si="271"/>
        <v>14.399999999999999</v>
      </c>
      <c r="E1662" s="61">
        <f t="shared" si="272"/>
        <v>14.399999999999999</v>
      </c>
      <c r="F1662" s="58">
        <v>30.034800000000001</v>
      </c>
      <c r="G1662" s="20">
        <v>14.4375</v>
      </c>
      <c r="H1662" s="61"/>
      <c r="I1662" s="57"/>
    </row>
    <row r="1663" spans="1:9" x14ac:dyDescent="0.25">
      <c r="A1663" s="73">
        <v>43192</v>
      </c>
      <c r="B1663" s="56">
        <v>30.5</v>
      </c>
      <c r="C1663" s="56">
        <v>11.9</v>
      </c>
      <c r="D1663" s="61">
        <f t="shared" si="271"/>
        <v>21.2</v>
      </c>
      <c r="E1663" s="61">
        <f t="shared" si="272"/>
        <v>21.2</v>
      </c>
      <c r="F1663" s="58">
        <v>27.511199999999999</v>
      </c>
      <c r="G1663" s="20">
        <v>20.256521739130399</v>
      </c>
      <c r="H1663" s="61"/>
      <c r="I1663" s="57"/>
    </row>
    <row r="1664" spans="1:9" x14ac:dyDescent="0.25">
      <c r="A1664" s="73">
        <v>43193</v>
      </c>
      <c r="B1664" s="56">
        <v>32.6</v>
      </c>
      <c r="C1664" s="56">
        <v>13.8</v>
      </c>
      <c r="D1664" s="61">
        <f t="shared" si="271"/>
        <v>23.200000000000003</v>
      </c>
      <c r="E1664" s="61">
        <f t="shared" si="272"/>
        <v>23.200000000000003</v>
      </c>
      <c r="F1664" s="58">
        <v>30.517199999999999</v>
      </c>
      <c r="G1664" s="20">
        <v>22.5</v>
      </c>
      <c r="H1664" s="61"/>
      <c r="I1664" s="57"/>
    </row>
    <row r="1665" spans="1:9" x14ac:dyDescent="0.25">
      <c r="A1665" s="73">
        <v>43194</v>
      </c>
      <c r="B1665" s="56">
        <v>32.200000000000003</v>
      </c>
      <c r="C1665" s="56">
        <v>15.7</v>
      </c>
      <c r="D1665" s="61">
        <f t="shared" si="271"/>
        <v>23.950000000000003</v>
      </c>
      <c r="E1665" s="61">
        <f t="shared" si="272"/>
        <v>23.950000000000003</v>
      </c>
      <c r="F1665" s="58">
        <v>17.179200000000002</v>
      </c>
      <c r="G1665" s="20">
        <v>22.847826086956498</v>
      </c>
      <c r="H1665" s="61"/>
      <c r="I1665" s="57"/>
    </row>
    <row r="1666" spans="1:9" x14ac:dyDescent="0.25">
      <c r="A1666" s="73">
        <v>43195</v>
      </c>
      <c r="B1666" s="56">
        <v>23.2</v>
      </c>
      <c r="C1666" s="56">
        <v>14.7</v>
      </c>
      <c r="D1666" s="61">
        <f t="shared" si="271"/>
        <v>18.95</v>
      </c>
      <c r="E1666" s="61">
        <f t="shared" si="272"/>
        <v>18.95</v>
      </c>
      <c r="F1666" s="58">
        <v>8.4239999999999995</v>
      </c>
      <c r="G1666" s="20">
        <v>17.431818181818201</v>
      </c>
      <c r="H1666" s="61"/>
      <c r="I1666" s="57"/>
    </row>
    <row r="1667" spans="1:9" x14ac:dyDescent="0.25">
      <c r="A1667" s="73">
        <v>43196</v>
      </c>
      <c r="B1667" s="56">
        <v>14.6</v>
      </c>
      <c r="C1667" s="56">
        <v>11.3</v>
      </c>
      <c r="D1667" s="61">
        <f t="shared" si="271"/>
        <v>12.95</v>
      </c>
      <c r="E1667" s="61">
        <f t="shared" si="272"/>
        <v>12.95</v>
      </c>
      <c r="F1667" s="58">
        <v>5.2055999999999996</v>
      </c>
      <c r="G1667" s="20">
        <v>12.808695652173901</v>
      </c>
      <c r="H1667" s="61"/>
      <c r="I1667" s="57"/>
    </row>
    <row r="1668" spans="1:9" x14ac:dyDescent="0.25">
      <c r="A1668" s="73">
        <v>43197</v>
      </c>
      <c r="B1668" s="56">
        <v>23.3</v>
      </c>
      <c r="C1668" s="56">
        <v>10</v>
      </c>
      <c r="D1668" s="61">
        <f t="shared" si="271"/>
        <v>16.649999999999999</v>
      </c>
      <c r="E1668" s="61">
        <f t="shared" si="272"/>
        <v>16.649999999999999</v>
      </c>
      <c r="F1668" s="58">
        <v>28.367999999999999</v>
      </c>
      <c r="G1668" s="20">
        <v>15.7739130434783</v>
      </c>
      <c r="H1668" s="61"/>
      <c r="I1668" s="57"/>
    </row>
    <row r="1669" spans="1:9" x14ac:dyDescent="0.25">
      <c r="A1669" s="73">
        <v>43198</v>
      </c>
      <c r="B1669" s="56">
        <v>26.1</v>
      </c>
      <c r="C1669" s="56">
        <v>11.6</v>
      </c>
      <c r="D1669" s="61">
        <f t="shared" si="271"/>
        <v>18.850000000000001</v>
      </c>
      <c r="E1669" s="61">
        <f t="shared" si="272"/>
        <v>18.850000000000001</v>
      </c>
      <c r="F1669" s="58">
        <v>28.407599999999999</v>
      </c>
      <c r="G1669" s="20">
        <v>18.1681818181818</v>
      </c>
      <c r="H1669" s="61"/>
      <c r="I1669" s="57"/>
    </row>
    <row r="1670" spans="1:9" x14ac:dyDescent="0.25">
      <c r="A1670" s="73">
        <v>43199</v>
      </c>
      <c r="B1670" s="56">
        <v>27.3</v>
      </c>
      <c r="C1670" s="56">
        <v>11.7</v>
      </c>
      <c r="D1670" s="61">
        <f t="shared" si="271"/>
        <v>19.5</v>
      </c>
      <c r="E1670" s="61">
        <f t="shared" si="272"/>
        <v>19.5</v>
      </c>
      <c r="F1670" s="58">
        <v>25.271999999999998</v>
      </c>
      <c r="G1670" s="20">
        <v>19.186956521739098</v>
      </c>
      <c r="H1670" s="61"/>
      <c r="I1670" s="57"/>
    </row>
    <row r="1671" spans="1:9" x14ac:dyDescent="0.25">
      <c r="A1671" s="73">
        <v>43200</v>
      </c>
      <c r="B1671" s="56">
        <v>31.9</v>
      </c>
      <c r="C1671" s="56">
        <v>14.5</v>
      </c>
      <c r="D1671" s="61">
        <f t="shared" si="271"/>
        <v>23.2</v>
      </c>
      <c r="E1671" s="61">
        <f t="shared" si="272"/>
        <v>23.2</v>
      </c>
      <c r="F1671" s="58">
        <v>20.991599999999998</v>
      </c>
      <c r="G1671" s="20">
        <v>21.590909090909101</v>
      </c>
      <c r="H1671" s="61"/>
      <c r="I1671" s="57"/>
    </row>
    <row r="1672" spans="1:9" x14ac:dyDescent="0.25">
      <c r="A1672" s="73">
        <v>43201</v>
      </c>
      <c r="B1672" s="56">
        <v>28.9</v>
      </c>
      <c r="C1672" s="56">
        <v>19.5</v>
      </c>
      <c r="D1672" s="61">
        <f t="shared" si="271"/>
        <v>24.2</v>
      </c>
      <c r="E1672" s="61">
        <f t="shared" si="272"/>
        <v>24.2</v>
      </c>
      <c r="F1672" s="58">
        <v>11.484</v>
      </c>
      <c r="G1672" s="20">
        <v>22.669565217391298</v>
      </c>
      <c r="H1672" s="61"/>
      <c r="I1672" s="57"/>
    </row>
    <row r="1673" spans="1:9" x14ac:dyDescent="0.25">
      <c r="A1673" s="73">
        <v>43202</v>
      </c>
      <c r="B1673" s="56">
        <v>24.8</v>
      </c>
      <c r="C1673" s="56">
        <v>18.2</v>
      </c>
      <c r="D1673" s="61">
        <f t="shared" ref="D1673:D1722" si="273">(B1673+C1673)/2</f>
        <v>21.5</v>
      </c>
      <c r="E1673" s="61">
        <f t="shared" ref="E1673:E1722" si="274">IF(D1673&lt;=0,0,IF(AND(D1673&gt;0,D1673&lt;=26),D1673,IF(AND(D1673&gt;26,D1673&lt;=34),26/8*(34-D1673),0)))</f>
        <v>21.5</v>
      </c>
      <c r="F1673" s="58">
        <v>8.8919999999999995</v>
      </c>
      <c r="G1673" s="20">
        <v>20.795652173912998</v>
      </c>
      <c r="H1673" s="61"/>
      <c r="I1673" s="57"/>
    </row>
    <row r="1674" spans="1:9" x14ac:dyDescent="0.25">
      <c r="A1674" s="73">
        <v>43203</v>
      </c>
      <c r="B1674" s="56">
        <v>20.100000000000001</v>
      </c>
      <c r="C1674" s="56">
        <v>15.3</v>
      </c>
      <c r="D1674" s="61">
        <f t="shared" si="273"/>
        <v>17.700000000000003</v>
      </c>
      <c r="E1674" s="61">
        <f t="shared" si="274"/>
        <v>17.700000000000003</v>
      </c>
      <c r="F1674" s="58">
        <v>7.0811999999999999</v>
      </c>
      <c r="G1674" s="20">
        <v>17.613636363636399</v>
      </c>
      <c r="H1674" s="61"/>
      <c r="I1674" s="57"/>
    </row>
    <row r="1675" spans="1:9" x14ac:dyDescent="0.25">
      <c r="A1675" s="73">
        <v>43204</v>
      </c>
      <c r="B1675" s="56">
        <v>19.8</v>
      </c>
      <c r="C1675" s="56">
        <v>12.4</v>
      </c>
      <c r="D1675" s="61">
        <f t="shared" si="273"/>
        <v>16.100000000000001</v>
      </c>
      <c r="E1675" s="61">
        <f t="shared" si="274"/>
        <v>16.100000000000001</v>
      </c>
      <c r="F1675" s="58">
        <v>12.362399999999999</v>
      </c>
      <c r="G1675" s="20">
        <v>14.765217391304301</v>
      </c>
      <c r="H1675" s="61"/>
      <c r="I1675" s="57"/>
    </row>
    <row r="1676" spans="1:9" x14ac:dyDescent="0.25">
      <c r="A1676" s="73">
        <v>43205</v>
      </c>
      <c r="B1676" s="56">
        <v>22.6</v>
      </c>
      <c r="C1676" s="56">
        <v>9.5</v>
      </c>
      <c r="D1676" s="61">
        <f t="shared" si="273"/>
        <v>16.05</v>
      </c>
      <c r="E1676" s="61">
        <f t="shared" si="274"/>
        <v>16.05</v>
      </c>
      <c r="F1676" s="58">
        <v>27.3492</v>
      </c>
      <c r="G1676" s="20">
        <v>15.673913043478301</v>
      </c>
      <c r="H1676" s="61"/>
      <c r="I1676" s="57"/>
    </row>
    <row r="1677" spans="1:9" x14ac:dyDescent="0.25">
      <c r="A1677" s="73">
        <v>43206</v>
      </c>
      <c r="B1677" s="56">
        <v>27.5</v>
      </c>
      <c r="C1677" s="56">
        <v>9.1</v>
      </c>
      <c r="D1677" s="61">
        <f t="shared" si="273"/>
        <v>18.3</v>
      </c>
      <c r="E1677" s="61">
        <f t="shared" si="274"/>
        <v>18.3</v>
      </c>
      <c r="F1677" s="58">
        <v>27.867599999999999</v>
      </c>
      <c r="G1677" s="20">
        <v>17.6636363636364</v>
      </c>
      <c r="H1677" s="61"/>
      <c r="I1677" s="57"/>
    </row>
    <row r="1678" spans="1:9" x14ac:dyDescent="0.25">
      <c r="A1678" s="73">
        <v>43207</v>
      </c>
      <c r="B1678" s="56">
        <v>28.4</v>
      </c>
      <c r="C1678" s="56">
        <v>12</v>
      </c>
      <c r="D1678" s="61">
        <f t="shared" si="273"/>
        <v>20.2</v>
      </c>
      <c r="E1678" s="61">
        <f t="shared" si="274"/>
        <v>20.2</v>
      </c>
      <c r="F1678" s="58">
        <v>29.8476</v>
      </c>
      <c r="G1678" s="20">
        <v>20.340909090909101</v>
      </c>
      <c r="H1678" s="61"/>
      <c r="I1678" s="57"/>
    </row>
    <row r="1679" spans="1:9" x14ac:dyDescent="0.25">
      <c r="A1679" s="73">
        <v>43208</v>
      </c>
      <c r="B1679" s="56">
        <v>31.6</v>
      </c>
      <c r="C1679" s="56">
        <v>13.6</v>
      </c>
      <c r="D1679" s="61">
        <f t="shared" si="273"/>
        <v>22.6</v>
      </c>
      <c r="E1679" s="61">
        <f t="shared" si="274"/>
        <v>22.6</v>
      </c>
      <c r="F1679" s="58">
        <v>25.5168</v>
      </c>
      <c r="G1679" s="20">
        <v>21.739130434782599</v>
      </c>
      <c r="H1679" s="61"/>
      <c r="I1679" s="57"/>
    </row>
    <row r="1680" spans="1:9" x14ac:dyDescent="0.25">
      <c r="A1680" s="73">
        <v>43209</v>
      </c>
      <c r="B1680" s="56">
        <v>32</v>
      </c>
      <c r="C1680" s="56">
        <v>18.5</v>
      </c>
      <c r="D1680" s="61">
        <f t="shared" si="273"/>
        <v>25.25</v>
      </c>
      <c r="E1680" s="61">
        <f t="shared" si="274"/>
        <v>25.25</v>
      </c>
      <c r="F1680" s="58">
        <v>22.158000000000001</v>
      </c>
      <c r="G1680" s="20">
        <v>25.0045454545455</v>
      </c>
      <c r="H1680" s="61"/>
      <c r="I1680" s="57"/>
    </row>
    <row r="1681" spans="1:9" x14ac:dyDescent="0.25">
      <c r="A1681" s="73">
        <v>43210</v>
      </c>
      <c r="B1681" s="56">
        <v>28.5</v>
      </c>
      <c r="C1681" s="56">
        <v>17.5</v>
      </c>
      <c r="D1681" s="61">
        <f t="shared" si="273"/>
        <v>23</v>
      </c>
      <c r="E1681" s="61">
        <f t="shared" si="274"/>
        <v>23</v>
      </c>
      <c r="F1681" s="58">
        <v>20.1312</v>
      </c>
      <c r="G1681" s="20">
        <v>22.095652173912999</v>
      </c>
      <c r="H1681" s="61"/>
      <c r="I1681" s="57"/>
    </row>
    <row r="1682" spans="1:9" x14ac:dyDescent="0.25">
      <c r="A1682" s="73">
        <v>43211</v>
      </c>
      <c r="B1682" s="56">
        <v>28</v>
      </c>
      <c r="C1682" s="56">
        <v>18.600000000000001</v>
      </c>
      <c r="D1682" s="61">
        <f t="shared" si="273"/>
        <v>23.3</v>
      </c>
      <c r="E1682" s="61">
        <f t="shared" si="274"/>
        <v>23.3</v>
      </c>
      <c r="F1682" s="58">
        <v>12.819599999999999</v>
      </c>
      <c r="G1682" s="20">
        <v>21.995652173913001</v>
      </c>
      <c r="H1682" s="61"/>
      <c r="I1682" s="57"/>
    </row>
    <row r="1683" spans="1:9" x14ac:dyDescent="0.25">
      <c r="A1683" s="73">
        <v>43212</v>
      </c>
      <c r="B1683" s="56">
        <v>33.700000000000003</v>
      </c>
      <c r="C1683" s="56">
        <v>18.100000000000001</v>
      </c>
      <c r="D1683" s="61">
        <f t="shared" si="273"/>
        <v>25.900000000000002</v>
      </c>
      <c r="E1683" s="61">
        <f t="shared" si="274"/>
        <v>25.900000000000002</v>
      </c>
      <c r="F1683" s="58">
        <v>28.972799999999999</v>
      </c>
      <c r="G1683" s="20">
        <v>24.2454545454545</v>
      </c>
      <c r="H1683" s="61"/>
      <c r="I1683" s="57"/>
    </row>
    <row r="1684" spans="1:9" x14ac:dyDescent="0.25">
      <c r="A1684" s="73">
        <v>43213</v>
      </c>
      <c r="B1684" s="56">
        <v>25.5</v>
      </c>
      <c r="C1684" s="56">
        <v>17.7</v>
      </c>
      <c r="D1684" s="61">
        <f t="shared" si="273"/>
        <v>21.6</v>
      </c>
      <c r="E1684" s="61">
        <f t="shared" si="274"/>
        <v>21.6</v>
      </c>
      <c r="F1684" s="58">
        <v>10.317600000000001</v>
      </c>
      <c r="G1684" s="20">
        <v>21.773913043478299</v>
      </c>
      <c r="H1684" s="61"/>
      <c r="I1684" s="57"/>
    </row>
    <row r="1685" spans="1:9" x14ac:dyDescent="0.25">
      <c r="A1685" s="73">
        <v>43214</v>
      </c>
      <c r="B1685" s="56">
        <v>20.399999999999999</v>
      </c>
      <c r="C1685" s="56">
        <v>15.7</v>
      </c>
      <c r="D1685" s="61">
        <f t="shared" si="273"/>
        <v>18.049999999999997</v>
      </c>
      <c r="E1685" s="61">
        <f t="shared" si="274"/>
        <v>18.049999999999997</v>
      </c>
      <c r="F1685" s="58">
        <v>6.6492000000000004</v>
      </c>
      <c r="G1685" s="20">
        <v>17.909090909090899</v>
      </c>
      <c r="H1685" s="61"/>
      <c r="I1685" s="57"/>
    </row>
    <row r="1686" spans="1:9" x14ac:dyDescent="0.25">
      <c r="A1686" s="73">
        <v>43215</v>
      </c>
      <c r="B1686" s="56">
        <v>27</v>
      </c>
      <c r="C1686" s="56">
        <v>14.4</v>
      </c>
      <c r="D1686" s="61">
        <f t="shared" si="273"/>
        <v>20.7</v>
      </c>
      <c r="E1686" s="61">
        <f t="shared" si="274"/>
        <v>20.7</v>
      </c>
      <c r="F1686" s="58">
        <v>21.7944</v>
      </c>
      <c r="G1686" s="20">
        <v>18.1434782608696</v>
      </c>
      <c r="H1686" s="61"/>
      <c r="I1686" s="57"/>
    </row>
    <row r="1687" spans="1:9" x14ac:dyDescent="0.25">
      <c r="A1687" s="73">
        <v>43216</v>
      </c>
      <c r="B1687" s="56">
        <v>29.7</v>
      </c>
      <c r="C1687" s="56">
        <v>16.100000000000001</v>
      </c>
      <c r="D1687" s="61">
        <f t="shared" si="273"/>
        <v>22.9</v>
      </c>
      <c r="E1687" s="61">
        <f t="shared" si="274"/>
        <v>22.9</v>
      </c>
      <c r="F1687" s="58">
        <v>29.88</v>
      </c>
      <c r="G1687" s="20">
        <v>21.173913043478301</v>
      </c>
      <c r="H1687" s="61"/>
      <c r="I1687" s="57"/>
    </row>
    <row r="1688" spans="1:9" x14ac:dyDescent="0.25">
      <c r="A1688" s="73">
        <v>43217</v>
      </c>
      <c r="B1688" s="56">
        <v>28.8</v>
      </c>
      <c r="C1688" s="56">
        <v>15.5</v>
      </c>
      <c r="D1688" s="61">
        <f t="shared" si="273"/>
        <v>22.15</v>
      </c>
      <c r="E1688" s="61">
        <f t="shared" si="274"/>
        <v>22.15</v>
      </c>
      <c r="F1688" s="58">
        <v>27.251999999999999</v>
      </c>
      <c r="G1688" s="20">
        <v>21.25</v>
      </c>
      <c r="H1688" s="61"/>
      <c r="I1688" s="57"/>
    </row>
    <row r="1689" spans="1:9" x14ac:dyDescent="0.25">
      <c r="A1689" s="73">
        <v>43218</v>
      </c>
      <c r="B1689" s="56">
        <v>29.9</v>
      </c>
      <c r="C1689" s="56">
        <v>16.899999999999999</v>
      </c>
      <c r="D1689" s="61">
        <f t="shared" si="273"/>
        <v>23.4</v>
      </c>
      <c r="E1689" s="61">
        <f t="shared" si="274"/>
        <v>23.4</v>
      </c>
      <c r="F1689" s="58">
        <v>27.115200000000002</v>
      </c>
      <c r="G1689" s="20">
        <v>22.826086956521699</v>
      </c>
      <c r="H1689" s="61"/>
      <c r="I1689" s="57"/>
    </row>
    <row r="1690" spans="1:9" x14ac:dyDescent="0.25">
      <c r="A1690" s="73">
        <v>43219</v>
      </c>
      <c r="B1690" s="56">
        <v>32.6</v>
      </c>
      <c r="C1690" s="56">
        <v>15.7</v>
      </c>
      <c r="D1690" s="61">
        <f t="shared" si="273"/>
        <v>24.15</v>
      </c>
      <c r="E1690" s="61">
        <f t="shared" si="274"/>
        <v>24.15</v>
      </c>
      <c r="F1690" s="58">
        <v>29.7072</v>
      </c>
      <c r="G1690" s="20">
        <v>23.6636363636364</v>
      </c>
      <c r="H1690" s="61"/>
      <c r="I1690" s="57"/>
    </row>
    <row r="1691" spans="1:9" x14ac:dyDescent="0.25">
      <c r="A1691" s="73">
        <v>43220</v>
      </c>
      <c r="B1691" s="56">
        <v>30.7</v>
      </c>
      <c r="C1691" s="56">
        <v>19.399999999999999</v>
      </c>
      <c r="D1691" s="61">
        <f t="shared" si="273"/>
        <v>25.049999999999997</v>
      </c>
      <c r="E1691" s="61">
        <f t="shared" si="274"/>
        <v>25.049999999999997</v>
      </c>
      <c r="F1691" s="58">
        <v>15.832800000000001</v>
      </c>
      <c r="G1691" s="20">
        <v>23.8565217391304</v>
      </c>
      <c r="H1691" s="61"/>
      <c r="I1691" s="57"/>
    </row>
    <row r="1692" spans="1:9" x14ac:dyDescent="0.25">
      <c r="A1692" s="73">
        <v>43221</v>
      </c>
      <c r="B1692" s="56">
        <v>27.2</v>
      </c>
      <c r="C1692" s="56">
        <v>19.3</v>
      </c>
      <c r="D1692" s="61">
        <f t="shared" si="273"/>
        <v>23.25</v>
      </c>
      <c r="E1692" s="61">
        <f t="shared" si="274"/>
        <v>23.25</v>
      </c>
      <c r="F1692" s="58">
        <v>11.840400000000001</v>
      </c>
      <c r="G1692" s="20">
        <v>22.863636363636399</v>
      </c>
      <c r="H1692" s="61"/>
      <c r="I1692" s="57"/>
    </row>
    <row r="1693" spans="1:9" x14ac:dyDescent="0.25">
      <c r="A1693" s="73">
        <v>43222</v>
      </c>
      <c r="B1693" s="56">
        <v>32</v>
      </c>
      <c r="C1693" s="56">
        <v>19.899999999999999</v>
      </c>
      <c r="D1693" s="61">
        <f t="shared" si="273"/>
        <v>25.95</v>
      </c>
      <c r="E1693" s="61">
        <f t="shared" si="274"/>
        <v>25.95</v>
      </c>
      <c r="F1693" s="58">
        <v>22.435199999999998</v>
      </c>
      <c r="G1693" s="20">
        <v>23.9304347826087</v>
      </c>
      <c r="H1693" s="61"/>
      <c r="I1693" s="57"/>
    </row>
    <row r="1694" spans="1:9" x14ac:dyDescent="0.25">
      <c r="A1694" s="73">
        <v>43223</v>
      </c>
      <c r="B1694" s="56">
        <v>31.7</v>
      </c>
      <c r="C1694" s="56">
        <v>16.600000000000001</v>
      </c>
      <c r="D1694" s="61">
        <f t="shared" si="273"/>
        <v>24.15</v>
      </c>
      <c r="E1694" s="61">
        <f t="shared" si="274"/>
        <v>24.15</v>
      </c>
      <c r="F1694" s="58">
        <v>26.748000000000001</v>
      </c>
      <c r="G1694" s="20">
        <v>23.4181818181818</v>
      </c>
      <c r="H1694" s="61"/>
      <c r="I1694" s="57"/>
    </row>
    <row r="1695" spans="1:9" x14ac:dyDescent="0.25">
      <c r="A1695" s="73">
        <v>43224</v>
      </c>
      <c r="B1695" s="56">
        <v>27</v>
      </c>
      <c r="C1695" s="56">
        <v>19</v>
      </c>
      <c r="D1695" s="61">
        <f t="shared" si="273"/>
        <v>23</v>
      </c>
      <c r="E1695" s="61">
        <f t="shared" si="274"/>
        <v>23</v>
      </c>
      <c r="F1695" s="58">
        <v>13.233599999999999</v>
      </c>
      <c r="G1695" s="20">
        <v>21.495652173913001</v>
      </c>
      <c r="H1695" s="61"/>
      <c r="I1695" s="57"/>
    </row>
    <row r="1696" spans="1:9" x14ac:dyDescent="0.25">
      <c r="A1696" s="73">
        <v>43225</v>
      </c>
      <c r="B1696" s="56">
        <v>24</v>
      </c>
      <c r="C1696" s="56">
        <v>18.5</v>
      </c>
      <c r="D1696" s="61">
        <f t="shared" si="273"/>
        <v>21.25</v>
      </c>
      <c r="E1696" s="61">
        <f t="shared" si="274"/>
        <v>21.25</v>
      </c>
      <c r="F1696" s="58">
        <v>8.1036000000000001</v>
      </c>
      <c r="G1696" s="20">
        <v>21.073913043478299</v>
      </c>
      <c r="H1696" s="61"/>
      <c r="I1696" s="57"/>
    </row>
    <row r="1697" spans="1:9" x14ac:dyDescent="0.25">
      <c r="A1697" s="73">
        <v>43226</v>
      </c>
      <c r="B1697" s="56">
        <v>29.3</v>
      </c>
      <c r="C1697" s="56">
        <v>17</v>
      </c>
      <c r="D1697" s="61">
        <f t="shared" si="273"/>
        <v>23.15</v>
      </c>
      <c r="E1697" s="61">
        <f t="shared" si="274"/>
        <v>23.15</v>
      </c>
      <c r="F1697" s="58">
        <v>30.279599999999999</v>
      </c>
      <c r="G1697" s="20">
        <v>22.386363636363601</v>
      </c>
      <c r="H1697" s="61"/>
      <c r="I1697" s="57"/>
    </row>
    <row r="1698" spans="1:9" x14ac:dyDescent="0.25">
      <c r="A1698" s="73">
        <v>43227</v>
      </c>
      <c r="B1698" s="56">
        <v>29.8</v>
      </c>
      <c r="C1698" s="56">
        <v>16.100000000000001</v>
      </c>
      <c r="D1698" s="61">
        <f t="shared" si="273"/>
        <v>22.950000000000003</v>
      </c>
      <c r="E1698" s="61">
        <f t="shared" si="274"/>
        <v>22.950000000000003</v>
      </c>
      <c r="F1698" s="58">
        <v>24.130800000000001</v>
      </c>
      <c r="G1698" s="20">
        <v>22.669565217391298</v>
      </c>
      <c r="H1698" s="61"/>
      <c r="I1698" s="57"/>
    </row>
    <row r="1699" spans="1:9" x14ac:dyDescent="0.25">
      <c r="A1699" s="73">
        <v>43228</v>
      </c>
      <c r="B1699" s="56">
        <v>22.7</v>
      </c>
      <c r="C1699" s="56">
        <v>17.600000000000001</v>
      </c>
      <c r="D1699" s="61">
        <f t="shared" si="273"/>
        <v>20.149999999999999</v>
      </c>
      <c r="E1699" s="61">
        <f t="shared" si="274"/>
        <v>20.149999999999999</v>
      </c>
      <c r="F1699" s="58">
        <v>5.2380000000000004</v>
      </c>
      <c r="G1699" s="20">
        <v>20.5863636363636</v>
      </c>
      <c r="H1699" s="61"/>
      <c r="I1699" s="57"/>
    </row>
    <row r="1700" spans="1:9" x14ac:dyDescent="0.25">
      <c r="A1700" s="73">
        <v>43229</v>
      </c>
      <c r="B1700" s="56">
        <v>16.7</v>
      </c>
      <c r="C1700" s="56">
        <v>15.2</v>
      </c>
      <c r="D1700" s="61">
        <f t="shared" si="273"/>
        <v>15.95</v>
      </c>
      <c r="E1700" s="61">
        <f t="shared" si="274"/>
        <v>15.95</v>
      </c>
      <c r="F1700" s="58">
        <v>3.7692000000000001</v>
      </c>
      <c r="G1700" s="20">
        <v>15.7869565217391</v>
      </c>
      <c r="H1700" s="61"/>
      <c r="I1700" s="57"/>
    </row>
    <row r="1701" spans="1:9" x14ac:dyDescent="0.25">
      <c r="A1701" s="73">
        <v>43230</v>
      </c>
      <c r="B1701" s="56">
        <v>18.600000000000001</v>
      </c>
      <c r="C1701" s="56">
        <v>14.9</v>
      </c>
      <c r="D1701" s="61">
        <f t="shared" si="273"/>
        <v>16.75</v>
      </c>
      <c r="E1701" s="61">
        <f t="shared" si="274"/>
        <v>16.75</v>
      </c>
      <c r="F1701" s="58">
        <v>6.9984000000000002</v>
      </c>
      <c r="G1701" s="20">
        <v>16.195652173913</v>
      </c>
      <c r="H1701" s="61"/>
      <c r="I1701" s="57"/>
    </row>
    <row r="1702" spans="1:9" x14ac:dyDescent="0.25">
      <c r="A1702" s="73">
        <v>43231</v>
      </c>
      <c r="B1702" s="56">
        <v>29.9</v>
      </c>
      <c r="C1702" s="56">
        <v>16.2</v>
      </c>
      <c r="D1702" s="61">
        <f t="shared" si="273"/>
        <v>23.049999999999997</v>
      </c>
      <c r="E1702" s="61">
        <f t="shared" si="274"/>
        <v>23.049999999999997</v>
      </c>
      <c r="F1702" s="58">
        <v>25.667999999999999</v>
      </c>
      <c r="G1702" s="20">
        <v>21.704545454545499</v>
      </c>
      <c r="H1702" s="61"/>
      <c r="I1702" s="57"/>
    </row>
    <row r="1703" spans="1:9" x14ac:dyDescent="0.25">
      <c r="A1703" s="73">
        <v>43232</v>
      </c>
      <c r="B1703" s="56">
        <v>31.3</v>
      </c>
      <c r="C1703" s="56">
        <v>18.100000000000001</v>
      </c>
      <c r="D1703" s="61">
        <f t="shared" si="273"/>
        <v>24.700000000000003</v>
      </c>
      <c r="E1703" s="61">
        <f t="shared" si="274"/>
        <v>24.700000000000003</v>
      </c>
      <c r="F1703" s="58">
        <v>25.6968</v>
      </c>
      <c r="G1703" s="20">
        <v>24.152173913043502</v>
      </c>
      <c r="H1703" s="61"/>
      <c r="I1703" s="57"/>
    </row>
    <row r="1704" spans="1:9" x14ac:dyDescent="0.25">
      <c r="A1704" s="73">
        <v>43233</v>
      </c>
      <c r="B1704" s="56">
        <v>31.1</v>
      </c>
      <c r="C1704" s="56">
        <v>15.8</v>
      </c>
      <c r="D1704" s="61">
        <f t="shared" si="273"/>
        <v>23.450000000000003</v>
      </c>
      <c r="E1704" s="61">
        <f t="shared" si="274"/>
        <v>23.450000000000003</v>
      </c>
      <c r="F1704" s="58">
        <v>22.6692</v>
      </c>
      <c r="G1704" s="20">
        <v>23.654545454545499</v>
      </c>
      <c r="H1704" s="61"/>
      <c r="I1704" s="57"/>
    </row>
    <row r="1705" spans="1:9" x14ac:dyDescent="0.25">
      <c r="A1705" s="73">
        <v>43234</v>
      </c>
      <c r="B1705" s="56">
        <v>33.6</v>
      </c>
      <c r="C1705" s="56">
        <v>17.8</v>
      </c>
      <c r="D1705" s="61">
        <f t="shared" si="273"/>
        <v>25.700000000000003</v>
      </c>
      <c r="E1705" s="61">
        <f t="shared" si="274"/>
        <v>25.700000000000003</v>
      </c>
      <c r="F1705" s="58">
        <v>24.5412</v>
      </c>
      <c r="G1705" s="20">
        <v>25.173913043478301</v>
      </c>
      <c r="H1705" s="61"/>
      <c r="I1705" s="57"/>
    </row>
    <row r="1706" spans="1:9" x14ac:dyDescent="0.25">
      <c r="A1706" s="73">
        <v>43235</v>
      </c>
      <c r="B1706" s="56">
        <v>36.1</v>
      </c>
      <c r="C1706" s="56">
        <v>18.100000000000001</v>
      </c>
      <c r="D1706" s="61">
        <f t="shared" si="273"/>
        <v>27.1</v>
      </c>
      <c r="E1706" s="61">
        <f t="shared" si="274"/>
        <v>22.424999999999997</v>
      </c>
      <c r="F1706" s="58">
        <v>31.1904</v>
      </c>
      <c r="G1706" s="20">
        <v>27.009090909090901</v>
      </c>
      <c r="H1706" s="61"/>
      <c r="I1706" s="57"/>
    </row>
    <row r="1707" spans="1:9" x14ac:dyDescent="0.25">
      <c r="A1707" s="73">
        <v>43236</v>
      </c>
      <c r="B1707" s="56">
        <v>37.299999999999997</v>
      </c>
      <c r="C1707" s="56">
        <v>21.2</v>
      </c>
      <c r="D1707" s="61">
        <f t="shared" si="273"/>
        <v>29.25</v>
      </c>
      <c r="E1707" s="61">
        <f t="shared" si="274"/>
        <v>15.4375</v>
      </c>
      <c r="F1707" s="58">
        <v>25.221599999999999</v>
      </c>
      <c r="G1707" s="20">
        <v>29.177272727272701</v>
      </c>
      <c r="H1707" s="61"/>
      <c r="I1707" s="57"/>
    </row>
    <row r="1708" spans="1:9" x14ac:dyDescent="0.25">
      <c r="A1708" s="73">
        <v>43237</v>
      </c>
      <c r="B1708" s="56">
        <v>28.2</v>
      </c>
      <c r="C1708" s="56">
        <v>19.8</v>
      </c>
      <c r="D1708" s="61">
        <f t="shared" si="273"/>
        <v>24</v>
      </c>
      <c r="E1708" s="61">
        <f t="shared" si="274"/>
        <v>24</v>
      </c>
      <c r="F1708" s="58">
        <v>17.017199999999999</v>
      </c>
      <c r="G1708" s="20">
        <v>24.491304347826102</v>
      </c>
      <c r="H1708" s="61"/>
      <c r="I1708" s="57"/>
    </row>
    <row r="1709" spans="1:9" x14ac:dyDescent="0.25">
      <c r="A1709" s="73">
        <v>43238</v>
      </c>
      <c r="B1709" s="56">
        <v>32</v>
      </c>
      <c r="C1709" s="56">
        <v>19.7</v>
      </c>
      <c r="D1709" s="61">
        <f t="shared" si="273"/>
        <v>25.85</v>
      </c>
      <c r="E1709" s="61">
        <f t="shared" si="274"/>
        <v>25.85</v>
      </c>
      <c r="F1709" s="58">
        <v>28.591200000000001</v>
      </c>
      <c r="G1709" s="20">
        <v>24.936363636363598</v>
      </c>
      <c r="H1709" s="61"/>
      <c r="I1709" s="57"/>
    </row>
    <row r="1710" spans="1:9" x14ac:dyDescent="0.25">
      <c r="A1710" s="73">
        <v>43239</v>
      </c>
      <c r="B1710" s="56">
        <v>32</v>
      </c>
      <c r="C1710" s="56">
        <v>21.8</v>
      </c>
      <c r="D1710" s="61">
        <f t="shared" si="273"/>
        <v>26.9</v>
      </c>
      <c r="E1710" s="61">
        <f t="shared" si="274"/>
        <v>23.075000000000003</v>
      </c>
      <c r="F1710" s="58">
        <v>20.141999999999999</v>
      </c>
      <c r="G1710" s="20">
        <v>25.539130434782599</v>
      </c>
      <c r="H1710" s="61"/>
      <c r="I1710" s="57"/>
    </row>
    <row r="1711" spans="1:9" x14ac:dyDescent="0.25">
      <c r="A1711" s="73">
        <v>43240</v>
      </c>
      <c r="B1711" s="56">
        <v>34.200000000000003</v>
      </c>
      <c r="C1711" s="56">
        <v>22.5</v>
      </c>
      <c r="D1711" s="61">
        <f t="shared" si="273"/>
        <v>28.35</v>
      </c>
      <c r="E1711" s="61">
        <f t="shared" si="274"/>
        <v>18.362499999999997</v>
      </c>
      <c r="F1711" s="58">
        <v>25.1784</v>
      </c>
      <c r="G1711" s="20">
        <v>27.072727272727299</v>
      </c>
      <c r="H1711" s="61"/>
      <c r="I1711" s="57"/>
    </row>
    <row r="1712" spans="1:9" x14ac:dyDescent="0.25">
      <c r="A1712" s="73">
        <v>43241</v>
      </c>
      <c r="B1712" s="56">
        <v>30.6</v>
      </c>
      <c r="C1712" s="56">
        <v>24.2</v>
      </c>
      <c r="D1712" s="61">
        <f t="shared" si="273"/>
        <v>27.4</v>
      </c>
      <c r="E1712" s="61">
        <f t="shared" si="274"/>
        <v>21.450000000000003</v>
      </c>
      <c r="F1712" s="58">
        <v>18.086400000000001</v>
      </c>
      <c r="G1712" s="20">
        <v>26.490909090909099</v>
      </c>
      <c r="H1712" s="61"/>
      <c r="I1712" s="57"/>
    </row>
    <row r="1713" spans="1:9" x14ac:dyDescent="0.25">
      <c r="A1713" s="73">
        <v>43242</v>
      </c>
      <c r="B1713" s="56">
        <v>27.6</v>
      </c>
      <c r="C1713" s="56">
        <v>18.899999999999999</v>
      </c>
      <c r="D1713" s="61">
        <f t="shared" si="273"/>
        <v>23.25</v>
      </c>
      <c r="E1713" s="61">
        <f t="shared" si="274"/>
        <v>23.25</v>
      </c>
      <c r="F1713" s="58">
        <v>24.562799999999999</v>
      </c>
      <c r="G1713" s="20">
        <v>22.3913043478261</v>
      </c>
      <c r="H1713" s="61"/>
      <c r="I1713" s="57"/>
    </row>
    <row r="1714" spans="1:9" x14ac:dyDescent="0.25">
      <c r="A1714" s="73">
        <v>43243</v>
      </c>
      <c r="B1714" s="56">
        <v>27.8</v>
      </c>
      <c r="C1714" s="56">
        <v>17</v>
      </c>
      <c r="D1714" s="61">
        <f t="shared" si="273"/>
        <v>22.4</v>
      </c>
      <c r="E1714" s="61">
        <f t="shared" si="274"/>
        <v>22.4</v>
      </c>
      <c r="F1714" s="58">
        <v>25.988399999999999</v>
      </c>
      <c r="G1714" s="20">
        <v>21.395652173913</v>
      </c>
      <c r="H1714" s="61"/>
      <c r="I1714" s="57"/>
    </row>
    <row r="1715" spans="1:9" x14ac:dyDescent="0.25">
      <c r="A1715" s="73">
        <v>43244</v>
      </c>
      <c r="B1715" s="56">
        <v>28.5</v>
      </c>
      <c r="C1715" s="56">
        <v>18.3</v>
      </c>
      <c r="D1715" s="61">
        <f t="shared" si="273"/>
        <v>23.4</v>
      </c>
      <c r="E1715" s="61">
        <f t="shared" si="274"/>
        <v>23.4</v>
      </c>
      <c r="F1715" s="58">
        <v>28.5624</v>
      </c>
      <c r="G1715" s="20">
        <v>23</v>
      </c>
      <c r="H1715" s="61"/>
      <c r="I1715" s="57"/>
    </row>
    <row r="1716" spans="1:9" x14ac:dyDescent="0.25">
      <c r="A1716" s="73">
        <v>43245</v>
      </c>
      <c r="B1716" s="56">
        <v>33.9</v>
      </c>
      <c r="C1716" s="56">
        <v>20.3</v>
      </c>
      <c r="D1716" s="61">
        <f t="shared" si="273"/>
        <v>27.1</v>
      </c>
      <c r="E1716" s="61">
        <f t="shared" si="274"/>
        <v>22.424999999999997</v>
      </c>
      <c r="F1716" s="58">
        <v>31.1004</v>
      </c>
      <c r="G1716" s="20">
        <v>26.236363636363599</v>
      </c>
      <c r="H1716" s="61"/>
      <c r="I1716" s="57"/>
    </row>
    <row r="1717" spans="1:9" x14ac:dyDescent="0.25">
      <c r="A1717" s="73">
        <v>43246</v>
      </c>
      <c r="B1717" s="56">
        <v>26.7</v>
      </c>
      <c r="C1717" s="56">
        <v>20.3</v>
      </c>
      <c r="D1717" s="61">
        <f t="shared" si="273"/>
        <v>23.5</v>
      </c>
      <c r="E1717" s="61">
        <f t="shared" si="274"/>
        <v>23.5</v>
      </c>
      <c r="F1717" s="58">
        <v>10.162800000000001</v>
      </c>
      <c r="G1717" s="20">
        <v>22.752173913043499</v>
      </c>
      <c r="H1717" s="61"/>
      <c r="I1717" s="57"/>
    </row>
    <row r="1718" spans="1:9" x14ac:dyDescent="0.25">
      <c r="A1718" s="73">
        <v>43247</v>
      </c>
      <c r="B1718" s="56">
        <v>32.5</v>
      </c>
      <c r="C1718" s="56">
        <v>19</v>
      </c>
      <c r="D1718" s="61">
        <f t="shared" si="273"/>
        <v>25.75</v>
      </c>
      <c r="E1718" s="61">
        <f t="shared" si="274"/>
        <v>25.75</v>
      </c>
      <c r="F1718" s="58">
        <v>30.121200000000002</v>
      </c>
      <c r="G1718" s="20">
        <v>24.727272727272702</v>
      </c>
      <c r="H1718" s="61"/>
      <c r="I1718" s="57"/>
    </row>
    <row r="1719" spans="1:9" x14ac:dyDescent="0.25">
      <c r="A1719" s="73">
        <v>43248</v>
      </c>
      <c r="B1719" s="56">
        <v>31.6</v>
      </c>
      <c r="C1719" s="56">
        <v>19.7</v>
      </c>
      <c r="D1719" s="61">
        <f t="shared" si="273"/>
        <v>25.65</v>
      </c>
      <c r="E1719" s="61">
        <f t="shared" si="274"/>
        <v>25.65</v>
      </c>
      <c r="F1719" s="58">
        <v>28.724399999999999</v>
      </c>
      <c r="G1719" s="20">
        <v>24.986956521739099</v>
      </c>
      <c r="H1719" s="61"/>
      <c r="I1719" s="57"/>
    </row>
    <row r="1720" spans="1:9" x14ac:dyDescent="0.25">
      <c r="A1720" s="73">
        <v>43249</v>
      </c>
      <c r="B1720" s="56">
        <v>31.7</v>
      </c>
      <c r="C1720" s="56">
        <v>21.4</v>
      </c>
      <c r="D1720" s="61">
        <f t="shared" si="273"/>
        <v>26.549999999999997</v>
      </c>
      <c r="E1720" s="61">
        <f t="shared" si="274"/>
        <v>24.212500000000009</v>
      </c>
      <c r="F1720" s="58">
        <v>23.04</v>
      </c>
      <c r="G1720" s="20">
        <v>25.6681818181818</v>
      </c>
      <c r="H1720" s="61"/>
      <c r="I1720" s="57"/>
    </row>
    <row r="1721" spans="1:9" x14ac:dyDescent="0.25">
      <c r="A1721" s="73">
        <v>43250</v>
      </c>
      <c r="B1721" s="56">
        <v>27.9</v>
      </c>
      <c r="C1721" s="56">
        <v>20.6</v>
      </c>
      <c r="D1721" s="61">
        <f t="shared" si="273"/>
        <v>24.25</v>
      </c>
      <c r="E1721" s="61">
        <f t="shared" si="274"/>
        <v>24.25</v>
      </c>
      <c r="F1721" s="58">
        <v>12.9024</v>
      </c>
      <c r="G1721" s="20">
        <v>23.6434782608696</v>
      </c>
      <c r="H1721" s="61"/>
      <c r="I1721" s="57"/>
    </row>
    <row r="1722" spans="1:9" x14ac:dyDescent="0.25">
      <c r="A1722" s="73">
        <v>43251</v>
      </c>
      <c r="B1722" s="56">
        <v>31.3</v>
      </c>
      <c r="C1722" s="56">
        <v>19.2</v>
      </c>
      <c r="D1722" s="61">
        <f t="shared" si="273"/>
        <v>25.25</v>
      </c>
      <c r="E1722" s="61">
        <f t="shared" si="274"/>
        <v>25.25</v>
      </c>
      <c r="F1722" s="58">
        <v>25.884</v>
      </c>
      <c r="G1722" s="20">
        <v>23.2869565217391</v>
      </c>
      <c r="H1722" s="61"/>
      <c r="I1722" s="57"/>
    </row>
    <row r="1723" spans="1:9" x14ac:dyDescent="0.25">
      <c r="E1723" s="20">
        <f>AVERAGE(E1480:E1722)</f>
        <v>14.838837448559666</v>
      </c>
      <c r="F1723" s="20">
        <f>AVERAGE(F1480:F1722)</f>
        <v>11.737018930041151</v>
      </c>
      <c r="G1723" s="20">
        <f>AVERAGE(G1480:G1722)</f>
        <v>14.601096990077874</v>
      </c>
    </row>
  </sheetData>
  <phoneticPr fontId="17" type="noConversion"/>
  <conditionalFormatting sqref="I1511:I1722">
    <cfRule type="cellIs" dxfId="0" priority="1" operator="lessThan">
      <formula>0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zoomScale="70" zoomScaleNormal="70" workbookViewId="0">
      <selection activeCell="V14" sqref="V14"/>
    </sheetView>
  </sheetViews>
  <sheetFormatPr defaultColWidth="9" defaultRowHeight="15.5" x14ac:dyDescent="0.25"/>
  <cols>
    <col min="1" max="1" width="14.7265625" style="5" customWidth="1"/>
    <col min="2" max="5" width="9" style="5"/>
    <col min="6" max="6" width="10.453125" style="5" customWidth="1"/>
    <col min="7" max="11" width="9" style="5"/>
    <col min="12" max="12" width="14.7265625" style="5" customWidth="1"/>
    <col min="13" max="13" width="16.1796875" style="5" bestFit="1" customWidth="1"/>
    <col min="14" max="14" width="11" style="5" bestFit="1" customWidth="1"/>
    <col min="15" max="16384" width="9" style="5"/>
  </cols>
  <sheetData>
    <row r="1" spans="1:23" x14ac:dyDescent="0.25">
      <c r="A1" s="5" t="s">
        <v>87</v>
      </c>
      <c r="F1" s="5" t="s">
        <v>88</v>
      </c>
    </row>
    <row r="2" spans="1:23" ht="18.5" x14ac:dyDescent="0.35">
      <c r="A2" s="6" t="s">
        <v>1</v>
      </c>
      <c r="B2" s="7" t="s">
        <v>15</v>
      </c>
      <c r="C2" s="7" t="s">
        <v>17</v>
      </c>
      <c r="D2" s="7" t="s">
        <v>73</v>
      </c>
      <c r="E2" s="7" t="s">
        <v>89</v>
      </c>
      <c r="F2" s="7" t="s">
        <v>68</v>
      </c>
      <c r="G2" s="7" t="s">
        <v>69</v>
      </c>
      <c r="H2" s="7" t="s">
        <v>70</v>
      </c>
      <c r="I2" s="14" t="s">
        <v>158</v>
      </c>
    </row>
    <row r="3" spans="1:23" s="15" customFormat="1" ht="31" x14ac:dyDescent="0.25">
      <c r="A3" s="6" t="s">
        <v>157</v>
      </c>
      <c r="B3" s="74">
        <v>21</v>
      </c>
      <c r="C3" s="74">
        <v>66</v>
      </c>
      <c r="D3" s="74">
        <v>138</v>
      </c>
      <c r="E3" s="74">
        <v>181</v>
      </c>
      <c r="F3" s="74"/>
      <c r="G3" s="74"/>
      <c r="H3" s="74"/>
      <c r="L3" s="6" t="s">
        <v>157</v>
      </c>
      <c r="M3" s="8" t="s">
        <v>19</v>
      </c>
      <c r="N3" s="8" t="s">
        <v>20</v>
      </c>
      <c r="O3" s="8" t="s">
        <v>14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V3" s="4" t="s">
        <v>16</v>
      </c>
      <c r="W3" s="5">
        <v>2</v>
      </c>
    </row>
    <row r="4" spans="1:23" x14ac:dyDescent="0.25">
      <c r="A4" s="8" t="s">
        <v>19</v>
      </c>
      <c r="B4" s="9">
        <v>0.84080833333333305</v>
      </c>
      <c r="C4" s="9">
        <v>0.90122500000000005</v>
      </c>
      <c r="D4" s="9">
        <v>0.74307500000000004</v>
      </c>
      <c r="E4" s="9">
        <v>0.45233333333333298</v>
      </c>
      <c r="F4" s="10">
        <v>-3.0000000000000001E-5</v>
      </c>
      <c r="G4" s="11">
        <v>4.7000000000000002E-3</v>
      </c>
      <c r="H4" s="11">
        <v>0.75439999999999996</v>
      </c>
      <c r="I4" s="11">
        <v>0.99</v>
      </c>
      <c r="L4" s="74">
        <v>21</v>
      </c>
      <c r="M4" s="9">
        <v>0.84080833333333305</v>
      </c>
      <c r="N4" s="9">
        <v>0.80793333333333295</v>
      </c>
      <c r="O4" s="9">
        <v>0.83561666666666701</v>
      </c>
      <c r="P4" s="9">
        <v>0.73522500000000002</v>
      </c>
      <c r="Q4" s="9">
        <v>0.78096666666666703</v>
      </c>
      <c r="R4" s="9">
        <v>0.78680000000000005</v>
      </c>
      <c r="S4" s="9">
        <v>0.81091666666666695</v>
      </c>
      <c r="T4" s="9">
        <v>0.82015000000000005</v>
      </c>
      <c r="V4" s="4" t="s">
        <v>15</v>
      </c>
      <c r="W4" s="5">
        <v>3</v>
      </c>
    </row>
    <row r="5" spans="1:23" x14ac:dyDescent="0.35">
      <c r="A5" s="8" t="s">
        <v>20</v>
      </c>
      <c r="B5" s="9">
        <v>0.80793333333333295</v>
      </c>
      <c r="C5" s="9">
        <v>0.90669999999999995</v>
      </c>
      <c r="D5" s="9">
        <v>0.67768333333333297</v>
      </c>
      <c r="E5" s="9">
        <v>0.52180000000000004</v>
      </c>
      <c r="F5" s="10">
        <v>-3.0000000000000001E-5</v>
      </c>
      <c r="G5" s="11">
        <v>3.2000000000000002E-3</v>
      </c>
      <c r="H5" s="11">
        <v>0.77059999999999995</v>
      </c>
      <c r="I5" s="11">
        <v>0.95350000000000001</v>
      </c>
      <c r="J5" s="7"/>
      <c r="K5" s="9"/>
      <c r="L5" s="74">
        <v>66</v>
      </c>
      <c r="M5" s="9">
        <v>0.90122500000000005</v>
      </c>
      <c r="N5" s="9">
        <v>0.90669999999999995</v>
      </c>
      <c r="O5" s="9">
        <v>0.89036666666666697</v>
      </c>
      <c r="P5" s="9">
        <v>0.88214166666666705</v>
      </c>
      <c r="Q5" s="9">
        <v>0.89594166666666697</v>
      </c>
      <c r="R5" s="9">
        <v>0.89532500000000004</v>
      </c>
      <c r="S5" s="9">
        <v>0.90985000000000005</v>
      </c>
      <c r="T5" s="9">
        <v>0.91323888888888904</v>
      </c>
      <c r="V5" s="4" t="s">
        <v>71</v>
      </c>
      <c r="W5" s="5">
        <v>4</v>
      </c>
    </row>
    <row r="6" spans="1:23" x14ac:dyDescent="0.35">
      <c r="A6" s="8" t="s">
        <v>14</v>
      </c>
      <c r="B6" s="9">
        <v>0.83561666666666701</v>
      </c>
      <c r="C6" s="9">
        <v>0.89036666666666697</v>
      </c>
      <c r="D6" s="9">
        <v>0.69535833333333297</v>
      </c>
      <c r="E6" s="9">
        <v>0.57899999999999996</v>
      </c>
      <c r="F6" s="10">
        <v>-2.0000000000000002E-5</v>
      </c>
      <c r="G6" s="11">
        <v>1.6999999999999999E-3</v>
      </c>
      <c r="H6" s="11">
        <v>0.82130000000000003</v>
      </c>
      <c r="I6" s="11">
        <v>0.95830000000000004</v>
      </c>
      <c r="J6" s="7"/>
      <c r="K6" s="9"/>
      <c r="L6" s="74">
        <v>138</v>
      </c>
      <c r="M6" s="9">
        <v>0.74307500000000004</v>
      </c>
      <c r="N6" s="9">
        <v>0.67768333333333297</v>
      </c>
      <c r="O6" s="9">
        <v>0.69535833333333297</v>
      </c>
      <c r="P6" s="9">
        <v>0.76003333333333301</v>
      </c>
      <c r="Q6" s="9">
        <v>0.73607500000000003</v>
      </c>
      <c r="R6" s="9">
        <v>0.71788333333333298</v>
      </c>
      <c r="S6" s="9">
        <v>0.805466666666667</v>
      </c>
      <c r="T6" s="9">
        <v>0.78185000000000004</v>
      </c>
      <c r="V6" s="4" t="s">
        <v>17</v>
      </c>
      <c r="W6" s="5">
        <v>5</v>
      </c>
    </row>
    <row r="7" spans="1:23" x14ac:dyDescent="0.35">
      <c r="A7" s="8" t="s">
        <v>21</v>
      </c>
      <c r="B7" s="9">
        <v>0.73522500000000002</v>
      </c>
      <c r="C7" s="9">
        <v>0.88214166666666705</v>
      </c>
      <c r="D7" s="9">
        <v>0.76003333333333301</v>
      </c>
      <c r="E7" s="9">
        <v>0.56571666666666698</v>
      </c>
      <c r="F7" s="10">
        <v>-3.0000000000000001E-5</v>
      </c>
      <c r="G7" s="11">
        <v>5.7000000000000002E-3</v>
      </c>
      <c r="H7" s="11">
        <v>0.63859999999999995</v>
      </c>
      <c r="I7" s="11">
        <v>0.98629999999999995</v>
      </c>
      <c r="J7" s="7"/>
      <c r="K7" s="9"/>
      <c r="L7" s="74">
        <v>181</v>
      </c>
      <c r="M7" s="9">
        <v>0.45233333333333298</v>
      </c>
      <c r="N7" s="9">
        <v>0.52180000000000004</v>
      </c>
      <c r="O7" s="9">
        <v>0.57899999999999996</v>
      </c>
      <c r="P7" s="9">
        <v>0.56571666666666698</v>
      </c>
      <c r="Q7" s="9">
        <v>0.51970833333333299</v>
      </c>
      <c r="R7" s="9">
        <v>0.55610000000000004</v>
      </c>
      <c r="S7" s="9">
        <v>0.53840833333333304</v>
      </c>
      <c r="T7" s="9">
        <v>0.55784999999999996</v>
      </c>
      <c r="V7" s="4" t="s">
        <v>72</v>
      </c>
      <c r="W7" s="5">
        <v>6</v>
      </c>
    </row>
    <row r="8" spans="1:23" x14ac:dyDescent="0.35">
      <c r="A8" s="8" t="s">
        <v>22</v>
      </c>
      <c r="B8" s="9">
        <v>0.78096666666666703</v>
      </c>
      <c r="C8" s="9">
        <v>0.89594166666666697</v>
      </c>
      <c r="D8" s="9">
        <v>0.73607500000000003</v>
      </c>
      <c r="E8" s="9">
        <v>0.51970833333333299</v>
      </c>
      <c r="F8" s="10">
        <v>-3.0000000000000001E-5</v>
      </c>
      <c r="G8" s="11">
        <v>4.8999999999999998E-3</v>
      </c>
      <c r="H8" s="11">
        <v>0.69889999999999997</v>
      </c>
      <c r="I8" s="11">
        <v>0.99209999999999998</v>
      </c>
      <c r="J8" s="7"/>
      <c r="K8" s="9"/>
      <c r="V8" s="4" t="s">
        <v>18</v>
      </c>
      <c r="W8" s="5">
        <v>7</v>
      </c>
    </row>
    <row r="9" spans="1:23" x14ac:dyDescent="0.25">
      <c r="A9" s="8" t="s">
        <v>23</v>
      </c>
      <c r="B9" s="9">
        <v>0.78680000000000005</v>
      </c>
      <c r="C9" s="9">
        <v>0.89532500000000004</v>
      </c>
      <c r="D9" s="9">
        <v>0.71788333333333298</v>
      </c>
      <c r="E9" s="9">
        <v>0.55610000000000004</v>
      </c>
      <c r="F9" s="10">
        <v>-3.0000000000000001E-5</v>
      </c>
      <c r="G9" s="11">
        <v>3.8E-3</v>
      </c>
      <c r="H9" s="11">
        <v>0.73070000000000002</v>
      </c>
      <c r="I9" s="11">
        <v>0.96660000000000001</v>
      </c>
    </row>
    <row r="10" spans="1:23" x14ac:dyDescent="0.25">
      <c r="A10" s="8" t="s">
        <v>24</v>
      </c>
      <c r="B10" s="9">
        <v>0.81091666666666695</v>
      </c>
      <c r="C10" s="9">
        <v>0.90985000000000005</v>
      </c>
      <c r="D10" s="9">
        <v>0.805466666666667</v>
      </c>
      <c r="E10" s="9">
        <v>0.53840833333333304</v>
      </c>
      <c r="F10" s="10">
        <v>-4.0000000000000003E-5</v>
      </c>
      <c r="G10" s="11">
        <v>5.5999999999999999E-3</v>
      </c>
      <c r="H10" s="11">
        <v>0.70399999999999996</v>
      </c>
      <c r="I10" s="11">
        <v>0.997</v>
      </c>
    </row>
    <row r="11" spans="1:23" x14ac:dyDescent="0.25">
      <c r="A11" s="8" t="s">
        <v>25</v>
      </c>
      <c r="B11" s="9">
        <v>0.82015000000000005</v>
      </c>
      <c r="C11" s="9">
        <v>0.91323888888888904</v>
      </c>
      <c r="D11" s="9">
        <v>0.78185000000000004</v>
      </c>
      <c r="E11" s="9">
        <v>0.55784999999999996</v>
      </c>
      <c r="F11" s="10">
        <v>-3.0000000000000001E-5</v>
      </c>
      <c r="G11" s="11">
        <v>4.7000000000000002E-3</v>
      </c>
      <c r="H11" s="11">
        <v>0.73719999999999997</v>
      </c>
      <c r="I11" s="11">
        <v>0.99950000000000006</v>
      </c>
      <c r="N11" s="10"/>
    </row>
    <row r="12" spans="1:23" x14ac:dyDescent="0.25">
      <c r="A12" s="8"/>
    </row>
    <row r="13" spans="1:23" x14ac:dyDescent="0.25">
      <c r="A13" s="8"/>
    </row>
    <row r="14" spans="1:23" x14ac:dyDescent="0.25">
      <c r="A14" s="5" t="s">
        <v>57</v>
      </c>
    </row>
    <row r="15" spans="1:23" ht="46.5" x14ac:dyDescent="0.25">
      <c r="A15" s="6" t="s">
        <v>1</v>
      </c>
      <c r="B15" s="6" t="s">
        <v>16</v>
      </c>
      <c r="C15" s="6" t="s">
        <v>15</v>
      </c>
      <c r="D15" s="6" t="s">
        <v>71</v>
      </c>
      <c r="E15" s="6" t="s">
        <v>17</v>
      </c>
      <c r="F15" s="6" t="s">
        <v>90</v>
      </c>
      <c r="G15" s="6" t="s">
        <v>18</v>
      </c>
    </row>
    <row r="16" spans="1:23" x14ac:dyDescent="0.25">
      <c r="A16" s="8" t="s">
        <v>19</v>
      </c>
      <c r="B16" s="12">
        <v>2.81E-2</v>
      </c>
      <c r="C16" s="12">
        <v>2.41E-2</v>
      </c>
      <c r="D16" s="12">
        <v>2.4799999999999999E-2</v>
      </c>
      <c r="E16" s="12">
        <v>2.64E-2</v>
      </c>
      <c r="F16" s="12">
        <v>2.3099999999999999E-2</v>
      </c>
      <c r="G16" s="12">
        <v>2.4299999999999999E-2</v>
      </c>
    </row>
    <row r="17" spans="1:9" x14ac:dyDescent="0.25">
      <c r="A17" s="8" t="s">
        <v>20</v>
      </c>
      <c r="B17" s="12">
        <v>2.81E-2</v>
      </c>
      <c r="C17" s="12">
        <v>2.7E-2</v>
      </c>
      <c r="D17" s="12">
        <v>2.4899999999999999E-2</v>
      </c>
      <c r="E17" s="12">
        <v>2.6700000000000002E-2</v>
      </c>
      <c r="F17" s="12">
        <v>2.4400000000000002E-2</v>
      </c>
      <c r="G17" s="12">
        <v>2.4199999999999999E-2</v>
      </c>
    </row>
    <row r="18" spans="1:9" x14ac:dyDescent="0.25">
      <c r="A18" s="8" t="s">
        <v>14</v>
      </c>
      <c r="B18" s="12">
        <v>2.7E-2</v>
      </c>
      <c r="C18" s="12">
        <v>2.47E-2</v>
      </c>
      <c r="D18" s="12">
        <v>2.3699999999999999E-2</v>
      </c>
      <c r="E18" s="12">
        <v>2.3199999999999998E-2</v>
      </c>
      <c r="F18" s="12">
        <v>2.3199999999999998E-2</v>
      </c>
      <c r="G18" s="12">
        <v>2.4400000000000002E-2</v>
      </c>
    </row>
    <row r="19" spans="1:9" x14ac:dyDescent="0.25">
      <c r="A19" s="8" t="s">
        <v>21</v>
      </c>
      <c r="B19" s="12">
        <v>2.58E-2</v>
      </c>
      <c r="C19" s="12">
        <v>2.3599999999999999E-2</v>
      </c>
      <c r="D19" s="12">
        <v>2.3800000000000002E-2</v>
      </c>
      <c r="E19" s="12">
        <v>2.4400000000000002E-2</v>
      </c>
      <c r="F19" s="12">
        <v>2.3699999999999999E-2</v>
      </c>
      <c r="G19" s="12">
        <v>2.3900000000000001E-2</v>
      </c>
    </row>
    <row r="20" spans="1:9" x14ac:dyDescent="0.25">
      <c r="A20" s="8" t="s">
        <v>22</v>
      </c>
      <c r="B20" s="12">
        <v>2.9399999999999999E-2</v>
      </c>
      <c r="C20" s="12">
        <v>2.6700000000000002E-2</v>
      </c>
      <c r="D20" s="12">
        <v>2.3699999999999999E-2</v>
      </c>
      <c r="E20" s="12">
        <v>2.46E-2</v>
      </c>
      <c r="F20" s="12">
        <v>2.4899999999999999E-2</v>
      </c>
      <c r="G20" s="12">
        <v>2.3400000000000001E-2</v>
      </c>
    </row>
    <row r="21" spans="1:9" x14ac:dyDescent="0.25">
      <c r="A21" s="8" t="s">
        <v>23</v>
      </c>
      <c r="B21" s="12">
        <v>2.8400000000000002E-2</v>
      </c>
      <c r="C21" s="12">
        <v>2.5000000000000001E-2</v>
      </c>
      <c r="D21" s="12">
        <v>2.4400000000000002E-2</v>
      </c>
      <c r="E21" s="12">
        <v>2.5999999999999999E-2</v>
      </c>
      <c r="F21" s="12">
        <v>2.3900000000000001E-2</v>
      </c>
      <c r="G21" s="12">
        <v>2.4E-2</v>
      </c>
    </row>
    <row r="22" spans="1:9" x14ac:dyDescent="0.25">
      <c r="A22" s="8" t="s">
        <v>24</v>
      </c>
      <c r="B22" s="12">
        <v>2.8199999999999999E-2</v>
      </c>
      <c r="C22" s="12">
        <v>2.4E-2</v>
      </c>
      <c r="D22" s="12">
        <v>2.3800000000000002E-2</v>
      </c>
      <c r="E22" s="12">
        <v>2.5000000000000001E-2</v>
      </c>
      <c r="F22" s="12">
        <v>2.3800000000000002E-2</v>
      </c>
      <c r="G22" s="12">
        <v>2.4799999999999999E-2</v>
      </c>
    </row>
    <row r="23" spans="1:9" x14ac:dyDescent="0.25">
      <c r="A23" s="8" t="s">
        <v>25</v>
      </c>
      <c r="B23" s="12">
        <v>2.7099999999999999E-2</v>
      </c>
      <c r="C23" s="12">
        <v>2.3699999999999999E-2</v>
      </c>
      <c r="D23" s="12">
        <v>2.12E-2</v>
      </c>
      <c r="E23" s="12">
        <v>2.5000000000000001E-2</v>
      </c>
      <c r="F23" s="12">
        <v>2.3300000000000001E-2</v>
      </c>
      <c r="G23" s="12">
        <v>2.3800000000000002E-2</v>
      </c>
    </row>
    <row r="28" spans="1:9" x14ac:dyDescent="0.25">
      <c r="A28" s="5" t="s">
        <v>38</v>
      </c>
    </row>
    <row r="29" spans="1:9" ht="15.75" customHeight="1" x14ac:dyDescent="0.25">
      <c r="A29" s="4" t="s">
        <v>1</v>
      </c>
      <c r="B29" s="4" t="s">
        <v>16</v>
      </c>
      <c r="C29" s="4" t="s">
        <v>15</v>
      </c>
      <c r="D29" s="4" t="s">
        <v>71</v>
      </c>
      <c r="E29" s="4" t="s">
        <v>17</v>
      </c>
      <c r="F29" s="4" t="s">
        <v>72</v>
      </c>
      <c r="G29" s="4" t="s">
        <v>18</v>
      </c>
      <c r="I29" s="15"/>
    </row>
    <row r="30" spans="1:9" x14ac:dyDescent="0.3">
      <c r="A30" s="8" t="s">
        <v>19</v>
      </c>
      <c r="B30" s="4">
        <v>418</v>
      </c>
      <c r="C30" s="4">
        <v>826</v>
      </c>
      <c r="D30" s="4">
        <v>1422</v>
      </c>
      <c r="E30" s="4">
        <v>1618</v>
      </c>
      <c r="F30" s="4">
        <v>2009</v>
      </c>
      <c r="G30" s="12">
        <v>2432</v>
      </c>
      <c r="H30" s="13"/>
    </row>
    <row r="31" spans="1:9" x14ac:dyDescent="0.3">
      <c r="A31" s="8" t="s">
        <v>20</v>
      </c>
      <c r="B31" s="4">
        <v>433</v>
      </c>
      <c r="C31" s="4">
        <v>790</v>
      </c>
      <c r="D31" s="4">
        <v>1376</v>
      </c>
      <c r="E31" s="4">
        <v>1584</v>
      </c>
      <c r="F31" s="4">
        <v>1970</v>
      </c>
      <c r="G31" s="12">
        <v>2433</v>
      </c>
      <c r="H31" s="13"/>
    </row>
    <row r="32" spans="1:9" x14ac:dyDescent="0.3">
      <c r="A32" s="8" t="s">
        <v>14</v>
      </c>
      <c r="B32" s="4">
        <v>452</v>
      </c>
      <c r="C32" s="4">
        <v>853</v>
      </c>
      <c r="D32" s="4">
        <v>1490</v>
      </c>
      <c r="E32" s="4">
        <v>1677</v>
      </c>
      <c r="F32" s="4">
        <v>2077</v>
      </c>
      <c r="G32" s="12">
        <v>2502</v>
      </c>
      <c r="H32" s="13"/>
    </row>
    <row r="33" spans="1:32" x14ac:dyDescent="0.3">
      <c r="A33" s="8" t="s">
        <v>21</v>
      </c>
      <c r="B33" s="4">
        <v>389</v>
      </c>
      <c r="C33" s="4">
        <v>749</v>
      </c>
      <c r="D33" s="4">
        <v>1339</v>
      </c>
      <c r="E33" s="4">
        <v>1553</v>
      </c>
      <c r="F33" s="4">
        <v>1942</v>
      </c>
      <c r="G33" s="12">
        <v>2375</v>
      </c>
      <c r="H33" s="13"/>
    </row>
    <row r="34" spans="1:32" x14ac:dyDescent="0.3">
      <c r="A34" s="8" t="s">
        <v>22</v>
      </c>
      <c r="B34" s="4">
        <v>434</v>
      </c>
      <c r="C34" s="4">
        <v>841</v>
      </c>
      <c r="D34" s="4">
        <v>1448</v>
      </c>
      <c r="E34" s="4">
        <v>1617</v>
      </c>
      <c r="F34" s="4">
        <v>2009</v>
      </c>
      <c r="G34" s="12">
        <v>2413</v>
      </c>
      <c r="H34" s="13"/>
    </row>
    <row r="35" spans="1:32" x14ac:dyDescent="0.3">
      <c r="A35" s="8" t="s">
        <v>23</v>
      </c>
      <c r="B35" s="4">
        <v>413</v>
      </c>
      <c r="C35" s="4">
        <v>846</v>
      </c>
      <c r="D35" s="4">
        <v>1484</v>
      </c>
      <c r="E35" s="4">
        <v>1651</v>
      </c>
      <c r="F35" s="4">
        <v>2045</v>
      </c>
      <c r="G35" s="12">
        <v>2473</v>
      </c>
      <c r="H35" s="13"/>
    </row>
    <row r="36" spans="1:32" x14ac:dyDescent="0.3">
      <c r="A36" s="8" t="s">
        <v>24</v>
      </c>
      <c r="B36" s="4">
        <v>432</v>
      </c>
      <c r="C36" s="4">
        <v>763</v>
      </c>
      <c r="D36" s="4">
        <v>1397</v>
      </c>
      <c r="E36" s="4">
        <v>1580</v>
      </c>
      <c r="F36" s="4">
        <v>1967</v>
      </c>
      <c r="G36" s="12">
        <v>2421</v>
      </c>
      <c r="H36" s="13"/>
      <c r="W36" s="16"/>
    </row>
    <row r="37" spans="1:32" x14ac:dyDescent="0.3">
      <c r="A37" s="8" t="s">
        <v>25</v>
      </c>
      <c r="B37" s="4">
        <v>420</v>
      </c>
      <c r="C37" s="4">
        <v>810</v>
      </c>
      <c r="D37" s="4">
        <v>1437</v>
      </c>
      <c r="E37" s="4">
        <v>1629</v>
      </c>
      <c r="F37" s="4">
        <v>2020</v>
      </c>
      <c r="G37" s="4">
        <v>2421</v>
      </c>
      <c r="H37" s="13"/>
      <c r="W37" s="4"/>
      <c r="X37" s="4"/>
      <c r="Y37" s="4"/>
      <c r="Z37" s="4"/>
      <c r="AA37" s="4"/>
      <c r="AB37" s="4"/>
      <c r="AC37" s="4"/>
    </row>
    <row r="38" spans="1:32" x14ac:dyDescent="0.3">
      <c r="B38" s="4"/>
      <c r="C38" s="4"/>
      <c r="D38" s="4"/>
      <c r="E38" s="4"/>
      <c r="F38" s="4"/>
      <c r="G38" s="12"/>
      <c r="H38" s="13"/>
      <c r="W38" s="8"/>
      <c r="X38" s="4"/>
      <c r="Y38" s="4"/>
      <c r="Z38" s="4"/>
      <c r="AA38" s="4"/>
      <c r="AB38" s="4"/>
      <c r="AC38" s="4"/>
      <c r="AF38" s="4"/>
    </row>
    <row r="39" spans="1:32" ht="17.5" x14ac:dyDescent="0.25">
      <c r="A39" s="4" t="s">
        <v>91</v>
      </c>
      <c r="C39" s="4"/>
      <c r="D39" s="4"/>
      <c r="E39" s="4"/>
      <c r="F39" s="4"/>
      <c r="G39" s="4"/>
      <c r="I39" s="4"/>
      <c r="J39" s="4"/>
      <c r="K39" s="4"/>
      <c r="W39" s="8"/>
      <c r="X39" s="4"/>
      <c r="Y39" s="4"/>
      <c r="Z39" s="4"/>
      <c r="AA39" s="4"/>
      <c r="AB39" s="4"/>
      <c r="AC39" s="4"/>
      <c r="AF39" s="4"/>
    </row>
    <row r="40" spans="1:32" ht="31" x14ac:dyDescent="0.25">
      <c r="A40" s="4" t="s">
        <v>1</v>
      </c>
      <c r="B40" s="4" t="s">
        <v>75</v>
      </c>
      <c r="C40" s="4" t="s">
        <v>76</v>
      </c>
      <c r="D40" s="4" t="s">
        <v>77</v>
      </c>
      <c r="E40" s="4" t="s">
        <v>78</v>
      </c>
      <c r="F40" s="4" t="s">
        <v>79</v>
      </c>
      <c r="G40" s="4" t="s">
        <v>80</v>
      </c>
      <c r="W40" s="8"/>
      <c r="X40" s="4"/>
      <c r="Y40" s="4"/>
      <c r="Z40" s="4"/>
      <c r="AA40" s="4"/>
      <c r="AB40" s="4"/>
      <c r="AC40" s="4"/>
      <c r="AF40" s="4"/>
    </row>
    <row r="41" spans="1:32" x14ac:dyDescent="0.25">
      <c r="A41" s="8" t="s">
        <v>19</v>
      </c>
      <c r="B41" s="4">
        <v>0.24</v>
      </c>
      <c r="C41" s="4">
        <v>0.248</v>
      </c>
      <c r="D41" s="4">
        <v>0.19600000000000001</v>
      </c>
      <c r="E41" s="4">
        <v>0.21</v>
      </c>
      <c r="F41" s="4">
        <v>0.21</v>
      </c>
      <c r="G41" s="4">
        <v>0.09</v>
      </c>
      <c r="W41" s="8"/>
      <c r="X41" s="4"/>
      <c r="Y41" s="4"/>
      <c r="Z41" s="4"/>
      <c r="AA41" s="4"/>
      <c r="AB41" s="4"/>
      <c r="AC41" s="4"/>
      <c r="AF41" s="4"/>
    </row>
    <row r="42" spans="1:32" x14ac:dyDescent="0.25">
      <c r="A42" s="8" t="s">
        <v>20</v>
      </c>
      <c r="B42" s="4">
        <v>0.25600000000000001</v>
      </c>
      <c r="C42" s="4">
        <v>0.248</v>
      </c>
      <c r="D42" s="4">
        <v>0.161</v>
      </c>
      <c r="E42" s="4">
        <v>0.21</v>
      </c>
      <c r="F42" s="4">
        <v>0.17</v>
      </c>
      <c r="G42" s="4">
        <v>0.09</v>
      </c>
      <c r="L42" s="8"/>
      <c r="M42" s="4"/>
      <c r="N42" s="4"/>
      <c r="O42" s="4"/>
      <c r="P42" s="4"/>
      <c r="Q42" s="4"/>
      <c r="R42" s="4"/>
      <c r="W42" s="8"/>
      <c r="X42" s="4"/>
      <c r="Y42" s="4"/>
      <c r="Z42" s="4"/>
      <c r="AA42" s="4"/>
      <c r="AB42" s="4"/>
      <c r="AC42" s="4"/>
      <c r="AF42" s="4"/>
    </row>
    <row r="43" spans="1:32" x14ac:dyDescent="0.25">
      <c r="A43" s="8" t="s">
        <v>14</v>
      </c>
      <c r="B43" s="4">
        <v>0.26800000000000002</v>
      </c>
      <c r="C43" s="4">
        <v>0.248</v>
      </c>
      <c r="D43" s="4">
        <v>0.182</v>
      </c>
      <c r="E43" s="4">
        <v>0.26</v>
      </c>
      <c r="F43" s="4">
        <v>0.16</v>
      </c>
      <c r="G43" s="4">
        <v>0.09</v>
      </c>
      <c r="L43" s="8"/>
      <c r="M43" s="4"/>
      <c r="N43" s="4"/>
      <c r="O43" s="4"/>
      <c r="P43" s="4"/>
      <c r="Q43" s="4"/>
      <c r="R43" s="4"/>
      <c r="W43" s="8"/>
      <c r="X43" s="4"/>
      <c r="Y43" s="4"/>
      <c r="Z43" s="4"/>
      <c r="AA43" s="4"/>
      <c r="AB43" s="4"/>
      <c r="AC43" s="4"/>
      <c r="AF43" s="4"/>
    </row>
    <row r="44" spans="1:32" x14ac:dyDescent="0.25">
      <c r="A44" s="8" t="s">
        <v>21</v>
      </c>
      <c r="B44" s="4">
        <v>0.252</v>
      </c>
      <c r="C44" s="4">
        <v>0.248</v>
      </c>
      <c r="D44" s="4">
        <v>0.17499999999999996</v>
      </c>
      <c r="E44" s="4">
        <v>0.23</v>
      </c>
      <c r="F44" s="4">
        <v>0.17</v>
      </c>
      <c r="G44" s="4">
        <v>0.09</v>
      </c>
      <c r="L44" s="8"/>
      <c r="M44" s="4"/>
      <c r="N44" s="4"/>
      <c r="O44" s="4"/>
      <c r="P44" s="4"/>
      <c r="Q44" s="4"/>
      <c r="R44" s="4"/>
      <c r="W44" s="8"/>
      <c r="X44" s="4"/>
      <c r="Y44" s="4"/>
      <c r="Z44" s="4"/>
      <c r="AA44" s="4"/>
      <c r="AB44" s="4"/>
      <c r="AC44" s="4"/>
      <c r="AF44" s="4"/>
    </row>
    <row r="45" spans="1:32" x14ac:dyDescent="0.25">
      <c r="A45" s="8" t="s">
        <v>22</v>
      </c>
      <c r="B45" s="4">
        <v>0.252</v>
      </c>
      <c r="C45" s="4">
        <v>0.248</v>
      </c>
      <c r="D45" s="4">
        <v>0.19600000000000001</v>
      </c>
      <c r="E45" s="4">
        <v>0.22</v>
      </c>
      <c r="F45" s="4">
        <v>0.19</v>
      </c>
      <c r="G45" s="4">
        <v>0.09</v>
      </c>
      <c r="L45" s="8"/>
      <c r="M45" s="4"/>
      <c r="N45" s="4"/>
      <c r="O45" s="4"/>
      <c r="P45" s="4"/>
      <c r="Q45" s="4"/>
      <c r="R45" s="4"/>
      <c r="W45" s="8"/>
      <c r="X45" s="4"/>
      <c r="Y45" s="4"/>
      <c r="Z45" s="4"/>
      <c r="AA45" s="4"/>
      <c r="AB45" s="4"/>
      <c r="AC45" s="4"/>
      <c r="AF45" s="4"/>
    </row>
    <row r="46" spans="1:32" x14ac:dyDescent="0.25">
      <c r="A46" s="8" t="s">
        <v>23</v>
      </c>
      <c r="B46" s="4">
        <v>0.25600000000000001</v>
      </c>
      <c r="C46" s="4">
        <v>0.23599999999999999</v>
      </c>
      <c r="D46" s="4">
        <v>0.189</v>
      </c>
      <c r="E46" s="4">
        <v>0.23</v>
      </c>
      <c r="F46" s="4">
        <v>0.21</v>
      </c>
      <c r="G46" s="4">
        <v>0.09</v>
      </c>
      <c r="L46" s="8"/>
      <c r="M46" s="4"/>
      <c r="N46" s="4"/>
      <c r="O46" s="4"/>
      <c r="P46" s="4"/>
      <c r="Q46" s="4"/>
      <c r="R46" s="4"/>
    </row>
    <row r="47" spans="1:32" x14ac:dyDescent="0.25">
      <c r="A47" s="8" t="s">
        <v>24</v>
      </c>
      <c r="B47" s="4">
        <v>0.252</v>
      </c>
      <c r="C47" s="4">
        <v>0.24399999999999999</v>
      </c>
      <c r="D47" s="4">
        <v>0.23799999999999996</v>
      </c>
      <c r="E47" s="4">
        <v>0.18</v>
      </c>
      <c r="F47" s="4">
        <v>0.24</v>
      </c>
      <c r="G47" s="4">
        <v>0.09</v>
      </c>
      <c r="L47" s="8"/>
      <c r="M47" s="4"/>
      <c r="N47" s="4"/>
      <c r="O47" s="4"/>
      <c r="P47" s="4"/>
      <c r="Q47" s="4"/>
      <c r="R47" s="4"/>
      <c r="W47" s="4"/>
    </row>
    <row r="48" spans="1:32" x14ac:dyDescent="0.25">
      <c r="A48" s="8" t="s">
        <v>25</v>
      </c>
      <c r="B48" s="4">
        <v>0.26400000000000001</v>
      </c>
      <c r="C48" s="4">
        <v>0.248</v>
      </c>
      <c r="D48" s="4">
        <v>0.20300000000000001</v>
      </c>
      <c r="E48" s="4">
        <v>0.2</v>
      </c>
      <c r="F48" s="4">
        <v>0.2</v>
      </c>
      <c r="G48" s="4">
        <v>0.09</v>
      </c>
      <c r="L48" s="8"/>
      <c r="M48" s="4"/>
      <c r="N48" s="4"/>
      <c r="O48" s="4"/>
      <c r="P48" s="4"/>
      <c r="Q48" s="4"/>
      <c r="R48" s="4"/>
      <c r="W48" s="4"/>
    </row>
    <row r="49" spans="1:32" x14ac:dyDescent="0.25">
      <c r="W49" s="6"/>
      <c r="X49" s="4"/>
      <c r="Y49" s="4"/>
      <c r="Z49" s="4"/>
      <c r="AA49" s="4"/>
      <c r="AB49" s="4"/>
      <c r="AC49" s="4"/>
    </row>
    <row r="50" spans="1:32" ht="17.5" x14ac:dyDescent="0.25">
      <c r="A50" s="4" t="s">
        <v>92</v>
      </c>
      <c r="W50" s="8"/>
      <c r="X50" s="4"/>
      <c r="Y50" s="4"/>
      <c r="Z50" s="4"/>
      <c r="AA50" s="4"/>
      <c r="AB50" s="4"/>
      <c r="AC50" s="4"/>
      <c r="AF50" s="4"/>
    </row>
    <row r="51" spans="1:32" x14ac:dyDescent="0.25">
      <c r="A51" s="4" t="s">
        <v>1</v>
      </c>
      <c r="W51" s="8"/>
      <c r="X51" s="4"/>
      <c r="Y51" s="4"/>
      <c r="Z51" s="4"/>
      <c r="AA51" s="4"/>
      <c r="AB51" s="4"/>
      <c r="AC51" s="4"/>
      <c r="AF51" s="4"/>
    </row>
    <row r="52" spans="1:32" ht="31" x14ac:dyDescent="0.25">
      <c r="A52" s="6"/>
      <c r="B52" s="4" t="s">
        <v>75</v>
      </c>
      <c r="C52" s="4" t="s">
        <v>76</v>
      </c>
      <c r="D52" s="4" t="s">
        <v>77</v>
      </c>
      <c r="E52" s="4" t="s">
        <v>78</v>
      </c>
      <c r="F52" s="4" t="s">
        <v>79</v>
      </c>
      <c r="G52" s="4" t="s">
        <v>80</v>
      </c>
      <c r="W52" s="8"/>
      <c r="X52" s="4"/>
      <c r="Y52" s="4"/>
      <c r="Z52" s="4"/>
      <c r="AA52" s="4"/>
      <c r="AB52" s="4"/>
      <c r="AC52" s="4"/>
      <c r="AF52" s="4"/>
    </row>
    <row r="53" spans="1:32" x14ac:dyDescent="0.25">
      <c r="A53" s="8" t="s">
        <v>19</v>
      </c>
      <c r="B53" s="4">
        <v>0.13600000000000001</v>
      </c>
      <c r="C53" s="4">
        <v>0.15200000000000002</v>
      </c>
      <c r="D53" s="4">
        <v>0.504</v>
      </c>
      <c r="E53" s="4">
        <v>0.6</v>
      </c>
      <c r="F53" s="4">
        <v>0.41</v>
      </c>
      <c r="G53" s="4">
        <v>0.37</v>
      </c>
      <c r="W53" s="8"/>
      <c r="X53" s="4"/>
      <c r="Y53" s="4"/>
      <c r="Z53" s="4"/>
      <c r="AA53" s="4"/>
      <c r="AB53" s="4"/>
      <c r="AC53" s="4"/>
      <c r="AF53" s="4"/>
    </row>
    <row r="54" spans="1:32" x14ac:dyDescent="0.25">
      <c r="A54" s="8" t="s">
        <v>20</v>
      </c>
      <c r="B54" s="4">
        <v>0.14399999999999999</v>
      </c>
      <c r="C54" s="4">
        <v>0.15200000000000002</v>
      </c>
      <c r="D54" s="4">
        <v>0.53899999999999992</v>
      </c>
      <c r="E54" s="4">
        <v>0.65</v>
      </c>
      <c r="F54" s="4">
        <v>0.41</v>
      </c>
      <c r="G54" s="4">
        <v>0.36</v>
      </c>
      <c r="W54" s="8"/>
      <c r="X54" s="4"/>
      <c r="Y54" s="4"/>
      <c r="Z54" s="4"/>
      <c r="AA54" s="4"/>
      <c r="AB54" s="4"/>
      <c r="AC54" s="4"/>
      <c r="AF54" s="4"/>
    </row>
    <row r="55" spans="1:32" x14ac:dyDescent="0.25">
      <c r="A55" s="8" t="s">
        <v>14</v>
      </c>
      <c r="B55" s="4">
        <v>0.13200000000000001</v>
      </c>
      <c r="C55" s="4">
        <v>0.15200000000000002</v>
      </c>
      <c r="D55" s="4">
        <v>0.51800000000000002</v>
      </c>
      <c r="E55" s="4">
        <v>0.52</v>
      </c>
      <c r="F55" s="4">
        <v>0.41</v>
      </c>
      <c r="G55" s="4">
        <v>0.32</v>
      </c>
      <c r="W55" s="8"/>
      <c r="X55" s="4"/>
      <c r="Y55" s="4"/>
      <c r="Z55" s="4"/>
      <c r="AA55" s="4"/>
      <c r="AB55" s="4"/>
      <c r="AC55" s="4"/>
      <c r="AF55" s="4"/>
    </row>
    <row r="56" spans="1:32" x14ac:dyDescent="0.25">
      <c r="A56" s="8" t="s">
        <v>21</v>
      </c>
      <c r="B56" s="4">
        <v>0.14799999999999999</v>
      </c>
      <c r="C56" s="4">
        <v>0.15200000000000002</v>
      </c>
      <c r="D56" s="4">
        <v>0.52499999999999991</v>
      </c>
      <c r="E56" s="4">
        <v>0.61</v>
      </c>
      <c r="F56" s="4">
        <v>0.41</v>
      </c>
      <c r="G56" s="4">
        <v>0.33</v>
      </c>
      <c r="W56" s="8"/>
      <c r="X56" s="4"/>
      <c r="Y56" s="4"/>
      <c r="Z56" s="4"/>
      <c r="AA56" s="4"/>
      <c r="AB56" s="4"/>
      <c r="AC56" s="4"/>
      <c r="AF56" s="4"/>
    </row>
    <row r="57" spans="1:32" x14ac:dyDescent="0.25">
      <c r="A57" s="8" t="s">
        <v>22</v>
      </c>
      <c r="B57" s="4">
        <v>0.14799999999999999</v>
      </c>
      <c r="C57" s="4">
        <v>0.15200000000000002</v>
      </c>
      <c r="D57" s="4">
        <v>0.504</v>
      </c>
      <c r="E57" s="4">
        <v>0.6</v>
      </c>
      <c r="F57" s="4">
        <v>0.41</v>
      </c>
      <c r="G57" s="4">
        <v>0.32</v>
      </c>
      <c r="W57" s="8"/>
      <c r="X57" s="4"/>
      <c r="Y57" s="4"/>
      <c r="Z57" s="4"/>
      <c r="AA57" s="4"/>
      <c r="AB57" s="4"/>
      <c r="AC57" s="4"/>
      <c r="AF57" s="4"/>
    </row>
    <row r="58" spans="1:32" x14ac:dyDescent="0.25">
      <c r="A58" s="8" t="s">
        <v>23</v>
      </c>
      <c r="B58" s="4">
        <v>0.14399999999999999</v>
      </c>
      <c r="C58" s="4">
        <v>0.16400000000000001</v>
      </c>
      <c r="D58" s="4">
        <v>0.51100000000000001</v>
      </c>
      <c r="E58" s="4">
        <v>0.6</v>
      </c>
      <c r="F58" s="4">
        <v>0.41</v>
      </c>
      <c r="G58" s="4">
        <v>0.33</v>
      </c>
    </row>
    <row r="59" spans="1:32" x14ac:dyDescent="0.25">
      <c r="A59" s="8" t="s">
        <v>24</v>
      </c>
      <c r="B59" s="4">
        <v>0.14799999999999999</v>
      </c>
      <c r="C59" s="4">
        <v>0.15600000000000003</v>
      </c>
      <c r="D59" s="4">
        <v>0.46199999999999997</v>
      </c>
      <c r="E59" s="4">
        <v>0.59</v>
      </c>
      <c r="F59" s="4">
        <v>0.41</v>
      </c>
      <c r="G59" s="4">
        <v>0.31</v>
      </c>
    </row>
    <row r="60" spans="1:32" x14ac:dyDescent="0.25">
      <c r="A60" s="8" t="s">
        <v>25</v>
      </c>
      <c r="B60" s="4">
        <v>0.13600000000000001</v>
      </c>
      <c r="C60" s="4">
        <v>0.15200000000000002</v>
      </c>
      <c r="D60" s="4">
        <v>0.49699999999999994</v>
      </c>
      <c r="E60" s="4">
        <v>0.53</v>
      </c>
      <c r="F60" s="4">
        <v>0.41</v>
      </c>
      <c r="G60" s="4">
        <v>0.32</v>
      </c>
    </row>
    <row r="61" spans="1:32" x14ac:dyDescent="0.25">
      <c r="A61" s="4"/>
      <c r="B61" s="4"/>
      <c r="C61" s="4"/>
      <c r="D61" s="4"/>
      <c r="E61" s="4"/>
      <c r="F61" s="4"/>
      <c r="G61" s="4"/>
    </row>
    <row r="63" spans="1:32" ht="17.5" x14ac:dyDescent="0.25">
      <c r="A63" s="4" t="s">
        <v>93</v>
      </c>
      <c r="W63" s="4"/>
      <c r="X63" s="4"/>
      <c r="Y63" s="4"/>
    </row>
    <row r="64" spans="1:32" ht="31" x14ac:dyDescent="0.25">
      <c r="A64" s="4" t="s">
        <v>1</v>
      </c>
      <c r="B64" s="4" t="s">
        <v>78</v>
      </c>
      <c r="C64" s="4" t="s">
        <v>79</v>
      </c>
      <c r="D64" s="4" t="s">
        <v>80</v>
      </c>
      <c r="E64" s="4"/>
      <c r="W64" s="4"/>
      <c r="X64" s="4"/>
      <c r="Y64" s="4"/>
    </row>
    <row r="65" spans="1:25" x14ac:dyDescent="0.25">
      <c r="A65" s="8" t="s">
        <v>19</v>
      </c>
      <c r="B65" s="4">
        <v>0.19</v>
      </c>
      <c r="C65" s="4">
        <v>0.38000000000000006</v>
      </c>
      <c r="D65" s="4">
        <v>0.63</v>
      </c>
      <c r="W65" s="4"/>
      <c r="X65" s="4"/>
      <c r="Y65" s="4"/>
    </row>
    <row r="66" spans="1:25" x14ac:dyDescent="0.25">
      <c r="A66" s="8" t="s">
        <v>20</v>
      </c>
      <c r="B66" s="4">
        <v>0.14000000000000001</v>
      </c>
      <c r="C66" s="4">
        <v>0.42</v>
      </c>
      <c r="D66" s="4">
        <v>0.64</v>
      </c>
      <c r="W66" s="4"/>
      <c r="X66" s="4"/>
      <c r="Y66" s="4"/>
    </row>
    <row r="67" spans="1:25" x14ac:dyDescent="0.25">
      <c r="A67" s="8" t="s">
        <v>14</v>
      </c>
      <c r="B67" s="4">
        <v>0.22</v>
      </c>
      <c r="C67" s="4">
        <v>0.43</v>
      </c>
      <c r="D67" s="4">
        <v>0.67999999999999994</v>
      </c>
      <c r="W67" s="4"/>
      <c r="X67" s="4"/>
      <c r="Y67" s="4"/>
    </row>
    <row r="68" spans="1:25" x14ac:dyDescent="0.25">
      <c r="A68" s="8" t="s">
        <v>21</v>
      </c>
      <c r="B68" s="4">
        <v>0.16</v>
      </c>
      <c r="C68" s="4">
        <v>0.42</v>
      </c>
      <c r="D68" s="4">
        <v>0.66999999999999993</v>
      </c>
      <c r="W68" s="4"/>
      <c r="X68" s="4"/>
      <c r="Y68" s="4"/>
    </row>
    <row r="69" spans="1:25" x14ac:dyDescent="0.25">
      <c r="A69" s="8" t="s">
        <v>22</v>
      </c>
      <c r="B69" s="4">
        <v>0.17</v>
      </c>
      <c r="C69" s="4">
        <v>0.40000000000000008</v>
      </c>
      <c r="D69" s="4">
        <v>0.67999999999999994</v>
      </c>
      <c r="W69" s="4"/>
      <c r="X69" s="4"/>
      <c r="Y69" s="4"/>
    </row>
    <row r="70" spans="1:25" x14ac:dyDescent="0.25">
      <c r="A70" s="8" t="s">
        <v>23</v>
      </c>
      <c r="B70" s="4">
        <v>0.17</v>
      </c>
      <c r="C70" s="4">
        <v>0.38000000000000006</v>
      </c>
      <c r="D70" s="4">
        <v>0.66999999999999993</v>
      </c>
      <c r="W70" s="4"/>
      <c r="X70" s="4"/>
      <c r="Y70" s="4"/>
    </row>
    <row r="71" spans="1:25" x14ac:dyDescent="0.25">
      <c r="A71" s="8" t="s">
        <v>24</v>
      </c>
      <c r="B71" s="4">
        <v>0.23</v>
      </c>
      <c r="C71" s="4">
        <v>0.35</v>
      </c>
      <c r="D71" s="4">
        <v>0.69</v>
      </c>
    </row>
    <row r="72" spans="1:25" x14ac:dyDescent="0.25">
      <c r="A72" s="8" t="s">
        <v>25</v>
      </c>
      <c r="B72" s="4">
        <v>0.2</v>
      </c>
      <c r="C72" s="4">
        <v>0.35000000000000003</v>
      </c>
      <c r="D72" s="4">
        <v>0.67999999999999994</v>
      </c>
    </row>
    <row r="73" spans="1:25" x14ac:dyDescent="0.25">
      <c r="A73" s="8"/>
      <c r="B73" s="4"/>
      <c r="C73" s="4"/>
      <c r="D73" s="4"/>
    </row>
    <row r="74" spans="1:25" x14ac:dyDescent="0.25">
      <c r="A74" s="4" t="s">
        <v>86</v>
      </c>
      <c r="B74" s="4"/>
      <c r="C74" s="4"/>
      <c r="D74" s="4"/>
      <c r="E74" s="4"/>
      <c r="F74" s="4"/>
    </row>
    <row r="75" spans="1:25" ht="31" x14ac:dyDescent="0.25">
      <c r="A75" s="4" t="s">
        <v>1</v>
      </c>
      <c r="B75" s="4" t="s">
        <v>75</v>
      </c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</row>
    <row r="76" spans="1:25" x14ac:dyDescent="0.25">
      <c r="A76" s="8" t="s">
        <v>165</v>
      </c>
      <c r="B76" s="4">
        <v>0.6</v>
      </c>
      <c r="C76" s="4">
        <v>0.6</v>
      </c>
      <c r="D76" s="4">
        <v>0.3</v>
      </c>
      <c r="E76" s="4">
        <v>0</v>
      </c>
      <c r="F76" s="4">
        <v>0</v>
      </c>
      <c r="G76" s="4">
        <v>0</v>
      </c>
    </row>
    <row r="77" spans="1:25" x14ac:dyDescent="0.25">
      <c r="A77" s="8"/>
      <c r="B77" s="4"/>
      <c r="C77" s="4"/>
      <c r="D77" s="4"/>
    </row>
    <row r="78" spans="1:25" ht="23.25" customHeight="1" x14ac:dyDescent="0.25">
      <c r="A78" s="4" t="s">
        <v>94</v>
      </c>
    </row>
    <row r="79" spans="1:25" x14ac:dyDescent="0.25">
      <c r="A79" s="4" t="s">
        <v>1</v>
      </c>
      <c r="B79" s="4" t="s">
        <v>84</v>
      </c>
      <c r="C79" s="4"/>
    </row>
    <row r="80" spans="1:25" x14ac:dyDescent="0.25">
      <c r="A80" s="8" t="s">
        <v>19</v>
      </c>
      <c r="B80" s="6">
        <v>1.0999999999999999E-2</v>
      </c>
      <c r="C80" s="6"/>
    </row>
    <row r="81" spans="1:3" x14ac:dyDescent="0.25">
      <c r="A81" s="8" t="s">
        <v>20</v>
      </c>
      <c r="B81" s="6">
        <v>1.0999999999999999E-2</v>
      </c>
      <c r="C81" s="6"/>
    </row>
    <row r="82" spans="1:3" x14ac:dyDescent="0.25">
      <c r="A82" s="8" t="s">
        <v>14</v>
      </c>
      <c r="B82" s="6">
        <v>1.0999999999999999E-2</v>
      </c>
      <c r="C82" s="6"/>
    </row>
    <row r="83" spans="1:3" x14ac:dyDescent="0.25">
      <c r="A83" s="8" t="s">
        <v>21</v>
      </c>
      <c r="B83" s="6">
        <v>1.0999999999999999E-2</v>
      </c>
      <c r="C83" s="6"/>
    </row>
    <row r="84" spans="1:3" x14ac:dyDescent="0.25">
      <c r="A84" s="8" t="s">
        <v>22</v>
      </c>
      <c r="B84" s="6">
        <v>1.0999999999999999E-2</v>
      </c>
      <c r="C84" s="6"/>
    </row>
    <row r="85" spans="1:3" x14ac:dyDescent="0.25">
      <c r="A85" s="8" t="s">
        <v>23</v>
      </c>
      <c r="B85" s="6">
        <v>1.0999999999999999E-2</v>
      </c>
      <c r="C85" s="6"/>
    </row>
    <row r="86" spans="1:3" x14ac:dyDescent="0.25">
      <c r="A86" s="8" t="s">
        <v>24</v>
      </c>
      <c r="B86" s="6">
        <v>1.0999999999999999E-2</v>
      </c>
      <c r="C86" s="6"/>
    </row>
    <row r="87" spans="1:3" x14ac:dyDescent="0.25">
      <c r="A87" s="8" t="s">
        <v>25</v>
      </c>
      <c r="B87" s="6">
        <v>1.0999999999999999E-2</v>
      </c>
      <c r="C87" s="6"/>
    </row>
    <row r="90" spans="1:3" x14ac:dyDescent="0.25">
      <c r="A90" s="4" t="s">
        <v>67</v>
      </c>
    </row>
    <row r="91" spans="1:3" x14ac:dyDescent="0.25">
      <c r="A91" s="4" t="s">
        <v>1</v>
      </c>
      <c r="B91" s="4" t="s">
        <v>85</v>
      </c>
    </row>
    <row r="92" spans="1:3" x14ac:dyDescent="0.25">
      <c r="A92" s="8" t="s">
        <v>19</v>
      </c>
      <c r="B92" s="6">
        <v>1.0999999999999999E-2</v>
      </c>
    </row>
    <row r="93" spans="1:3" x14ac:dyDescent="0.25">
      <c r="A93" s="8" t="s">
        <v>20</v>
      </c>
      <c r="B93" s="6">
        <v>1.0999999999999999E-2</v>
      </c>
    </row>
    <row r="94" spans="1:3" x14ac:dyDescent="0.25">
      <c r="A94" s="8" t="s">
        <v>14</v>
      </c>
      <c r="B94" s="6">
        <v>1.0999999999999999E-2</v>
      </c>
    </row>
    <row r="95" spans="1:3" x14ac:dyDescent="0.25">
      <c r="A95" s="8" t="s">
        <v>21</v>
      </c>
      <c r="B95" s="6">
        <v>0.01</v>
      </c>
    </row>
    <row r="96" spans="1:3" x14ac:dyDescent="0.25">
      <c r="A96" s="8" t="s">
        <v>22</v>
      </c>
      <c r="B96" s="6">
        <v>1.0999999999999999E-2</v>
      </c>
    </row>
    <row r="97" spans="1:7" x14ac:dyDescent="0.25">
      <c r="A97" s="8" t="s">
        <v>23</v>
      </c>
      <c r="B97" s="6">
        <v>1.0999999999999999E-2</v>
      </c>
    </row>
    <row r="98" spans="1:7" x14ac:dyDescent="0.25">
      <c r="A98" s="8" t="s">
        <v>24</v>
      </c>
      <c r="B98" s="6">
        <v>1.0999999999999999E-2</v>
      </c>
    </row>
    <row r="99" spans="1:7" x14ac:dyDescent="0.25">
      <c r="A99" s="8" t="s">
        <v>25</v>
      </c>
      <c r="B99" s="6">
        <v>1.0999999999999999E-2</v>
      </c>
    </row>
    <row r="102" spans="1:7" ht="28" x14ac:dyDescent="0.3">
      <c r="A102" s="17" t="s">
        <v>39</v>
      </c>
    </row>
    <row r="103" spans="1:7" ht="31" x14ac:dyDescent="0.25">
      <c r="A103" s="4" t="s">
        <v>1</v>
      </c>
      <c r="B103" s="4" t="s">
        <v>75</v>
      </c>
      <c r="C103" s="4" t="s">
        <v>76</v>
      </c>
      <c r="D103" s="4" t="s">
        <v>77</v>
      </c>
      <c r="E103" s="4" t="s">
        <v>78</v>
      </c>
      <c r="F103" s="4" t="s">
        <v>79</v>
      </c>
      <c r="G103" s="4" t="s">
        <v>80</v>
      </c>
    </row>
    <row r="104" spans="1:7" x14ac:dyDescent="0.3">
      <c r="A104" s="8" t="s">
        <v>19</v>
      </c>
      <c r="B104" s="13">
        <v>1.6</v>
      </c>
      <c r="C104" s="13">
        <v>2.4</v>
      </c>
      <c r="D104" s="13">
        <v>2.6</v>
      </c>
      <c r="E104" s="13">
        <v>2.8</v>
      </c>
      <c r="F104" s="13">
        <v>2.8</v>
      </c>
      <c r="G104" s="13">
        <v>2.6</v>
      </c>
    </row>
    <row r="105" spans="1:7" x14ac:dyDescent="0.3">
      <c r="A105" s="8" t="s">
        <v>20</v>
      </c>
      <c r="B105" s="13">
        <v>1.2</v>
      </c>
      <c r="C105" s="13">
        <v>2.4</v>
      </c>
      <c r="D105" s="13">
        <v>2.6</v>
      </c>
      <c r="E105" s="13">
        <v>2.8</v>
      </c>
      <c r="F105" s="13">
        <v>2.6</v>
      </c>
      <c r="G105" s="13">
        <v>2.4</v>
      </c>
    </row>
    <row r="106" spans="1:7" x14ac:dyDescent="0.3">
      <c r="A106" s="8" t="s">
        <v>14</v>
      </c>
      <c r="B106" s="13">
        <v>1.1000000000000001</v>
      </c>
      <c r="C106" s="13">
        <v>2.4</v>
      </c>
      <c r="D106" s="13">
        <v>2.8</v>
      </c>
      <c r="E106" s="13">
        <v>2.8</v>
      </c>
      <c r="F106" s="13">
        <v>2.6</v>
      </c>
      <c r="G106" s="13">
        <v>2.4</v>
      </c>
    </row>
    <row r="107" spans="1:7" x14ac:dyDescent="0.3">
      <c r="A107" s="8" t="s">
        <v>21</v>
      </c>
      <c r="B107" s="13">
        <v>1.6</v>
      </c>
      <c r="C107" s="13">
        <v>2.4</v>
      </c>
      <c r="D107" s="13">
        <v>2.6</v>
      </c>
      <c r="E107" s="13">
        <v>2.4</v>
      </c>
      <c r="F107" s="13">
        <v>2.4</v>
      </c>
      <c r="G107" s="13">
        <v>2.2000000000000002</v>
      </c>
    </row>
    <row r="108" spans="1:7" x14ac:dyDescent="0.3">
      <c r="A108" s="8" t="s">
        <v>22</v>
      </c>
      <c r="B108" s="13">
        <v>1.2</v>
      </c>
      <c r="C108" s="13">
        <v>2.4</v>
      </c>
      <c r="D108" s="13">
        <v>2.6</v>
      </c>
      <c r="E108" s="13">
        <v>2.8</v>
      </c>
      <c r="F108" s="13">
        <v>2.6</v>
      </c>
      <c r="G108" s="13">
        <v>2.2000000000000002</v>
      </c>
    </row>
    <row r="109" spans="1:7" x14ac:dyDescent="0.3">
      <c r="A109" s="8" t="s">
        <v>23</v>
      </c>
      <c r="B109" s="13">
        <v>1.2</v>
      </c>
      <c r="C109" s="13">
        <v>2.4</v>
      </c>
      <c r="D109" s="13">
        <v>2.4</v>
      </c>
      <c r="E109" s="13">
        <v>2.4</v>
      </c>
      <c r="F109" s="13">
        <v>2.2000000000000002</v>
      </c>
      <c r="G109" s="13">
        <v>2</v>
      </c>
    </row>
    <row r="110" spans="1:7" x14ac:dyDescent="0.3">
      <c r="A110" s="8" t="s">
        <v>24</v>
      </c>
      <c r="B110" s="13">
        <v>1.6</v>
      </c>
      <c r="C110" s="13">
        <v>2.4</v>
      </c>
      <c r="D110" s="13">
        <v>2.4</v>
      </c>
      <c r="E110" s="13">
        <v>2.6</v>
      </c>
      <c r="F110" s="13">
        <v>2.8</v>
      </c>
      <c r="G110" s="13">
        <v>2.6</v>
      </c>
    </row>
    <row r="111" spans="1:7" x14ac:dyDescent="0.3">
      <c r="A111" s="8" t="s">
        <v>25</v>
      </c>
      <c r="B111" s="13">
        <v>1.6</v>
      </c>
      <c r="C111" s="13">
        <v>2.6</v>
      </c>
      <c r="D111" s="13">
        <v>2.6</v>
      </c>
      <c r="E111" s="13">
        <v>2.8</v>
      </c>
      <c r="F111" s="13">
        <v>2.8</v>
      </c>
      <c r="G111" s="13">
        <v>2.6</v>
      </c>
    </row>
    <row r="114" spans="1:2" x14ac:dyDescent="0.25">
      <c r="A114" s="4" t="s">
        <v>1</v>
      </c>
      <c r="B114" s="5" t="s">
        <v>95</v>
      </c>
    </row>
    <row r="115" spans="1:2" x14ac:dyDescent="0.25">
      <c r="A115" s="8" t="s">
        <v>19</v>
      </c>
      <c r="B115" s="5">
        <v>0.80650347324212401</v>
      </c>
    </row>
    <row r="116" spans="1:2" x14ac:dyDescent="0.25">
      <c r="A116" s="8" t="s">
        <v>20</v>
      </c>
      <c r="B116" s="5">
        <v>0.80652333568243095</v>
      </c>
    </row>
    <row r="117" spans="1:2" x14ac:dyDescent="0.25">
      <c r="A117" s="8" t="s">
        <v>14</v>
      </c>
      <c r="B117" s="5">
        <v>0.79221602359864396</v>
      </c>
    </row>
    <row r="118" spans="1:2" x14ac:dyDescent="0.25">
      <c r="A118" s="8" t="s">
        <v>21</v>
      </c>
      <c r="B118" s="5">
        <v>0.79370554131851101</v>
      </c>
    </row>
    <row r="119" spans="1:2" x14ac:dyDescent="0.25">
      <c r="A119" s="8" t="s">
        <v>22</v>
      </c>
      <c r="B119" s="5">
        <v>0.785414188605009</v>
      </c>
    </row>
    <row r="120" spans="1:2" x14ac:dyDescent="0.25">
      <c r="A120" s="8" t="s">
        <v>23</v>
      </c>
      <c r="B120" s="5">
        <v>0.78388412997034396</v>
      </c>
    </row>
    <row r="121" spans="1:2" x14ac:dyDescent="0.25">
      <c r="A121" s="8" t="s">
        <v>24</v>
      </c>
      <c r="B121" s="5">
        <v>0.81226108723452695</v>
      </c>
    </row>
    <row r="122" spans="1:2" x14ac:dyDescent="0.25">
      <c r="A122" s="8" t="s">
        <v>25</v>
      </c>
      <c r="B122" s="5">
        <v>0.81684315883813796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zoomScale="70" zoomScaleNormal="70" workbookViewId="0">
      <selection activeCell="C11" sqref="C11"/>
    </sheetView>
  </sheetViews>
  <sheetFormatPr defaultColWidth="9" defaultRowHeight="14" x14ac:dyDescent="0.25"/>
  <cols>
    <col min="1" max="2" width="12" customWidth="1"/>
    <col min="3" max="3" width="12.08984375" customWidth="1"/>
    <col min="4" max="4" width="11.6328125" customWidth="1"/>
    <col min="5" max="6" width="12" customWidth="1"/>
    <col min="7" max="7" width="12.90625" customWidth="1"/>
    <col min="10" max="10" width="12.453125" bestFit="1" customWidth="1"/>
    <col min="11" max="11" width="12" bestFit="1" customWidth="1"/>
    <col min="12" max="17" width="12.453125" bestFit="1" customWidth="1"/>
  </cols>
  <sheetData>
    <row r="1" spans="1:17" ht="31" x14ac:dyDescent="0.25">
      <c r="A1" s="4" t="s">
        <v>171</v>
      </c>
      <c r="C1" s="4" t="s">
        <v>170</v>
      </c>
      <c r="F1" s="1">
        <v>40452</v>
      </c>
      <c r="G1" s="1" t="s">
        <v>154</v>
      </c>
      <c r="J1" s="1">
        <v>40452</v>
      </c>
      <c r="K1" s="1">
        <v>40817</v>
      </c>
      <c r="L1" s="1">
        <v>41183</v>
      </c>
      <c r="M1" s="1">
        <v>41548</v>
      </c>
      <c r="N1" s="1">
        <v>41913</v>
      </c>
      <c r="O1" s="1">
        <v>42278</v>
      </c>
      <c r="P1" s="1">
        <v>42644</v>
      </c>
      <c r="Q1" s="1">
        <v>43009</v>
      </c>
    </row>
    <row r="2" spans="1:17" ht="15.5" x14ac:dyDescent="0.25">
      <c r="A2" s="3" t="s">
        <v>107</v>
      </c>
      <c r="C2" s="4" t="s">
        <v>16</v>
      </c>
      <c r="D2" s="2"/>
      <c r="E2" s="2"/>
      <c r="F2" s="1">
        <v>40817</v>
      </c>
      <c r="G2" s="1" t="s">
        <v>97</v>
      </c>
      <c r="H2" s="2"/>
      <c r="I2" s="2"/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</row>
    <row r="3" spans="1:17" ht="15.5" x14ac:dyDescent="0.25">
      <c r="A3" s="3" t="s">
        <v>20</v>
      </c>
      <c r="C3" s="4" t="s">
        <v>15</v>
      </c>
      <c r="F3" s="1">
        <v>41183</v>
      </c>
      <c r="G3" s="1" t="s">
        <v>98</v>
      </c>
      <c r="J3" s="2">
        <v>40453</v>
      </c>
      <c r="K3" s="2">
        <v>40818</v>
      </c>
      <c r="L3" s="2">
        <v>41184</v>
      </c>
      <c r="M3" s="2">
        <v>41549</v>
      </c>
      <c r="N3" s="2">
        <v>41914</v>
      </c>
      <c r="O3" s="2">
        <v>42279</v>
      </c>
      <c r="P3" s="2">
        <v>42645</v>
      </c>
      <c r="Q3" s="2">
        <v>43010</v>
      </c>
    </row>
    <row r="4" spans="1:17" ht="15.5" x14ac:dyDescent="0.25">
      <c r="A4" s="3" t="s">
        <v>14</v>
      </c>
      <c r="C4" s="4" t="s">
        <v>71</v>
      </c>
      <c r="F4" s="1">
        <v>41548</v>
      </c>
      <c r="G4" s="1" t="s">
        <v>99</v>
      </c>
      <c r="J4" s="2">
        <v>40454</v>
      </c>
      <c r="K4" s="2">
        <v>40819</v>
      </c>
      <c r="L4" s="2">
        <v>41185</v>
      </c>
      <c r="M4" s="2">
        <v>41550</v>
      </c>
      <c r="N4" s="2">
        <v>41915</v>
      </c>
      <c r="O4" s="2">
        <v>42280</v>
      </c>
      <c r="P4" s="2">
        <v>42646</v>
      </c>
      <c r="Q4" s="2">
        <v>43011</v>
      </c>
    </row>
    <row r="5" spans="1:17" ht="15.5" x14ac:dyDescent="0.25">
      <c r="A5" s="3" t="s">
        <v>21</v>
      </c>
      <c r="C5" s="4" t="s">
        <v>17</v>
      </c>
      <c r="F5" s="1">
        <v>41913</v>
      </c>
      <c r="G5" s="1" t="s">
        <v>100</v>
      </c>
      <c r="J5" s="2">
        <v>40455</v>
      </c>
      <c r="K5" s="2">
        <v>40820</v>
      </c>
      <c r="L5" s="2">
        <v>41186</v>
      </c>
      <c r="M5" s="2">
        <v>41551</v>
      </c>
      <c r="N5" s="2">
        <v>41916</v>
      </c>
      <c r="O5" s="2">
        <v>42281</v>
      </c>
      <c r="P5" s="2">
        <v>42647</v>
      </c>
      <c r="Q5" s="2">
        <v>43012</v>
      </c>
    </row>
    <row r="6" spans="1:17" ht="15.5" x14ac:dyDescent="0.25">
      <c r="A6" s="3" t="s">
        <v>22</v>
      </c>
      <c r="C6" s="4" t="s">
        <v>72</v>
      </c>
      <c r="F6" s="1">
        <v>42278</v>
      </c>
      <c r="G6" s="1" t="s">
        <v>101</v>
      </c>
      <c r="J6" s="2">
        <v>40456</v>
      </c>
      <c r="K6" s="2">
        <v>40821</v>
      </c>
      <c r="L6" s="2">
        <v>41187</v>
      </c>
      <c r="M6" s="2">
        <v>41552</v>
      </c>
      <c r="N6" s="2">
        <v>41917</v>
      </c>
      <c r="O6" s="2">
        <v>42282</v>
      </c>
      <c r="P6" s="2">
        <v>42648</v>
      </c>
      <c r="Q6" s="2">
        <v>43013</v>
      </c>
    </row>
    <row r="7" spans="1:17" ht="15.5" x14ac:dyDescent="0.25">
      <c r="A7" s="3" t="s">
        <v>23</v>
      </c>
      <c r="C7" s="4" t="s">
        <v>18</v>
      </c>
      <c r="F7" s="1">
        <v>42644</v>
      </c>
      <c r="G7" s="1" t="s">
        <v>102</v>
      </c>
      <c r="J7" s="2">
        <v>40457</v>
      </c>
      <c r="K7" s="2">
        <v>40822</v>
      </c>
      <c r="L7" s="2">
        <v>41188</v>
      </c>
      <c r="M7" s="2">
        <v>41553</v>
      </c>
      <c r="N7" s="2">
        <v>41918</v>
      </c>
      <c r="O7" s="2">
        <v>42283</v>
      </c>
      <c r="P7" s="2">
        <v>42649</v>
      </c>
      <c r="Q7" s="2">
        <v>43014</v>
      </c>
    </row>
    <row r="8" spans="1:17" x14ac:dyDescent="0.25">
      <c r="A8" s="3" t="s">
        <v>24</v>
      </c>
      <c r="F8" s="1">
        <v>43009</v>
      </c>
      <c r="G8" s="1" t="s">
        <v>103</v>
      </c>
      <c r="J8" s="2">
        <v>40458</v>
      </c>
      <c r="K8" s="2">
        <v>40823</v>
      </c>
      <c r="L8" s="2">
        <v>41189</v>
      </c>
      <c r="M8" s="2">
        <v>41554</v>
      </c>
      <c r="N8" s="2">
        <v>41919</v>
      </c>
      <c r="O8" s="2">
        <v>42284</v>
      </c>
      <c r="P8" s="2">
        <v>42650</v>
      </c>
      <c r="Q8" s="2">
        <v>43015</v>
      </c>
    </row>
    <row r="9" spans="1:17" x14ac:dyDescent="0.25">
      <c r="A9" s="3" t="s">
        <v>25</v>
      </c>
      <c r="D9" s="2"/>
      <c r="J9" s="2">
        <v>40459</v>
      </c>
      <c r="K9" s="2">
        <v>40824</v>
      </c>
      <c r="L9" s="2">
        <v>41190</v>
      </c>
      <c r="M9" s="2">
        <v>41555</v>
      </c>
      <c r="N9" s="2">
        <v>41920</v>
      </c>
      <c r="O9" s="2">
        <v>42285</v>
      </c>
      <c r="P9" s="2">
        <v>42651</v>
      </c>
      <c r="Q9" s="2">
        <v>43016</v>
      </c>
    </row>
    <row r="10" spans="1:17" x14ac:dyDescent="0.25">
      <c r="D10" s="2"/>
      <c r="J10" s="2">
        <v>40460</v>
      </c>
      <c r="K10" s="2">
        <v>40825</v>
      </c>
      <c r="L10" s="2">
        <v>41191</v>
      </c>
      <c r="M10" s="2">
        <v>41556</v>
      </c>
      <c r="N10" s="2">
        <v>41921</v>
      </c>
      <c r="O10" s="2">
        <v>42286</v>
      </c>
      <c r="P10" s="2">
        <v>42652</v>
      </c>
      <c r="Q10" s="2">
        <v>43017</v>
      </c>
    </row>
    <row r="11" spans="1:17" x14ac:dyDescent="0.25">
      <c r="D11" s="2"/>
      <c r="J11" s="2">
        <v>40461</v>
      </c>
      <c r="K11" s="2">
        <v>40826</v>
      </c>
      <c r="L11" s="2">
        <v>41192</v>
      </c>
      <c r="M11" s="2">
        <v>41557</v>
      </c>
      <c r="N11" s="2">
        <v>41922</v>
      </c>
      <c r="O11" s="2">
        <v>42287</v>
      </c>
      <c r="P11" s="2">
        <v>42653</v>
      </c>
      <c r="Q11" s="2">
        <v>43018</v>
      </c>
    </row>
    <row r="12" spans="1:17" x14ac:dyDescent="0.25">
      <c r="D12" s="2"/>
      <c r="J12" s="2">
        <v>40462</v>
      </c>
      <c r="K12" s="2">
        <v>40827</v>
      </c>
      <c r="L12" s="2">
        <v>41193</v>
      </c>
      <c r="M12" s="2">
        <v>41558</v>
      </c>
      <c r="N12" s="2">
        <v>41923</v>
      </c>
      <c r="O12" s="2">
        <v>42288</v>
      </c>
      <c r="P12" s="2">
        <v>42654</v>
      </c>
      <c r="Q12" s="2">
        <v>43019</v>
      </c>
    </row>
    <row r="13" spans="1:17" x14ac:dyDescent="0.25">
      <c r="D13" s="2"/>
      <c r="J13" s="2">
        <v>40463</v>
      </c>
      <c r="K13" s="2">
        <v>40828</v>
      </c>
      <c r="L13" s="2">
        <v>41194</v>
      </c>
      <c r="M13" s="2">
        <v>41559</v>
      </c>
      <c r="N13" s="2">
        <v>41924</v>
      </c>
      <c r="O13" s="2">
        <v>42289</v>
      </c>
      <c r="P13" s="2">
        <v>42655</v>
      </c>
      <c r="Q13" s="2">
        <v>43020</v>
      </c>
    </row>
    <row r="14" spans="1:17" x14ac:dyDescent="0.25">
      <c r="D14" s="2"/>
      <c r="J14" s="2">
        <v>40464</v>
      </c>
      <c r="K14" s="2">
        <v>40829</v>
      </c>
      <c r="L14" s="2">
        <v>41195</v>
      </c>
      <c r="M14" s="2">
        <v>41560</v>
      </c>
      <c r="N14" s="2">
        <v>41925</v>
      </c>
      <c r="O14" s="2">
        <v>42290</v>
      </c>
      <c r="P14" s="2">
        <v>42656</v>
      </c>
      <c r="Q14" s="2">
        <v>43021</v>
      </c>
    </row>
    <row r="15" spans="1:17" x14ac:dyDescent="0.25">
      <c r="J15" s="2">
        <v>40465</v>
      </c>
      <c r="K15" s="2">
        <v>40830</v>
      </c>
      <c r="L15" s="2">
        <v>41196</v>
      </c>
      <c r="M15" s="2">
        <v>41561</v>
      </c>
      <c r="N15" s="2">
        <v>41926</v>
      </c>
      <c r="O15" s="2">
        <v>42291</v>
      </c>
      <c r="P15" s="2">
        <v>42657</v>
      </c>
      <c r="Q15" s="2">
        <v>43022</v>
      </c>
    </row>
    <row r="16" spans="1:17" x14ac:dyDescent="0.25">
      <c r="J16" s="2">
        <v>40466</v>
      </c>
      <c r="K16" s="2">
        <v>40831</v>
      </c>
      <c r="L16" s="2">
        <v>41197</v>
      </c>
      <c r="M16" s="2">
        <v>41562</v>
      </c>
      <c r="N16" s="2">
        <v>41927</v>
      </c>
      <c r="O16" s="2">
        <v>42292</v>
      </c>
      <c r="P16" s="2">
        <v>42658</v>
      </c>
      <c r="Q16" s="2">
        <v>43023</v>
      </c>
    </row>
    <row r="17" spans="10:17" x14ac:dyDescent="0.25">
      <c r="J17" s="2">
        <v>40467</v>
      </c>
      <c r="K17" s="2">
        <v>40832</v>
      </c>
      <c r="L17" s="2">
        <v>41198</v>
      </c>
      <c r="M17" s="2">
        <v>41563</v>
      </c>
      <c r="N17" s="2">
        <v>41928</v>
      </c>
      <c r="O17" s="2">
        <v>42293</v>
      </c>
      <c r="P17" s="2">
        <v>42659</v>
      </c>
      <c r="Q17" s="2">
        <v>43024</v>
      </c>
    </row>
    <row r="18" spans="10:17" x14ac:dyDescent="0.25">
      <c r="J18" s="2">
        <v>40468</v>
      </c>
      <c r="K18" s="2">
        <v>40833</v>
      </c>
      <c r="L18" s="2">
        <v>41199</v>
      </c>
      <c r="M18" s="2">
        <v>41564</v>
      </c>
      <c r="N18" s="2">
        <v>41929</v>
      </c>
      <c r="O18" s="2">
        <v>42294</v>
      </c>
      <c r="P18" s="2">
        <v>42660</v>
      </c>
      <c r="Q18" s="2">
        <v>43025</v>
      </c>
    </row>
    <row r="19" spans="10:17" x14ac:dyDescent="0.25">
      <c r="J19" s="2">
        <v>40469</v>
      </c>
      <c r="K19" s="2">
        <v>40834</v>
      </c>
      <c r="L19" s="2">
        <v>41200</v>
      </c>
      <c r="M19" s="2">
        <v>41565</v>
      </c>
      <c r="N19" s="2">
        <v>41930</v>
      </c>
      <c r="O19" s="2">
        <v>42295</v>
      </c>
      <c r="P19" s="2">
        <v>42661</v>
      </c>
      <c r="Q19" s="2">
        <v>43026</v>
      </c>
    </row>
    <row r="20" spans="10:17" x14ac:dyDescent="0.25">
      <c r="J20" s="2">
        <v>40470</v>
      </c>
      <c r="K20" s="2">
        <v>40835</v>
      </c>
      <c r="L20" s="2">
        <v>41201</v>
      </c>
      <c r="M20" s="2">
        <v>41566</v>
      </c>
      <c r="N20" s="2">
        <v>41931</v>
      </c>
      <c r="O20" s="2">
        <v>42296</v>
      </c>
      <c r="P20" s="2">
        <v>42662</v>
      </c>
      <c r="Q20" s="2">
        <v>43027</v>
      </c>
    </row>
    <row r="21" spans="10:17" x14ac:dyDescent="0.25">
      <c r="J21" s="2">
        <v>40471</v>
      </c>
      <c r="K21" s="2">
        <v>40836</v>
      </c>
      <c r="L21" s="2">
        <v>41202</v>
      </c>
      <c r="M21" s="2">
        <v>41567</v>
      </c>
      <c r="N21" s="2">
        <v>41932</v>
      </c>
      <c r="O21" s="2">
        <v>42297</v>
      </c>
      <c r="P21" s="2">
        <v>42663</v>
      </c>
      <c r="Q21" s="2">
        <v>43028</v>
      </c>
    </row>
    <row r="22" spans="10:17" x14ac:dyDescent="0.25">
      <c r="J22" s="2">
        <v>40472</v>
      </c>
      <c r="K22" s="2">
        <v>40837</v>
      </c>
      <c r="L22" s="2">
        <v>41203</v>
      </c>
      <c r="M22" s="2">
        <v>41568</v>
      </c>
      <c r="N22" s="2">
        <v>41933</v>
      </c>
      <c r="O22" s="2">
        <v>42298</v>
      </c>
      <c r="P22" s="2">
        <v>42664</v>
      </c>
      <c r="Q22" s="2">
        <v>43029</v>
      </c>
    </row>
    <row r="23" spans="10:17" x14ac:dyDescent="0.25">
      <c r="J23" s="2">
        <v>40473</v>
      </c>
      <c r="K23" s="2">
        <v>40838</v>
      </c>
      <c r="L23" s="2">
        <v>41204</v>
      </c>
      <c r="M23" s="2">
        <v>41569</v>
      </c>
      <c r="N23" s="2">
        <v>41934</v>
      </c>
      <c r="O23" s="2">
        <v>42299</v>
      </c>
      <c r="P23" s="2">
        <v>42665</v>
      </c>
      <c r="Q23" s="2">
        <v>43030</v>
      </c>
    </row>
    <row r="24" spans="10:17" x14ac:dyDescent="0.25">
      <c r="J24" s="2">
        <v>40474</v>
      </c>
      <c r="K24" s="2">
        <v>40839</v>
      </c>
      <c r="L24" s="2">
        <v>41205</v>
      </c>
      <c r="M24" s="2">
        <v>41570</v>
      </c>
      <c r="N24" s="2">
        <v>41935</v>
      </c>
      <c r="O24" s="2">
        <v>42300</v>
      </c>
      <c r="P24" s="2">
        <v>42666</v>
      </c>
      <c r="Q24" s="2">
        <v>43031</v>
      </c>
    </row>
    <row r="25" spans="10:17" x14ac:dyDescent="0.25">
      <c r="J25" s="2">
        <v>40475</v>
      </c>
      <c r="K25" s="2">
        <v>40840</v>
      </c>
      <c r="L25" s="2">
        <v>41206</v>
      </c>
      <c r="M25" s="2">
        <v>41571</v>
      </c>
      <c r="N25" s="2">
        <v>41936</v>
      </c>
      <c r="O25" s="2">
        <v>42301</v>
      </c>
      <c r="P25" s="2">
        <v>42667</v>
      </c>
      <c r="Q25" s="2">
        <v>43032</v>
      </c>
    </row>
    <row r="26" spans="10:17" x14ac:dyDescent="0.25">
      <c r="J26" s="2">
        <v>40476</v>
      </c>
      <c r="K26" s="2">
        <v>40841</v>
      </c>
      <c r="L26" s="2">
        <v>41207</v>
      </c>
      <c r="M26" s="2">
        <v>41572</v>
      </c>
      <c r="N26" s="2">
        <v>41937</v>
      </c>
      <c r="O26" s="2">
        <v>42302</v>
      </c>
      <c r="P26" s="2">
        <v>42668</v>
      </c>
      <c r="Q26" s="2">
        <v>43033</v>
      </c>
    </row>
    <row r="27" spans="10:17" x14ac:dyDescent="0.25">
      <c r="J27" s="2">
        <v>40477</v>
      </c>
      <c r="K27" s="2">
        <v>40842</v>
      </c>
      <c r="L27" s="2">
        <v>41208</v>
      </c>
      <c r="M27" s="2">
        <v>41573</v>
      </c>
      <c r="N27" s="2">
        <v>41938</v>
      </c>
      <c r="O27" s="2">
        <v>42303</v>
      </c>
      <c r="P27" s="2">
        <v>42669</v>
      </c>
      <c r="Q27" s="2">
        <v>43034</v>
      </c>
    </row>
    <row r="28" spans="10:17" x14ac:dyDescent="0.25">
      <c r="J28" s="2">
        <v>40478</v>
      </c>
      <c r="K28" s="2">
        <v>40843</v>
      </c>
      <c r="L28" s="2">
        <v>41209</v>
      </c>
      <c r="M28" s="2">
        <v>41574</v>
      </c>
      <c r="N28" s="2">
        <v>41939</v>
      </c>
      <c r="O28" s="2">
        <v>42304</v>
      </c>
      <c r="P28" s="2">
        <v>42670</v>
      </c>
      <c r="Q28" s="2">
        <v>43035</v>
      </c>
    </row>
    <row r="29" spans="10:17" x14ac:dyDescent="0.25">
      <c r="J29" s="2">
        <v>40479</v>
      </c>
      <c r="K29" s="2">
        <v>40844</v>
      </c>
      <c r="L29" s="2">
        <v>41210</v>
      </c>
      <c r="M29" s="2">
        <v>41575</v>
      </c>
      <c r="N29" s="2">
        <v>41940</v>
      </c>
      <c r="O29" s="2">
        <v>42305</v>
      </c>
      <c r="P29" s="2">
        <v>42671</v>
      </c>
      <c r="Q29" s="2">
        <v>43036</v>
      </c>
    </row>
    <row r="30" spans="10:17" x14ac:dyDescent="0.25">
      <c r="J30" s="2">
        <v>40480</v>
      </c>
      <c r="K30" s="2">
        <v>40845</v>
      </c>
      <c r="L30" s="2">
        <v>41211</v>
      </c>
      <c r="M30" s="2">
        <v>41576</v>
      </c>
      <c r="N30" s="2">
        <v>41941</v>
      </c>
      <c r="O30" s="2">
        <v>42306</v>
      </c>
      <c r="P30" s="2">
        <v>42672</v>
      </c>
      <c r="Q30" s="2">
        <v>43037</v>
      </c>
    </row>
    <row r="31" spans="10:17" x14ac:dyDescent="0.25">
      <c r="J31" s="2">
        <v>40481</v>
      </c>
      <c r="K31" s="2">
        <v>40846</v>
      </c>
      <c r="L31" s="2">
        <v>41212</v>
      </c>
      <c r="M31" s="2">
        <v>41577</v>
      </c>
      <c r="N31" s="2">
        <v>41942</v>
      </c>
      <c r="O31" s="2">
        <v>42307</v>
      </c>
      <c r="P31" s="2">
        <v>42673</v>
      </c>
      <c r="Q31" s="2">
        <v>43038</v>
      </c>
    </row>
    <row r="32" spans="10:17" x14ac:dyDescent="0.25">
      <c r="J32" s="2">
        <v>40482</v>
      </c>
      <c r="K32" s="2">
        <v>40847</v>
      </c>
      <c r="L32" s="2">
        <v>41213</v>
      </c>
      <c r="M32" s="2">
        <v>41578</v>
      </c>
      <c r="N32" s="2">
        <v>41943</v>
      </c>
      <c r="O32" s="2">
        <v>42308</v>
      </c>
      <c r="P32" s="2">
        <v>42674</v>
      </c>
      <c r="Q32" s="2">
        <v>43039</v>
      </c>
    </row>
    <row r="33" spans="10:17" x14ac:dyDescent="0.25">
      <c r="J33" s="2">
        <v>40483</v>
      </c>
      <c r="K33" s="2">
        <v>40848</v>
      </c>
      <c r="L33" s="2">
        <v>41214</v>
      </c>
      <c r="M33" s="2">
        <v>41579</v>
      </c>
      <c r="N33" s="2">
        <v>41944</v>
      </c>
      <c r="O33" s="2">
        <v>42309</v>
      </c>
      <c r="P33" s="2">
        <v>42675</v>
      </c>
      <c r="Q33" s="2">
        <v>43040</v>
      </c>
    </row>
    <row r="34" spans="10:17" x14ac:dyDescent="0.25">
      <c r="J34" s="2">
        <v>40484</v>
      </c>
      <c r="K34" s="2">
        <v>40849</v>
      </c>
      <c r="L34" s="2">
        <v>41215</v>
      </c>
      <c r="M34" s="2">
        <v>41580</v>
      </c>
      <c r="N34" s="2">
        <v>41945</v>
      </c>
      <c r="O34" s="2">
        <v>42310</v>
      </c>
      <c r="P34" s="2">
        <v>42676</v>
      </c>
      <c r="Q34" s="2">
        <v>43041</v>
      </c>
    </row>
    <row r="35" spans="10:17" x14ac:dyDescent="0.25">
      <c r="J35" s="2">
        <v>40485</v>
      </c>
      <c r="K35" s="2">
        <v>40850</v>
      </c>
      <c r="L35" s="2">
        <v>41216</v>
      </c>
      <c r="M35" s="2">
        <v>41581</v>
      </c>
      <c r="N35" s="2">
        <v>41946</v>
      </c>
      <c r="O35" s="2">
        <v>42311</v>
      </c>
      <c r="P35" s="2">
        <v>42677</v>
      </c>
      <c r="Q35" s="2">
        <v>43042</v>
      </c>
    </row>
    <row r="36" spans="10:17" x14ac:dyDescent="0.25">
      <c r="J36" s="2">
        <v>40486</v>
      </c>
      <c r="K36" s="2">
        <v>40851</v>
      </c>
      <c r="L36" s="2">
        <v>41217</v>
      </c>
      <c r="M36" s="2">
        <v>41582</v>
      </c>
      <c r="N36" s="2">
        <v>41947</v>
      </c>
      <c r="O36" s="2">
        <v>42312</v>
      </c>
      <c r="P36" s="2">
        <v>42678</v>
      </c>
      <c r="Q36" s="2">
        <v>43043</v>
      </c>
    </row>
    <row r="37" spans="10:17" x14ac:dyDescent="0.25">
      <c r="J37" s="2">
        <v>40487</v>
      </c>
      <c r="K37" s="2">
        <v>40852</v>
      </c>
      <c r="L37" s="2">
        <v>41218</v>
      </c>
      <c r="M37" s="2">
        <v>41583</v>
      </c>
      <c r="N37" s="2">
        <v>41948</v>
      </c>
      <c r="O37" s="2">
        <v>42313</v>
      </c>
      <c r="P37" s="2">
        <v>42679</v>
      </c>
      <c r="Q37" s="2">
        <v>43044</v>
      </c>
    </row>
    <row r="38" spans="10:17" x14ac:dyDescent="0.25">
      <c r="J38" s="2">
        <v>40488</v>
      </c>
      <c r="K38" s="2">
        <v>40853</v>
      </c>
      <c r="L38" s="2">
        <v>41219</v>
      </c>
      <c r="M38" s="2">
        <v>41584</v>
      </c>
      <c r="N38" s="2">
        <v>41949</v>
      </c>
      <c r="O38" s="2">
        <v>42314</v>
      </c>
      <c r="P38" s="2">
        <v>42680</v>
      </c>
      <c r="Q38" s="2">
        <v>43045</v>
      </c>
    </row>
    <row r="39" spans="10:17" x14ac:dyDescent="0.25">
      <c r="J39" s="2">
        <v>40489</v>
      </c>
      <c r="K39" s="2">
        <v>40854</v>
      </c>
      <c r="L39" s="2">
        <v>41220</v>
      </c>
      <c r="M39" s="2">
        <v>41585</v>
      </c>
      <c r="N39" s="2">
        <v>41950</v>
      </c>
      <c r="O39" s="2">
        <v>42315</v>
      </c>
      <c r="P39" s="2">
        <v>42681</v>
      </c>
      <c r="Q39" s="2">
        <v>43046</v>
      </c>
    </row>
    <row r="40" spans="10:17" x14ac:dyDescent="0.25">
      <c r="J40" s="2">
        <v>40490</v>
      </c>
      <c r="K40" s="2">
        <v>40855</v>
      </c>
      <c r="L40" s="2">
        <v>41221</v>
      </c>
      <c r="M40" s="2">
        <v>41586</v>
      </c>
      <c r="N40" s="2">
        <v>41951</v>
      </c>
      <c r="O40" s="2">
        <v>42316</v>
      </c>
      <c r="P40" s="2">
        <v>42682</v>
      </c>
      <c r="Q40" s="2">
        <v>43047</v>
      </c>
    </row>
    <row r="41" spans="10:17" x14ac:dyDescent="0.25">
      <c r="J41" s="2">
        <v>40491</v>
      </c>
      <c r="K41" s="2">
        <v>40856</v>
      </c>
      <c r="L41" s="2">
        <v>41222</v>
      </c>
      <c r="M41" s="2">
        <v>41587</v>
      </c>
      <c r="N41" s="2">
        <v>41952</v>
      </c>
      <c r="O41" s="2">
        <v>42317</v>
      </c>
      <c r="P41" s="2">
        <v>42683</v>
      </c>
      <c r="Q41" s="2">
        <v>43048</v>
      </c>
    </row>
    <row r="42" spans="10:17" x14ac:dyDescent="0.25">
      <c r="J42" s="2">
        <v>40492</v>
      </c>
      <c r="K42" s="2">
        <v>40857</v>
      </c>
      <c r="L42" s="2">
        <v>41223</v>
      </c>
      <c r="M42" s="2">
        <v>41588</v>
      </c>
      <c r="N42" s="2">
        <v>41953</v>
      </c>
      <c r="O42" s="2">
        <v>42318</v>
      </c>
      <c r="P42" s="2">
        <v>42684</v>
      </c>
      <c r="Q42" s="2">
        <v>43049</v>
      </c>
    </row>
    <row r="43" spans="10:17" x14ac:dyDescent="0.25">
      <c r="J43" s="2">
        <v>40493</v>
      </c>
      <c r="K43" s="2">
        <v>40858</v>
      </c>
      <c r="L43" s="2">
        <v>41224</v>
      </c>
      <c r="M43" s="2">
        <v>41589</v>
      </c>
      <c r="N43" s="2">
        <v>41954</v>
      </c>
      <c r="O43" s="2">
        <v>42319</v>
      </c>
      <c r="P43" s="2">
        <v>42685</v>
      </c>
      <c r="Q43" s="2">
        <v>43050</v>
      </c>
    </row>
    <row r="44" spans="10:17" x14ac:dyDescent="0.25">
      <c r="J44" s="2">
        <v>40494</v>
      </c>
      <c r="K44" s="2">
        <v>40859</v>
      </c>
      <c r="L44" s="2">
        <v>41225</v>
      </c>
      <c r="M44" s="2">
        <v>41590</v>
      </c>
      <c r="N44" s="2">
        <v>41955</v>
      </c>
      <c r="O44" s="2">
        <v>42320</v>
      </c>
      <c r="P44" s="2">
        <v>42686</v>
      </c>
      <c r="Q44" s="2">
        <v>43051</v>
      </c>
    </row>
    <row r="45" spans="10:17" x14ac:dyDescent="0.25">
      <c r="J45" s="2">
        <v>40495</v>
      </c>
      <c r="K45" s="2">
        <v>40860</v>
      </c>
      <c r="L45" s="2">
        <v>41226</v>
      </c>
      <c r="M45" s="2">
        <v>41591</v>
      </c>
      <c r="N45" s="2">
        <v>41956</v>
      </c>
      <c r="O45" s="2">
        <v>42321</v>
      </c>
      <c r="P45" s="2">
        <v>42687</v>
      </c>
      <c r="Q45" s="2">
        <v>43052</v>
      </c>
    </row>
    <row r="46" spans="10:17" x14ac:dyDescent="0.25">
      <c r="J46" s="2">
        <v>40496</v>
      </c>
      <c r="K46" s="2">
        <v>40861</v>
      </c>
      <c r="L46" s="2">
        <v>41227</v>
      </c>
      <c r="M46" s="2">
        <v>41592</v>
      </c>
      <c r="N46" s="2">
        <v>41957</v>
      </c>
      <c r="O46" s="2">
        <v>42322</v>
      </c>
      <c r="P46" s="2">
        <v>42688</v>
      </c>
      <c r="Q46" s="2">
        <v>43053</v>
      </c>
    </row>
    <row r="47" spans="10:17" x14ac:dyDescent="0.25">
      <c r="J47" s="2">
        <v>40497</v>
      </c>
      <c r="K47" s="2">
        <v>40862</v>
      </c>
      <c r="L47" s="2">
        <v>41228</v>
      </c>
      <c r="M47" s="2">
        <v>41593</v>
      </c>
      <c r="N47" s="2">
        <v>41958</v>
      </c>
      <c r="O47" s="2">
        <v>42323</v>
      </c>
      <c r="P47" s="2">
        <v>42689</v>
      </c>
      <c r="Q47" s="2">
        <v>43054</v>
      </c>
    </row>
    <row r="48" spans="10:17" x14ac:dyDescent="0.25">
      <c r="J48" s="2">
        <v>40498</v>
      </c>
      <c r="K48" s="2">
        <v>40863</v>
      </c>
      <c r="L48" s="2">
        <v>41229</v>
      </c>
      <c r="M48" s="2">
        <v>41594</v>
      </c>
      <c r="N48" s="2">
        <v>41959</v>
      </c>
      <c r="O48" s="2">
        <v>42324</v>
      </c>
      <c r="P48" s="2">
        <v>42690</v>
      </c>
      <c r="Q48" s="2">
        <v>43055</v>
      </c>
    </row>
    <row r="49" spans="10:17" x14ac:dyDescent="0.25">
      <c r="J49" s="2">
        <v>40499</v>
      </c>
      <c r="K49" s="2">
        <v>40864</v>
      </c>
      <c r="L49" s="2">
        <v>41230</v>
      </c>
      <c r="M49" s="2">
        <v>41595</v>
      </c>
      <c r="N49" s="2">
        <v>41960</v>
      </c>
      <c r="O49" s="2">
        <v>42325</v>
      </c>
      <c r="P49" s="2">
        <v>42691</v>
      </c>
      <c r="Q49" s="2">
        <v>43056</v>
      </c>
    </row>
    <row r="50" spans="10:17" x14ac:dyDescent="0.25">
      <c r="J50" s="2">
        <v>40500</v>
      </c>
      <c r="K50" s="2">
        <v>40865</v>
      </c>
      <c r="L50" s="2">
        <v>41231</v>
      </c>
      <c r="M50" s="2">
        <v>41596</v>
      </c>
      <c r="N50" s="2">
        <v>41961</v>
      </c>
      <c r="O50" s="2">
        <v>42326</v>
      </c>
      <c r="P50" s="2">
        <v>42692</v>
      </c>
      <c r="Q50" s="2">
        <v>43057</v>
      </c>
    </row>
    <row r="51" spans="10:17" x14ac:dyDescent="0.25">
      <c r="J51" s="2">
        <v>40501</v>
      </c>
      <c r="K51" s="2">
        <v>40866</v>
      </c>
      <c r="L51" s="2">
        <v>41232</v>
      </c>
      <c r="M51" s="2">
        <v>41597</v>
      </c>
      <c r="N51" s="2">
        <v>41962</v>
      </c>
      <c r="O51" s="2">
        <v>42327</v>
      </c>
      <c r="P51" s="2">
        <v>42693</v>
      </c>
      <c r="Q51" s="2">
        <v>43058</v>
      </c>
    </row>
    <row r="52" spans="10:17" x14ac:dyDescent="0.25">
      <c r="J52" s="2">
        <v>40502</v>
      </c>
      <c r="K52" s="2">
        <v>40867</v>
      </c>
      <c r="L52" s="2">
        <v>41233</v>
      </c>
      <c r="M52" s="2">
        <v>41598</v>
      </c>
      <c r="N52" s="2">
        <v>41963</v>
      </c>
      <c r="O52" s="2">
        <v>42328</v>
      </c>
      <c r="P52" s="2">
        <v>42694</v>
      </c>
      <c r="Q52" s="2">
        <v>43059</v>
      </c>
    </row>
    <row r="53" spans="10:17" x14ac:dyDescent="0.25">
      <c r="J53" s="2">
        <v>40503</v>
      </c>
      <c r="K53" s="2">
        <v>40868</v>
      </c>
      <c r="L53" s="2">
        <v>41234</v>
      </c>
      <c r="M53" s="2">
        <v>41599</v>
      </c>
      <c r="N53" s="2">
        <v>41964</v>
      </c>
      <c r="O53" s="2">
        <v>42329</v>
      </c>
      <c r="P53" s="2">
        <v>42695</v>
      </c>
      <c r="Q53" s="2">
        <v>43060</v>
      </c>
    </row>
    <row r="54" spans="10:17" x14ac:dyDescent="0.25">
      <c r="J54" s="2">
        <v>40504</v>
      </c>
      <c r="K54" s="2">
        <v>40869</v>
      </c>
      <c r="L54" s="2">
        <v>41235</v>
      </c>
      <c r="M54" s="2">
        <v>41600</v>
      </c>
      <c r="N54" s="2">
        <v>41965</v>
      </c>
      <c r="O54" s="2">
        <v>42330</v>
      </c>
      <c r="P54" s="2">
        <v>42696</v>
      </c>
      <c r="Q54" s="2">
        <v>43061</v>
      </c>
    </row>
    <row r="55" spans="10:17" x14ac:dyDescent="0.25">
      <c r="J55" s="2">
        <v>40505</v>
      </c>
      <c r="K55" s="2">
        <v>40870</v>
      </c>
      <c r="L55" s="2">
        <v>41236</v>
      </c>
      <c r="M55" s="2">
        <v>41601</v>
      </c>
      <c r="N55" s="2">
        <v>41966</v>
      </c>
      <c r="O55" s="2">
        <v>42331</v>
      </c>
      <c r="P55" s="2">
        <v>42697</v>
      </c>
      <c r="Q55" s="2">
        <v>43062</v>
      </c>
    </row>
    <row r="56" spans="10:17" x14ac:dyDescent="0.25">
      <c r="J56" s="2">
        <v>40506</v>
      </c>
      <c r="K56" s="2">
        <v>40871</v>
      </c>
      <c r="L56" s="2">
        <v>41237</v>
      </c>
      <c r="M56" s="2">
        <v>41602</v>
      </c>
      <c r="N56" s="2">
        <v>41967</v>
      </c>
      <c r="O56" s="2">
        <v>42332</v>
      </c>
      <c r="P56" s="2">
        <v>42698</v>
      </c>
      <c r="Q56" s="2">
        <v>43063</v>
      </c>
    </row>
    <row r="57" spans="10:17" x14ac:dyDescent="0.25">
      <c r="J57" s="2">
        <v>40507</v>
      </c>
      <c r="K57" s="2">
        <v>40872</v>
      </c>
      <c r="L57" s="2">
        <v>41238</v>
      </c>
      <c r="M57" s="2">
        <v>41603</v>
      </c>
      <c r="N57" s="2">
        <v>41968</v>
      </c>
      <c r="O57" s="2">
        <v>42333</v>
      </c>
      <c r="P57" s="2">
        <v>42699</v>
      </c>
      <c r="Q57" s="2">
        <v>43064</v>
      </c>
    </row>
    <row r="58" spans="10:17" x14ac:dyDescent="0.25">
      <c r="J58" s="2">
        <v>40508</v>
      </c>
      <c r="K58" s="2">
        <v>40873</v>
      </c>
      <c r="L58" s="2">
        <v>41239</v>
      </c>
      <c r="M58" s="2">
        <v>41604</v>
      </c>
      <c r="N58" s="2">
        <v>41969</v>
      </c>
      <c r="O58" s="2">
        <v>42334</v>
      </c>
      <c r="P58" s="2">
        <v>42700</v>
      </c>
      <c r="Q58" s="2">
        <v>43065</v>
      </c>
    </row>
  </sheetData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8</vt:i4>
      </vt:variant>
    </vt:vector>
  </HeadingPairs>
  <TitlesOfParts>
    <vt:vector size="13" baseType="lpstr">
      <vt:lpstr>Output</vt:lpstr>
      <vt:lpstr>Simulations</vt:lpstr>
      <vt:lpstr>Weather</vt:lpstr>
      <vt:lpstr>Cultivar-specific values</vt:lpstr>
      <vt:lpstr>Definition</vt:lpstr>
      <vt:lpstr>LM</vt:lpstr>
      <vt:lpstr>LMM</vt:lpstr>
      <vt:lpstr>LMMM</vt:lpstr>
      <vt:lpstr>LMMMM</vt:lpstr>
      <vt:lpstr>LMMMMM</vt:lpstr>
      <vt:lpstr>LMMMMMM</vt:lpstr>
      <vt:lpstr>LMMMMMMM</vt:lpstr>
      <vt:lpstr>LMMMMMMMM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2019-05-04T09:51:43Z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