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Intmed_Shared\Shared\gi\Restricted\higgins_lab\Eva\Abbvie ABT-263 Project\"/>
    </mc:Choice>
  </mc:AlternateContent>
  <bookViews>
    <workbookView xWindow="0" yWindow="0" windowWidth="19200" windowHeight="11475" firstSheet="3" activeTab="4"/>
  </bookViews>
  <sheets>
    <sheet name="Sheet1" sheetId="1" r:id="rId1"/>
    <sheet name="tidy_notes" sheetId="3" r:id="rId2"/>
    <sheet name="TGFb_gene" sheetId="4" r:id="rId3"/>
    <sheet name="apop_prot" sheetId="5" r:id="rId4"/>
    <sheet name="TGFB_aSMA protein" sheetId="6" r:id="rId5"/>
    <sheet name="Stiffness_aSMA Protein" sheetId="7" r:id="rId6"/>
  </sheets>
  <definedNames>
    <definedName name="_xlnm.Print_Area" localSheetId="3">apop_prot!$AJ$1:$AQ$61</definedName>
    <definedName name="_xlnm.Print_Area" localSheetId="0">Sheet1!$A$1:$R$66</definedName>
    <definedName name="_xlnm.Print_Area" localSheetId="5">'Stiffness_aSMA Protein'!$N$1:$T$26</definedName>
    <definedName name="_xlnm.Print_Area" localSheetId="4">'TGFB_aSMA protein'!$H$69:$N$95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6" l="1"/>
  <c r="E37" i="6"/>
  <c r="E36" i="6"/>
  <c r="E35" i="6"/>
  <c r="E34" i="6"/>
  <c r="E31" i="6"/>
  <c r="E30" i="6"/>
  <c r="P11" i="7" l="1"/>
  <c r="Q10" i="7"/>
  <c r="Q9" i="7"/>
  <c r="Q8" i="7"/>
  <c r="Q7" i="7"/>
  <c r="Q6" i="7"/>
  <c r="Q5" i="7"/>
  <c r="Q4" i="7"/>
  <c r="Q2" i="7"/>
  <c r="P3" i="7"/>
  <c r="P4" i="7"/>
  <c r="P5" i="7"/>
  <c r="P6" i="7"/>
  <c r="P7" i="7"/>
  <c r="P8" i="7"/>
  <c r="P9" i="7"/>
  <c r="P10" i="7"/>
  <c r="P2" i="7"/>
  <c r="O10" i="7"/>
  <c r="O9" i="7"/>
  <c r="O8" i="7"/>
  <c r="O7" i="7"/>
  <c r="O6" i="7"/>
  <c r="O5" i="7"/>
  <c r="O4" i="7"/>
  <c r="O2" i="7"/>
  <c r="G39" i="7"/>
  <c r="G40" i="7"/>
  <c r="G41" i="7"/>
  <c r="G42" i="7"/>
  <c r="G43" i="7"/>
  <c r="G44" i="7"/>
  <c r="G45" i="7"/>
  <c r="G46" i="7"/>
  <c r="G38" i="7"/>
  <c r="K74" i="6"/>
  <c r="K75" i="6"/>
  <c r="K76" i="6"/>
  <c r="K77" i="6"/>
  <c r="K78" i="6"/>
  <c r="K72" i="6"/>
  <c r="J78" i="6"/>
  <c r="J77" i="6"/>
  <c r="J76" i="6"/>
  <c r="J75" i="6"/>
  <c r="J74" i="6"/>
  <c r="J73" i="6"/>
  <c r="K73" i="6" s="1"/>
  <c r="J72" i="6"/>
  <c r="I78" i="6"/>
  <c r="I77" i="6"/>
  <c r="I76" i="6"/>
  <c r="I75" i="6"/>
  <c r="I74" i="6"/>
  <c r="I73" i="6"/>
  <c r="I72" i="6"/>
  <c r="I71" i="6"/>
  <c r="F31" i="6"/>
  <c r="F32" i="6"/>
  <c r="F33" i="6"/>
  <c r="F34" i="6"/>
  <c r="F35" i="6"/>
  <c r="F36" i="6"/>
  <c r="F37" i="6"/>
  <c r="F38" i="6"/>
  <c r="F30" i="6"/>
  <c r="F19" i="6"/>
  <c r="F20" i="6"/>
  <c r="F21" i="6"/>
  <c r="F22" i="6"/>
  <c r="F23" i="6"/>
  <c r="F24" i="6"/>
  <c r="F25" i="6"/>
  <c r="F26" i="6"/>
  <c r="F18" i="6"/>
  <c r="F14" i="6"/>
  <c r="F13" i="6"/>
  <c r="F12" i="6"/>
  <c r="F11" i="6"/>
  <c r="F10" i="6"/>
  <c r="F6" i="6"/>
  <c r="F5" i="6"/>
  <c r="F4" i="6"/>
  <c r="F3" i="6"/>
  <c r="F43" i="6" l="1"/>
  <c r="F44" i="6"/>
  <c r="F45" i="6"/>
  <c r="F46" i="6"/>
  <c r="F47" i="6"/>
  <c r="F48" i="6"/>
  <c r="F49" i="6"/>
  <c r="F50" i="6"/>
  <c r="F42" i="6"/>
  <c r="F55" i="6"/>
  <c r="F56" i="6"/>
  <c r="F57" i="6"/>
  <c r="F58" i="6"/>
  <c r="F59" i="6"/>
  <c r="F60" i="6"/>
  <c r="F61" i="6"/>
  <c r="F62" i="6"/>
  <c r="F54" i="6"/>
  <c r="F67" i="6"/>
  <c r="F68" i="6"/>
  <c r="F69" i="6"/>
  <c r="F70" i="6"/>
  <c r="F71" i="6"/>
  <c r="F72" i="6"/>
  <c r="F73" i="6"/>
  <c r="F74" i="6"/>
  <c r="F66" i="6"/>
  <c r="E50" i="6"/>
  <c r="E49" i="6"/>
  <c r="E48" i="6"/>
  <c r="E47" i="6"/>
  <c r="E46" i="6"/>
  <c r="E45" i="6"/>
  <c r="E44" i="6"/>
  <c r="E43" i="6"/>
  <c r="E42" i="6"/>
  <c r="E74" i="6" l="1"/>
  <c r="E73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5" i="6"/>
  <c r="E54" i="6"/>
  <c r="G35" i="7" l="1"/>
  <c r="E35" i="7"/>
  <c r="E34" i="7"/>
  <c r="E33" i="7"/>
  <c r="E32" i="7"/>
  <c r="E31" i="7"/>
  <c r="E30" i="7"/>
  <c r="E29" i="7"/>
  <c r="E28" i="7"/>
  <c r="E27" i="7"/>
  <c r="AP41" i="5" l="1"/>
  <c r="AP42" i="5"/>
  <c r="AP43" i="5"/>
  <c r="AO43" i="5"/>
  <c r="AO42" i="5"/>
  <c r="AO41" i="5"/>
  <c r="AL37" i="5"/>
  <c r="AL31" i="5"/>
  <c r="AL25" i="5"/>
  <c r="AL19" i="5"/>
  <c r="AL13" i="5"/>
  <c r="AL7" i="5"/>
  <c r="AC32" i="5"/>
  <c r="AC33" i="5"/>
  <c r="AC34" i="5"/>
  <c r="AC35" i="5"/>
  <c r="AC36" i="5"/>
  <c r="AC37" i="5"/>
  <c r="X50" i="5"/>
  <c r="X51" i="5"/>
  <c r="X52" i="5"/>
  <c r="X53" i="5"/>
  <c r="X49" i="5"/>
  <c r="W53" i="5"/>
  <c r="W52" i="5"/>
  <c r="W51" i="5"/>
  <c r="W50" i="5"/>
  <c r="W49" i="5"/>
  <c r="W48" i="5"/>
  <c r="AP40" i="5"/>
  <c r="AO40" i="5"/>
  <c r="X9" i="5" l="1"/>
  <c r="X2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AC2" i="5"/>
  <c r="X42" i="5"/>
  <c r="X43" i="5"/>
  <c r="X44" i="5"/>
  <c r="X45" i="5"/>
  <c r="X41" i="5"/>
  <c r="W40" i="5"/>
  <c r="W45" i="5"/>
  <c r="W44" i="5"/>
  <c r="W43" i="5"/>
  <c r="W42" i="5"/>
  <c r="W41" i="5"/>
  <c r="X33" i="5" l="1"/>
  <c r="X34" i="5"/>
  <c r="X35" i="5"/>
  <c r="X36" i="5"/>
  <c r="X32" i="5"/>
  <c r="W36" i="5"/>
  <c r="W35" i="5"/>
  <c r="W34" i="5"/>
  <c r="W33" i="5"/>
  <c r="W32" i="5"/>
  <c r="W31" i="5"/>
  <c r="X24" i="5"/>
  <c r="X25" i="5"/>
  <c r="X26" i="5"/>
  <c r="X27" i="5"/>
  <c r="X23" i="5"/>
  <c r="W24" i="5"/>
  <c r="W27" i="5"/>
  <c r="W26" i="5"/>
  <c r="W25" i="5"/>
  <c r="W23" i="5"/>
  <c r="W22" i="5"/>
  <c r="X15" i="5"/>
  <c r="X16" i="5"/>
  <c r="X17" i="5"/>
  <c r="X18" i="5"/>
  <c r="X14" i="5"/>
  <c r="W13" i="5"/>
  <c r="W18" i="5"/>
  <c r="W17" i="5"/>
  <c r="W16" i="5"/>
  <c r="W15" i="5"/>
  <c r="W14" i="5"/>
  <c r="X6" i="5" l="1"/>
  <c r="X7" i="5"/>
  <c r="X8" i="5"/>
  <c r="X5" i="5"/>
  <c r="W6" i="5"/>
  <c r="W7" i="5"/>
  <c r="W8" i="5"/>
  <c r="W5" i="5"/>
  <c r="G4" i="7" l="1"/>
  <c r="G5" i="7"/>
  <c r="G6" i="7"/>
  <c r="G7" i="7"/>
  <c r="G8" i="7"/>
  <c r="G9" i="7"/>
  <c r="G10" i="7"/>
  <c r="G11" i="7"/>
  <c r="G3" i="7"/>
  <c r="G16" i="7"/>
  <c r="G17" i="7"/>
  <c r="G20" i="7"/>
  <c r="G21" i="7"/>
  <c r="G15" i="7"/>
  <c r="F28" i="7"/>
  <c r="G28" i="7" s="1"/>
  <c r="F29" i="7"/>
  <c r="G29" i="7" s="1"/>
  <c r="F30" i="7"/>
  <c r="F31" i="7"/>
  <c r="F32" i="7"/>
  <c r="G32" i="7" s="1"/>
  <c r="F33" i="7"/>
  <c r="G33" i="7" s="1"/>
  <c r="F34" i="7"/>
  <c r="F35" i="7"/>
  <c r="F27" i="7"/>
  <c r="G27" i="7" s="1"/>
  <c r="F16" i="7"/>
  <c r="F17" i="7"/>
  <c r="F18" i="7"/>
  <c r="G18" i="7" s="1"/>
  <c r="F19" i="7"/>
  <c r="G19" i="7" s="1"/>
  <c r="F20" i="7"/>
  <c r="F21" i="7"/>
  <c r="F22" i="7"/>
  <c r="G22" i="7" s="1"/>
  <c r="F23" i="7"/>
  <c r="G23" i="7" s="1"/>
  <c r="F15" i="7"/>
  <c r="F4" i="7"/>
  <c r="F5" i="7"/>
  <c r="F6" i="7"/>
  <c r="F7" i="7"/>
  <c r="F8" i="7"/>
  <c r="F9" i="7"/>
  <c r="F10" i="7"/>
  <c r="F11" i="7"/>
  <c r="F3" i="7"/>
  <c r="G30" i="7" l="1"/>
  <c r="G31" i="7"/>
  <c r="G34" i="7"/>
  <c r="E11" i="7"/>
  <c r="E10" i="7"/>
  <c r="E9" i="7"/>
  <c r="E8" i="7"/>
  <c r="E7" i="7"/>
  <c r="E6" i="7"/>
  <c r="E5" i="7"/>
  <c r="E4" i="7"/>
  <c r="E3" i="7"/>
  <c r="I55" i="5" l="1"/>
  <c r="I54" i="5"/>
  <c r="I53" i="5"/>
  <c r="E36" i="5"/>
  <c r="E33" i="5"/>
  <c r="E34" i="5"/>
  <c r="E35" i="5"/>
  <c r="E37" i="5"/>
  <c r="E32" i="5"/>
  <c r="I56" i="5" l="1"/>
  <c r="E26" i="5" l="1"/>
  <c r="E27" i="5"/>
  <c r="E28" i="5"/>
  <c r="E29" i="5"/>
  <c r="E30" i="5"/>
  <c r="E21" i="5" l="1"/>
  <c r="E22" i="5"/>
  <c r="E20" i="5"/>
  <c r="E15" i="5"/>
  <c r="E14" i="5"/>
  <c r="E13" i="5"/>
  <c r="E12" i="5"/>
  <c r="Q6" i="5" l="1"/>
  <c r="K5" i="5"/>
  <c r="K6" i="5"/>
  <c r="K7" i="5"/>
  <c r="K8" i="5"/>
  <c r="K9" i="5"/>
  <c r="K4" i="5"/>
  <c r="I67" i="4" l="1"/>
  <c r="K66" i="4"/>
  <c r="J66" i="4"/>
  <c r="I66" i="4"/>
  <c r="D66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AF3" i="4"/>
  <c r="AE3" i="4"/>
  <c r="AD3" i="4"/>
  <c r="AC3" i="4"/>
  <c r="C3" i="4"/>
  <c r="B3" i="4"/>
  <c r="C2" i="4"/>
  <c r="B2" i="4"/>
  <c r="E4" i="3" l="1"/>
  <c r="D23" i="3"/>
  <c r="D22" i="3"/>
  <c r="D21" i="3"/>
  <c r="D18" i="3"/>
  <c r="D19" i="3"/>
  <c r="D17" i="3"/>
  <c r="A21" i="3"/>
  <c r="A22" i="3"/>
  <c r="A23" i="3"/>
  <c r="A14" i="3"/>
  <c r="A13" i="3"/>
  <c r="A11" i="3"/>
  <c r="A10" i="3"/>
  <c r="A18" i="3"/>
  <c r="A19" i="3"/>
  <c r="A17" i="3"/>
  <c r="D12" i="3"/>
  <c r="D13" i="3"/>
  <c r="D11" i="3"/>
  <c r="D10" i="3"/>
  <c r="A12" i="3"/>
  <c r="A16" i="3"/>
  <c r="A9" i="3"/>
  <c r="D8" i="3"/>
  <c r="D6" i="3"/>
  <c r="D7" i="3"/>
  <c r="D5" i="3"/>
  <c r="D4" i="3"/>
  <c r="D3" i="3"/>
  <c r="D2" i="3"/>
  <c r="A4" i="3"/>
  <c r="A6" i="3"/>
  <c r="A7" i="3"/>
  <c r="A8" i="3"/>
  <c r="A5" i="3"/>
  <c r="A3" i="3"/>
  <c r="A2" i="3"/>
</calcChain>
</file>

<file path=xl/comments1.xml><?xml version="1.0" encoding="utf-8"?>
<comments xmlns="http://schemas.openxmlformats.org/spreadsheetml/2006/main">
  <authors>
    <author>Johnson, Laura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Johnson, Laura:</t>
        </r>
        <r>
          <rPr>
            <sz val="9"/>
            <color indexed="81"/>
            <rFont val="Tahoma"/>
            <family val="2"/>
          </rPr>
          <t xml:space="preserve">
1 = Tgf gene express
2= Tgf prot
3= apoptosis prot
4 = stiffness gene express
5= stiffness prot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1=Un
2=TGFB
3=TGFB+1uM ABT263
4=TGFB+3uM ABT263
5=TGFB+1uM ABT199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1=Un
2=TGFB
3=TGFB+1uM ABT263
4=TGFB+3uM ABT263
5=TGFB+1uM ABT199</t>
        </r>
      </text>
    </comment>
  </commentList>
</comments>
</file>

<file path=xl/comments3.xml><?xml version="1.0" encoding="utf-8"?>
<comments xmlns="http://schemas.openxmlformats.org/spreadsheetml/2006/main">
  <authors>
    <author>Johnson, Laura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Johnson, Laura:</t>
        </r>
        <r>
          <rPr>
            <sz val="9"/>
            <color indexed="81"/>
            <rFont val="Tahoma"/>
            <family val="2"/>
          </rPr>
          <t xml:space="preserve">
1  = Un
2  = Fas Ligand (F)
3  = F + 0.1 uM ABT-263
4  = F + 0.3 uMM ABT-263
5  = F + 1 uM ABT-263
6  = 1 uM ABT-263
</t>
        </r>
      </text>
    </comment>
    <comment ref="U30" authorId="0" shapeId="0">
      <text>
        <r>
          <rPr>
            <b/>
            <sz val="9"/>
            <color indexed="81"/>
            <rFont val="Tahoma"/>
            <family val="2"/>
          </rPr>
          <t>Johnson, Laura:</t>
        </r>
        <r>
          <rPr>
            <sz val="9"/>
            <color indexed="81"/>
            <rFont val="Tahoma"/>
            <family val="2"/>
          </rPr>
          <t xml:space="preserve">
measured partial band width to avoid non-specific blobs</t>
        </r>
      </text>
    </comment>
  </commentList>
</comments>
</file>

<file path=xl/sharedStrings.xml><?xml version="1.0" encoding="utf-8"?>
<sst xmlns="http://schemas.openxmlformats.org/spreadsheetml/2006/main" count="1098" uniqueCount="436">
  <si>
    <t>Samples</t>
  </si>
  <si>
    <t>Un</t>
  </si>
  <si>
    <t>T</t>
  </si>
  <si>
    <t>T+250 uM Spir</t>
  </si>
  <si>
    <t>T+0.1 uM ABT-263</t>
  </si>
  <si>
    <t>T+0.3 uM ABT-263</t>
  </si>
  <si>
    <t>T+1 uM ABT-263</t>
  </si>
  <si>
    <t>Sample #</t>
  </si>
  <si>
    <t>#1</t>
  </si>
  <si>
    <t>#2</t>
  </si>
  <si>
    <t>#3</t>
  </si>
  <si>
    <t>#4</t>
  </si>
  <si>
    <t>#5</t>
  </si>
  <si>
    <t>#6</t>
  </si>
  <si>
    <t>Gene exp n=1</t>
  </si>
  <si>
    <t>Gene exp n=2</t>
  </si>
  <si>
    <t>Gene exp n=3</t>
  </si>
  <si>
    <t>Protein n=1</t>
  </si>
  <si>
    <t>Protein n=2</t>
  </si>
  <si>
    <t>Protein n=3</t>
  </si>
  <si>
    <t>Apop n=1</t>
  </si>
  <si>
    <t>Apop n=2</t>
  </si>
  <si>
    <t>Apop n=3</t>
  </si>
  <si>
    <t>Stiffness (not a top priority; will do more if the 1st one works)</t>
  </si>
  <si>
    <t>Apoptosis</t>
  </si>
  <si>
    <t>Fasl Alone</t>
  </si>
  <si>
    <t>Fasl + 0.1 uM ABT-263</t>
  </si>
  <si>
    <t>Fasl + 0.3 uM ABT-263</t>
  </si>
  <si>
    <t>Fasl + 1 uM ABT-263</t>
  </si>
  <si>
    <t>1 uM ABT-263</t>
  </si>
  <si>
    <t>Pla</t>
  </si>
  <si>
    <t>Pla + 250 uM Spir</t>
  </si>
  <si>
    <t>Pla + 0.1 uM ABT-263</t>
  </si>
  <si>
    <t>Pla + 0.3 uM ABT-263</t>
  </si>
  <si>
    <t>Pla + 1 uM ABT-263</t>
  </si>
  <si>
    <t>Sample # (prot)</t>
  </si>
  <si>
    <t>Sample # (gene exp)</t>
  </si>
  <si>
    <t>#1-3</t>
  </si>
  <si>
    <t>#4-6</t>
  </si>
  <si>
    <t>#7-9</t>
  </si>
  <si>
    <t>#10-12</t>
  </si>
  <si>
    <t>#13-15</t>
  </si>
  <si>
    <t>#16-18</t>
  </si>
  <si>
    <t>TGFB</t>
  </si>
  <si>
    <t>Need to do 2 more replicates of gene exp b/c the first 2 must be discarded (model failure in one, old drug aliquot in the other)</t>
  </si>
  <si>
    <t>week of 10/29:  Stephen:  Run gels on TGF10-26 expts and set up  3rd replicate of protein.</t>
  </si>
  <si>
    <t>Dao and Stephen:  Each set up one TGFB gene exp</t>
  </si>
  <si>
    <t>Dao:  Run gel on ESTF-160; set up 1 or 2 more apop. Expts</t>
  </si>
  <si>
    <t>Dao:  qPCRs on TGF-10-25-18 experiment</t>
  </si>
  <si>
    <t>Stephen, ESTF-159.  No stiffness effect, but the inhibitor worked vs plastic.</t>
  </si>
  <si>
    <t>Troubleshooting ideas:</t>
  </si>
  <si>
    <t>Do higher concentrations of ABT-263?</t>
  </si>
  <si>
    <t>Include ABT-199, which we know works vs TGFB, as a drug control?</t>
  </si>
  <si>
    <t>Include a "drug alone vs plastic" control in TGFB experiments?</t>
  </si>
  <si>
    <t>Troubleshooting update after 11/5/18</t>
  </si>
  <si>
    <t>Dao's 11/2 TGFB gene expression experiment showed efficacy of ABT-263 at 3 uM with trend down at 1 uM.</t>
  </si>
  <si>
    <t>Stephen's 2 TGFB aSMA protein expts showed toxicity after 2 days at 1 uM ABT263, and efficacy as low as 100 nM.</t>
  </si>
  <si>
    <t>Next:  Do both gene and protein expts w/ increased dose range of ABT-263, and including ABT-199 as a control.</t>
  </si>
  <si>
    <t>ABT-199 is used at the range at which it previously worked vs TGFB gene expression, for the R01 prelim data (0.1, 0.3, 1 uM)</t>
  </si>
  <si>
    <t>Troubleshooting update after 11/20/18</t>
  </si>
  <si>
    <t>Dao's TGFB 11-8-18 expt, 24h gene exp:  TGFB induction had a lot of spread; in the future do more replicates of the controls.</t>
  </si>
  <si>
    <t>(TGFB-11-8-18) - good result showing that ABT-199 works in a lower range than 263; 263 has efficacy at 3 uM</t>
  </si>
  <si>
    <t>Dao's TGFB-11-16-18: Very good result. This could be n=2 of gene exp, confirms the 11/8 expt.</t>
  </si>
  <si>
    <t>Need one more, for n=3; maybe another if METAN can't work around the TGFB spread from the 11/8 expt.</t>
  </si>
  <si>
    <t>Troubleshooting update after 11/29/18</t>
  </si>
  <si>
    <t>Roll up Dao's 11-2, 11-8, and 11-16 experiments at Un, T, and T+3uM, in a Summary sheet (Eva's ABT-263 in vitro folder)</t>
  </si>
  <si>
    <t>(11-8 expt:  Collagen gene controls were re-run b/c #6 sample looked inconsistent; re-run was better).</t>
  </si>
  <si>
    <t>To do on the TGFB gene expression:  Need n=1 expt (with several replicate wells) of Un, T, and T+ABT199 as control inhib.</t>
  </si>
  <si>
    <t>#3 Pla + 250 uM Spir</t>
  </si>
  <si>
    <t>We might do stiffness protein, since the aSMA protein induction has been working (Laura's STF-119, 120, 121 expts) ~Sept/Oct 2018</t>
  </si>
  <si>
    <t xml:space="preserve">We will do protein, aSMA, stiffness expts, with ABT-263 and ABT-199.  </t>
  </si>
  <si>
    <t>For the  gel electrophoresis:  Load 3x the volume of gel lysate as plastic lysate</t>
  </si>
  <si>
    <t>This is what Laura did:  30 uL lysate from gels, to 10 uL lysate from plastic samples.</t>
  </si>
  <si>
    <t>#2  Pla</t>
  </si>
  <si>
    <t>#1 0.02% bis gels, 3 wells</t>
  </si>
  <si>
    <t>#4 Pla + 0.1uM ABT-199</t>
  </si>
  <si>
    <t>#5  Pla + 0.3uM ABT-199</t>
  </si>
  <si>
    <t>#6  Pla + 1uM ABT-199</t>
  </si>
  <si>
    <t>#7 Pla + 0.1 uM ABT-263</t>
  </si>
  <si>
    <t>#8 Pla + 0.3 u M ABT263</t>
  </si>
  <si>
    <t>#9 Pla + 1 uM ABT-263</t>
  </si>
  <si>
    <t>Protein n=4</t>
  </si>
  <si>
    <t>Protein n=5</t>
  </si>
  <si>
    <t>Protein n=6</t>
  </si>
  <si>
    <t>TGFB-10-26-18A (high dose range), Stephen, book 2 pg 4</t>
  </si>
  <si>
    <t>TGFB-10-26-18B (high dose range), Stephen, book 2 pg 4</t>
  </si>
  <si>
    <t>TGFB11-9-18 (low dose range), Stephen book 1 pg 112</t>
  </si>
  <si>
    <t>TGFB11-16-18 (low dose range), Stephen book 1 pg 127</t>
  </si>
  <si>
    <t>TFGB12-21-18A, (high dose range), Stephen, need to run western</t>
  </si>
  <si>
    <t>TFGB12-21-18C, (high dose range), Stephen, need to run western</t>
  </si>
  <si>
    <t>Stephen, ESTF-161 book 1 pg 104</t>
  </si>
  <si>
    <t>Stephen, ESTF-162 book 1 pg 147</t>
  </si>
  <si>
    <t>Stephen, ESTF-164, book 1 pg. 143</t>
  </si>
  <si>
    <t>Stephen, ESTF-165, still need to run western</t>
  </si>
  <si>
    <t>Stephen, ESTF-166, still need to run western</t>
  </si>
  <si>
    <t xml:space="preserve">TGFB-10-19-18, Dao, book 1 pg. 59  good TGFB induction; almost no efficacy of drug.  </t>
  </si>
  <si>
    <t>Gene exp n=4</t>
  </si>
  <si>
    <t xml:space="preserve"> TGFB-10-25-18, Dao, book 1 pg. 65 previous results showing no drug efficacy; re-did tx w/new inhib aliquot; results showed no efficacy at all. Must do additional controls.</t>
  </si>
  <si>
    <t>TGF 11-02-18, Dao, book 1 pg. 76, good TGFB induction, shows drug has efficacy at 3 uM after TFG induction</t>
  </si>
  <si>
    <t>Gene exp n=5</t>
  </si>
  <si>
    <t>Gene exp n=6</t>
  </si>
  <si>
    <t>Dao, ESTF-160, book 1 pg. 74 (GAPDH), 82 (PARP), 100 (quantification)</t>
  </si>
  <si>
    <t>TGF 11-08-18, Dao, book 1 pg. 86, high variance in TGFB induction producing non-significant results, increasing efficacy with higher doses of ABT-263; comparison of ABT-199 done in same expt., 199 has larger effect than 263 based on this expt.</t>
  </si>
  <si>
    <t>TGF 11-16-18, Dao book 1, pg. 93, good TGFB induction, significant efficacy with 3 uM ABT-263, 1uM ABT-199</t>
  </si>
  <si>
    <t>Gene exp n=7</t>
  </si>
  <si>
    <t>TGF 12-06-18, Dao book 1 pg.116, good TGFB induction, 1uM ABT-199 shows efficacy; expt used to complete meta-analysis (see TGF ABT 263_Summary in Dao's "Data" folder); meta-analysis done by Laura</t>
  </si>
  <si>
    <t>exp</t>
  </si>
  <si>
    <t>tech</t>
  </si>
  <si>
    <t>notebook</t>
  </si>
  <si>
    <t>comments</t>
  </si>
  <si>
    <t>TGFB-10-25-18, Dao, book 1 pg. 65 previous results showing no drug efficacy; re-did tx w/new inhib aliquot; results showed no efficacy at all. Must do additional controls.</t>
  </si>
  <si>
    <t>s</t>
  </si>
  <si>
    <t>d</t>
  </si>
  <si>
    <t>tgf_response</t>
  </si>
  <si>
    <t>weak</t>
  </si>
  <si>
    <t>good</t>
  </si>
  <si>
    <t>vars</t>
  </si>
  <si>
    <t>model</t>
  </si>
  <si>
    <t>exclude</t>
  </si>
  <si>
    <t>metan</t>
  </si>
  <si>
    <t>expt</t>
  </si>
  <si>
    <t>sample</t>
  </si>
  <si>
    <t>Category</t>
  </si>
  <si>
    <t>COL1A1</t>
  </si>
  <si>
    <t>MYLK</t>
  </si>
  <si>
    <t>FN1</t>
  </si>
  <si>
    <t>ACTA2</t>
  </si>
  <si>
    <t>tgf</t>
  </si>
  <si>
    <t>abt263</t>
  </si>
  <si>
    <t>abt199</t>
  </si>
  <si>
    <t>263dose</t>
  </si>
  <si>
    <t>199dose</t>
  </si>
  <si>
    <t>TGF-B-11-02-18-4</t>
  </si>
  <si>
    <t>11-02-18</t>
  </si>
  <si>
    <t>4</t>
  </si>
  <si>
    <t>TGF-B-11-02-18-5</t>
  </si>
  <si>
    <t>5</t>
  </si>
  <si>
    <t>TGF-B-11-02-18-6</t>
  </si>
  <si>
    <t>6</t>
  </si>
  <si>
    <t>TGF-B-11-02-18-10</t>
  </si>
  <si>
    <t>TGF-11-08-18-01</t>
  </si>
  <si>
    <t>11-08-18</t>
  </si>
  <si>
    <t>1</t>
  </si>
  <si>
    <t>TGF-B-11-02-18-11</t>
  </si>
  <si>
    <t>TGF-11-08-18-02</t>
  </si>
  <si>
    <t>2</t>
  </si>
  <si>
    <t>TGF-B-11-02-18-12</t>
  </si>
  <si>
    <t>TGF-11-08-18-03</t>
  </si>
  <si>
    <t>3</t>
  </si>
  <si>
    <t>TGF-B-11-02-18-13</t>
  </si>
  <si>
    <t>TGF-11-16-18-1</t>
  </si>
  <si>
    <t>11-16-18</t>
  </si>
  <si>
    <t>TGF-B-11-02-18-14</t>
  </si>
  <si>
    <t>TGF-11-16-18-2</t>
  </si>
  <si>
    <t>TGF-B-11-02-18-15</t>
  </si>
  <si>
    <t>TGF-11-16-18-3</t>
  </si>
  <si>
    <t>TGF-B-11-02-18-16</t>
  </si>
  <si>
    <t>TGF-11-16-18-4</t>
  </si>
  <si>
    <t>TGF-B-11-02-18-17</t>
  </si>
  <si>
    <t>TGF-11-16-18-5</t>
  </si>
  <si>
    <t>TGF-B-11-02-18-18</t>
  </si>
  <si>
    <t>TGF-11-16-18-6</t>
  </si>
  <si>
    <t>TGF-12-06-18-1</t>
  </si>
  <si>
    <t>12-06-18</t>
  </si>
  <si>
    <t>TGF-12-06-18-2</t>
  </si>
  <si>
    <t>TGF-12-06-18-3</t>
  </si>
  <si>
    <t>TGF-11-08-18-04</t>
  </si>
  <si>
    <t>TGF-12-06-18-4</t>
  </si>
  <si>
    <t>TGF-11-08-18-05</t>
  </si>
  <si>
    <t>10</t>
  </si>
  <si>
    <t>TGF-11-08-18-06</t>
  </si>
  <si>
    <t>11</t>
  </si>
  <si>
    <t>TGF-11-08-18-31</t>
  </si>
  <si>
    <t>12</t>
  </si>
  <si>
    <t>TGF-11-08-18-32</t>
  </si>
  <si>
    <t>TGF-11-08-18-33</t>
  </si>
  <si>
    <t>TGF-11-08-18-34</t>
  </si>
  <si>
    <t>TGF-11-08-18-35</t>
  </si>
  <si>
    <t>TGF-11-16-18-7</t>
  </si>
  <si>
    <t>7</t>
  </si>
  <si>
    <t>TGF-11-08-18-36</t>
  </si>
  <si>
    <t>TGF-11-16-18-8</t>
  </si>
  <si>
    <t>8</t>
  </si>
  <si>
    <t>TGF-11-08-18-16</t>
  </si>
  <si>
    <t>TGF-11-16-18-9</t>
  </si>
  <si>
    <t>9</t>
  </si>
  <si>
    <t>TGF-11-08-18-17</t>
  </si>
  <si>
    <t>TGF-11-16-18-10</t>
  </si>
  <si>
    <t>TGF-11-08-18-18</t>
  </si>
  <si>
    <t>TGF-11-16-18-11</t>
  </si>
  <si>
    <t>TGF-11-16-18-12</t>
  </si>
  <si>
    <t>TGF-12-06-18-5</t>
  </si>
  <si>
    <t>TGF-12-06-18-6</t>
  </si>
  <si>
    <t>TGF-12-06-18-7</t>
  </si>
  <si>
    <t>TGF-12-06-18-8</t>
  </si>
  <si>
    <t>13</t>
  </si>
  <si>
    <t>14</t>
  </si>
  <si>
    <t>15</t>
  </si>
  <si>
    <t>31</t>
  </si>
  <si>
    <t>32</t>
  </si>
  <si>
    <t>33</t>
  </si>
  <si>
    <t>TGF-11-16-18-29</t>
  </si>
  <si>
    <t>29</t>
  </si>
  <si>
    <t>TGF-11-16-18-30</t>
  </si>
  <si>
    <t>30</t>
  </si>
  <si>
    <t>TGF-11-16-18-31</t>
  </si>
  <si>
    <t>TGF-11-16-18-32</t>
  </si>
  <si>
    <t>16</t>
  </si>
  <si>
    <t>TGF-11-16-18-33</t>
  </si>
  <si>
    <t>17</t>
  </si>
  <si>
    <t>TGF-11-16-18-34</t>
  </si>
  <si>
    <t>18</t>
  </si>
  <si>
    <t>TGF-11-16-18-35</t>
  </si>
  <si>
    <t>34</t>
  </si>
  <si>
    <t>TGF-11-16-18-36</t>
  </si>
  <si>
    <t>35</t>
  </si>
  <si>
    <t>TGF-11-16-18-21</t>
  </si>
  <si>
    <t>36</t>
  </si>
  <si>
    <t>TGF-11-16-18-22</t>
  </si>
  <si>
    <t>TGF-11-16-18-23</t>
  </si>
  <si>
    <t>TGF-11-16-18-24</t>
  </si>
  <si>
    <t>21</t>
  </si>
  <si>
    <t>22</t>
  </si>
  <si>
    <t>23</t>
  </si>
  <si>
    <t>24</t>
  </si>
  <si>
    <t>TGF-12-06-18-9</t>
  </si>
  <si>
    <t>TGF-12-06-18-10</t>
  </si>
  <si>
    <t>TGF-12-06-18-11</t>
  </si>
  <si>
    <t>TGF-12-06-18-12</t>
  </si>
  <si>
    <t>ImageJ Densitometry</t>
  </si>
  <si>
    <t>PARP (15 min)</t>
  </si>
  <si>
    <t>GAPDH (&lt;&lt;1 sec)</t>
  </si>
  <si>
    <t>norm</t>
  </si>
  <si>
    <t>vs FASL alone</t>
  </si>
  <si>
    <t>Fas Ligand (F)</t>
  </si>
  <si>
    <t>F + 0.1 uM ABT-263</t>
  </si>
  <si>
    <t>F + 0.3 uMM ABT-263</t>
  </si>
  <si>
    <t>F + 1 uM ABT-263</t>
  </si>
  <si>
    <t>ESTF-160, 11/1/18 (GAPDH) and 11/8/18 (cleaved PARP) blots, Dao</t>
  </si>
  <si>
    <t>cat</t>
  </si>
  <si>
    <t>parp</t>
  </si>
  <si>
    <t>ESTF-160</t>
  </si>
  <si>
    <t>parpfasnorm</t>
  </si>
  <si>
    <t>ESTF-161</t>
  </si>
  <si>
    <t>ESTF-162</t>
  </si>
  <si>
    <t>Sample</t>
  </si>
  <si>
    <t>GAPDH</t>
  </si>
  <si>
    <t>Cleaved PARP</t>
  </si>
  <si>
    <t>Normalized</t>
  </si>
  <si>
    <t>1  = Un</t>
  </si>
  <si>
    <t>2  = Fas Ligand (F)</t>
  </si>
  <si>
    <t>3  = F + 0.1 uM ABT-263</t>
  </si>
  <si>
    <t>4  = F + 0.3 uMM ABT-263</t>
  </si>
  <si>
    <t>5  = F + 1 uM ABT-263</t>
  </si>
  <si>
    <t>6  = 1 uM ABT-263</t>
  </si>
  <si>
    <t>ESTF-161, 11/6/18 (cleaved-PARP) and 11/7/18 (GAPDH) blots, Stephen</t>
  </si>
  <si>
    <t>Norm</t>
  </si>
  <si>
    <t>ESTF-162, 12/13/18 (cleaved-PARP) and 12/14/18 (GAPDH) blots, Stephen</t>
  </si>
  <si>
    <t>did not collect floating cells</t>
  </si>
  <si>
    <t>collected floating</t>
  </si>
  <si>
    <t>TGFB10-26-18A:</t>
  </si>
  <si>
    <t xml:space="preserve">aSMA </t>
  </si>
  <si>
    <t>Treatment</t>
  </si>
  <si>
    <t>TGFB+250 uM spiro</t>
  </si>
  <si>
    <t>TGFB+.1 uM ABT-263</t>
  </si>
  <si>
    <t>TGFB10-26-18B:</t>
  </si>
  <si>
    <t>TGFB+.3 uM ABT-263</t>
  </si>
  <si>
    <t>TGFB11-9-18:</t>
  </si>
  <si>
    <t>TGFB+10 nM ABT-263</t>
  </si>
  <si>
    <t>TGFB+30 nM ABT-263</t>
  </si>
  <si>
    <t>TGFB+100 nM ABT-263</t>
  </si>
  <si>
    <t>TGFB+10 nM ABT-199</t>
  </si>
  <si>
    <t>TGFB+30 nM ABT-199</t>
  </si>
  <si>
    <t>TGFB+100 nM ABT-199</t>
  </si>
  <si>
    <t>TGFB11-16-18:</t>
  </si>
  <si>
    <t>ESTF-167</t>
  </si>
  <si>
    <t>collected floating cells</t>
  </si>
  <si>
    <t>cleaved-PARP</t>
  </si>
  <si>
    <t>ESTF-167, 1/24/19 (cleaved-PARP) and 1/25/19 (GAPDH), Stephen</t>
  </si>
  <si>
    <t>Norm to FasL</t>
  </si>
  <si>
    <t>Ttest vs FasL</t>
  </si>
  <si>
    <t>FasL+.1 uM ABT-263</t>
  </si>
  <si>
    <t>FasL+.3 uM ABT-263</t>
  </si>
  <si>
    <t>FasL+1 uM ABT-263</t>
  </si>
  <si>
    <t>Stephen, ESTF-167 book 2 pg 29</t>
  </si>
  <si>
    <t xml:space="preserve">ABT-263 In Vitro CCD-18Co </t>
  </si>
  <si>
    <t>aSMA Protein n=1</t>
  </si>
  <si>
    <t>aSMA Protein n=2</t>
  </si>
  <si>
    <t>aSMA Protein n=3</t>
  </si>
  <si>
    <t>aSMA Protein n=4</t>
  </si>
  <si>
    <t>aSMA Protein n=5</t>
  </si>
  <si>
    <t>aSMA Protein n=6</t>
  </si>
  <si>
    <t>TGFB-10-26-18A (.1 uM), Stephen, book 2 pg 4, good TGFB induction, .1 uM ABT-263 shows efficacy</t>
  </si>
  <si>
    <t>TGFB-10-26-18B (.1-.3 uM), Stephen, book 2 pg 4, good TGFB induction, .1+.3 uM ABT-263 show efficacy</t>
  </si>
  <si>
    <t>TGFB11-9-18 (10-100 nM), Stephen book 1 pg 112, decent TGFB induction, inconsistent band of GAPDH, poor drug efficacy at low doses</t>
  </si>
  <si>
    <t>TGFB11-16-18 (10-100 nM), Stephen book 1 pg 127, decent TGFB induction, inconsistent band of GAPDH, decent drug efficacy</t>
  </si>
  <si>
    <t>TFGB12-21-18C, (.1-1 uM), Stephen, book 2 pg 16, great TGFB induction, drug efficiay at all 3 doses with dose response curve</t>
  </si>
  <si>
    <t>TGFB2-8-19A (.1-1uM), Stephen, book 2 pg 60, good TGFB induction, dose response curve</t>
  </si>
  <si>
    <t>aSMA Protein n=7</t>
  </si>
  <si>
    <t>Collagen Protein n=1</t>
  </si>
  <si>
    <t>Collagen Protein n=2</t>
  </si>
  <si>
    <t>Collagen Protein n=3</t>
  </si>
  <si>
    <t>Stephen, ESTF-170, still need to run western</t>
  </si>
  <si>
    <t>great</t>
  </si>
  <si>
    <t>TGFB2-8-19A</t>
  </si>
  <si>
    <t>book 2 pg 16</t>
  </si>
  <si>
    <t>book 2 pg 60</t>
  </si>
  <si>
    <t>TGFB-10-18-18, Stephen, book 1 pg 80 (weak TGFB induction; some efficacy of drug)</t>
  </si>
  <si>
    <t>TGFB-10-18-18, Stephen, book 1 pg. 80 (weak TGFB induction; some efficacy of drug)</t>
  </si>
  <si>
    <t>book 2 pg 29</t>
  </si>
  <si>
    <t>TGFB+1 uM ABT-263</t>
  </si>
  <si>
    <t>TGFB+.1 uM ABT-199</t>
  </si>
  <si>
    <t>TGFB+.3 uM ABT-199</t>
  </si>
  <si>
    <t>TGFB+1 uM ABT-199</t>
  </si>
  <si>
    <t>TGFB12-21-18C:</t>
  </si>
  <si>
    <t>aSMA</t>
  </si>
  <si>
    <t>TGFB2-8-19A:</t>
  </si>
  <si>
    <t>ABT-263 stock, 10 mM, is stored at -80 in rack 17 box 7 (10 mM in DMSO; made 10/24/18 by Eva.  Note that these are only good for 6 months before losing potency).</t>
  </si>
  <si>
    <t>ABT-199 is stored in -80, rack 18 box 5 (10mM in DMSO, made 11/5/18 by Eva).</t>
  </si>
  <si>
    <t>Sample ID</t>
  </si>
  <si>
    <t>FASL (no inhib)</t>
  </si>
  <si>
    <t>FASL + .1 uM ABT-263</t>
  </si>
  <si>
    <t>FASL + .3 uM ABT-263</t>
  </si>
  <si>
    <t>FASL + 1 uM ABT-263</t>
  </si>
  <si>
    <t>ESTF-177</t>
  </si>
  <si>
    <t>Un 0.02% gels</t>
  </si>
  <si>
    <t>Un (plastic)</t>
  </si>
  <si>
    <t>250 uM spiro (plastic)</t>
  </si>
  <si>
    <t>.1 uM ABT-263 (plastic)</t>
  </si>
  <si>
    <t>.3 uM ABT-263 (plastic)</t>
  </si>
  <si>
    <t>1 uM ABT-263 (plastic)</t>
  </si>
  <si>
    <t>.1 uM ABT-199 (plastic)</t>
  </si>
  <si>
    <t>.3 uM ABT-199 (plastic)</t>
  </si>
  <si>
    <t>1 uM ABT-199 (plastic)</t>
  </si>
  <si>
    <t>ESTF 171 3-12-19 blot</t>
  </si>
  <si>
    <t>Norm to soft</t>
  </si>
  <si>
    <t>Norm to GAPDH</t>
  </si>
  <si>
    <t>Norm to plastic</t>
  </si>
  <si>
    <t>Experiment</t>
  </si>
  <si>
    <t>ESTF171</t>
  </si>
  <si>
    <t>ESTF175</t>
  </si>
  <si>
    <t>ESTF176</t>
  </si>
  <si>
    <t xml:space="preserve">Ttest vs plastic </t>
  </si>
  <si>
    <t>Norm to Un (plastic)</t>
  </si>
  <si>
    <t>Ttest vs Un (plastic)</t>
  </si>
  <si>
    <t>PARP</t>
  </si>
  <si>
    <t>PARP(n)</t>
  </si>
  <si>
    <t>norm to FAS</t>
  </si>
  <si>
    <t>Repeat quant w/ higher res scanned blots</t>
  </si>
  <si>
    <t>essentially no PARP signal</t>
  </si>
  <si>
    <t>TIDY</t>
  </si>
  <si>
    <t>parp_norm_to_fas</t>
  </si>
  <si>
    <t>parp_norm_gapdh</t>
  </si>
  <si>
    <t>fasl</t>
  </si>
  <si>
    <t>abt263_conc</t>
  </si>
  <si>
    <t>grp</t>
  </si>
  <si>
    <t>ESTF-160-1</t>
  </si>
  <si>
    <t>ESTF-160-2</t>
  </si>
  <si>
    <t>ESTF-160-3</t>
  </si>
  <si>
    <t>ESTF-160-4</t>
  </si>
  <si>
    <t>ESTF-160-5</t>
  </si>
  <si>
    <t>ESTF-160-6</t>
  </si>
  <si>
    <t>ESTF-161-1</t>
  </si>
  <si>
    <t>ESTF-161-2</t>
  </si>
  <si>
    <t>ESTF-161-3</t>
  </si>
  <si>
    <t>ESTF-161-4</t>
  </si>
  <si>
    <t>ESTF-161-5</t>
  </si>
  <si>
    <t>ESTF-161-6</t>
  </si>
  <si>
    <t>ESTF-162-1</t>
  </si>
  <si>
    <t>ESTF-162-2</t>
  </si>
  <si>
    <t>ESTF-162-3</t>
  </si>
  <si>
    <t>ESTF-162-4</t>
  </si>
  <si>
    <t>ESTF-162-5</t>
  </si>
  <si>
    <t>ESTF-162-6</t>
  </si>
  <si>
    <t>ESTF-167-1</t>
  </si>
  <si>
    <t>ESTF-167-2</t>
  </si>
  <si>
    <t>ESTF-167-3</t>
  </si>
  <si>
    <t>ESTF-167-4</t>
  </si>
  <si>
    <t>ESTF-167-5</t>
  </si>
  <si>
    <t>ESTF-167-6</t>
  </si>
  <si>
    <t>ESTF-177-1</t>
  </si>
  <si>
    <t>ESTF-177-2</t>
  </si>
  <si>
    <t>ESTF-177-3</t>
  </si>
  <si>
    <t>ESTF-177-4</t>
  </si>
  <si>
    <t>ESTF-177-5</t>
  </si>
  <si>
    <t>ESTF-177-6</t>
  </si>
  <si>
    <t>ttest</t>
  </si>
  <si>
    <t>FASL vs. 0.1</t>
  </si>
  <si>
    <t>FASL vs. 1</t>
  </si>
  <si>
    <t>FASL vs. 0.3</t>
  </si>
  <si>
    <t>ESTF-172</t>
  </si>
  <si>
    <t>ESTF 175 4-18-19 blot</t>
  </si>
  <si>
    <t>ESTF 176 4-18-19 blot</t>
  </si>
  <si>
    <t>2-20-19 blot 40 sec HiRes</t>
  </si>
  <si>
    <t>TGFB4-19-19C:</t>
  </si>
  <si>
    <t>4-26-19 blot HiRes</t>
  </si>
  <si>
    <t>1-9-19 blot</t>
  </si>
  <si>
    <t>20 sec HiRes</t>
  </si>
  <si>
    <t>Norm to TGFB</t>
  </si>
  <si>
    <t>TGFB4-19-19C</t>
  </si>
  <si>
    <t>TGFB12-21-18C</t>
  </si>
  <si>
    <t>Ttestt Vs TGFB</t>
  </si>
  <si>
    <t>Ttest vs TGFB</t>
  </si>
  <si>
    <t xml:space="preserve">Norm to TGFB </t>
  </si>
  <si>
    <t>TGFB10-26-18A</t>
  </si>
  <si>
    <t>Grp</t>
  </si>
  <si>
    <t>norm (TGF)</t>
  </si>
  <si>
    <t>TGFB10-26-18B</t>
  </si>
  <si>
    <t>TGFB11-9-18</t>
  </si>
  <si>
    <t>TGFB11-16-18</t>
  </si>
  <si>
    <t>TGFB+SPIR</t>
  </si>
  <si>
    <t>fold</t>
  </si>
  <si>
    <t>fold reduced</t>
  </si>
  <si>
    <t>ccd-18co 0.02%</t>
  </si>
  <si>
    <t>25 uM 100602 (plastic)</t>
  </si>
  <si>
    <t>ABT-263 0.1</t>
  </si>
  <si>
    <t>ABT-263 0.3</t>
  </si>
  <si>
    <t>ABT-263 1 uM</t>
  </si>
  <si>
    <t>ABT-199 0.1</t>
  </si>
  <si>
    <t>ABT-199 0.3</t>
  </si>
  <si>
    <t>ABT-199 1 uM</t>
  </si>
  <si>
    <t>STF-122</t>
  </si>
  <si>
    <t>CCG-100602</t>
  </si>
  <si>
    <t>avg</t>
  </si>
  <si>
    <t>plastic</t>
  </si>
  <si>
    <t>stdev</t>
  </si>
  <si>
    <t>CCG100602</t>
  </si>
  <si>
    <t>250 uM spiro</t>
  </si>
  <si>
    <t xml:space="preserve">.1 uM ABT-26 </t>
  </si>
  <si>
    <t xml:space="preserve">.3 uM ABT-263 </t>
  </si>
  <si>
    <t xml:space="preserve">1 uM ABT-263 </t>
  </si>
  <si>
    <t xml:space="preserve">.1 uM ABT-199 </t>
  </si>
  <si>
    <t>.3 uM ABT-199</t>
  </si>
  <si>
    <t>1 uM ABT-199</t>
  </si>
  <si>
    <t>STF-123 (need repeat of gel)</t>
  </si>
  <si>
    <t>STF-122 (will repeat gel)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</si>
</sst>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0.000"/>
    <numFmt numFmtId="167" formatCode="0.0000000"/>
  </numFmts>
  <fonts count="16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8"/>
      <color rgb="FF0070C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13" fillId="0" borderId="0"/>
    <xf numFmtId="9" fontId="15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0" fontId="0" fillId="0" borderId="1" xfId="0" applyNumberFormat="1" applyBorder="1"/>
    <xf numFmtId="0" fontId="2" fillId="2" borderId="0" xfId="0" applyFont="1" applyFill="1"/>
    <xf numFmtId="0" fontId="0" fillId="2" borderId="0" xfId="0" applyFill="1"/>
    <xf numFmtId="0" fontId="1" fillId="0" borderId="0" xfId="0" applyFont="1"/>
    <xf numFmtId="0" fontId="0" fillId="0" borderId="0" xfId="0" applyFont="1" applyFill="1" applyBorder="1"/>
    <xf numFmtId="0" fontId="2" fillId="0" borderId="4" xfId="0" applyFont="1" applyBorder="1"/>
    <xf numFmtId="14" fontId="2" fillId="0" borderId="0" xfId="0" applyNumberFormat="1" applyFont="1"/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Border="1" applyAlignment="1">
      <alignment horizontal="center" wrapText="1"/>
    </xf>
    <xf numFmtId="0" fontId="0" fillId="0" borderId="6" xfId="0" applyBorder="1"/>
    <xf numFmtId="0" fontId="2" fillId="0" borderId="3" xfId="0" applyFont="1" applyBorder="1"/>
    <xf numFmtId="0" fontId="2" fillId="0" borderId="6" xfId="0" applyFont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 wrapText="1"/>
    </xf>
    <xf numFmtId="0" fontId="7" fillId="0" borderId="0" xfId="0" applyFont="1"/>
    <xf numFmtId="0" fontId="8" fillId="0" borderId="0" xfId="0" applyFont="1"/>
    <xf numFmtId="0" fontId="11" fillId="0" borderId="0" xfId="1"/>
    <xf numFmtId="0" fontId="12" fillId="0" borderId="0" xfId="1" applyFont="1"/>
    <xf numFmtId="0" fontId="11" fillId="0" borderId="0" xfId="1" applyFill="1"/>
    <xf numFmtId="2" fontId="13" fillId="0" borderId="0" xfId="2" applyNumberFormat="1"/>
    <xf numFmtId="1" fontId="13" fillId="0" borderId="0" xfId="2" applyNumberFormat="1"/>
    <xf numFmtId="1" fontId="11" fillId="0" borderId="0" xfId="1" applyNumberFormat="1"/>
    <xf numFmtId="1" fontId="13" fillId="0" borderId="0" xfId="2" applyNumberFormat="1" applyFill="1"/>
    <xf numFmtId="1" fontId="11" fillId="0" borderId="0" xfId="1" applyNumberFormat="1" applyFont="1" applyFill="1"/>
    <xf numFmtId="1" fontId="11" fillId="0" borderId="0" xfId="1" applyNumberFormat="1" applyFont="1"/>
    <xf numFmtId="164" fontId="7" fillId="0" borderId="0" xfId="0" applyNumberFormat="1" applyFont="1"/>
    <xf numFmtId="165" fontId="8" fillId="0" borderId="0" xfId="0" applyNumberFormat="1" applyFont="1"/>
    <xf numFmtId="165" fontId="7" fillId="0" borderId="0" xfId="0" applyNumberFormat="1" applyFont="1"/>
    <xf numFmtId="0" fontId="2" fillId="0" borderId="7" xfId="0" applyFont="1" applyBorder="1"/>
    <xf numFmtId="0" fontId="0" fillId="0" borderId="1" xfId="0" applyFill="1" applyBorder="1"/>
    <xf numFmtId="0" fontId="0" fillId="0" borderId="0" xfId="0" applyFont="1"/>
    <xf numFmtId="10" fontId="0" fillId="0" borderId="0" xfId="0" applyNumberFormat="1" applyBorder="1"/>
    <xf numFmtId="166" fontId="0" fillId="0" borderId="0" xfId="0" applyNumberFormat="1"/>
    <xf numFmtId="165" fontId="2" fillId="0" borderId="0" xfId="0" applyNumberFormat="1" applyFont="1"/>
    <xf numFmtId="165" fontId="0" fillId="0" borderId="0" xfId="0" applyNumberFormat="1" applyFont="1"/>
    <xf numFmtId="1" fontId="7" fillId="0" borderId="0" xfId="0" applyNumberFormat="1" applyFont="1"/>
    <xf numFmtId="166" fontId="7" fillId="0" borderId="0" xfId="0" applyNumberFormat="1" applyFont="1"/>
    <xf numFmtId="2" fontId="7" fillId="0" borderId="0" xfId="0" applyNumberFormat="1" applyFont="1"/>
    <xf numFmtId="1" fontId="7" fillId="5" borderId="0" xfId="0" applyNumberFormat="1" applyFont="1" applyFill="1"/>
    <xf numFmtId="0" fontId="8" fillId="4" borderId="0" xfId="0" applyFont="1" applyFill="1"/>
    <xf numFmtId="0" fontId="7" fillId="0" borderId="0" xfId="0" applyFont="1" applyAlignment="1">
      <alignment horizontal="right"/>
    </xf>
    <xf numFmtId="10" fontId="7" fillId="0" borderId="0" xfId="0" applyNumberFormat="1" applyFont="1" applyFill="1" applyBorder="1"/>
    <xf numFmtId="166" fontId="8" fillId="0" borderId="0" xfId="0" applyNumberFormat="1" applyFont="1"/>
    <xf numFmtId="9" fontId="0" fillId="0" borderId="0" xfId="3" applyFont="1"/>
    <xf numFmtId="166" fontId="2" fillId="0" borderId="0" xfId="0" applyNumberFormat="1" applyFont="1"/>
    <xf numFmtId="167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6" borderId="0" xfId="0" applyFill="1"/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4" fillId="0" borderId="5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0" fillId="0" borderId="4" xfId="0" applyBorder="1"/>
    <xf numFmtId="0" fontId="0" fillId="0" borderId="2" xfId="0" applyBorder="1"/>
    <xf numFmtId="0" fontId="0" fillId="0" borderId="5" xfId="0" applyBorder="1"/>
  </cellXfs>
  <cellStyles count="4">
    <cellStyle name="Normal" xfId="0" builtinId="0"/>
    <cellStyle name="Normal 2" xfId="1"/>
    <cellStyle name="Normal 2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ABT-263 Cleaved-PARP/GAPDH</a:t>
            </a:r>
            <a:r>
              <a:rPr lang="en-US" baseline="0"/>
              <a:t> Rollup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9180808920622"/>
          <c:y val="0.17171296296296296"/>
          <c:w val="0.85061925954907813"/>
          <c:h val="0.665332093904928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apop_prot!$B$40:$B$63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xVal>
          <c:yVal>
            <c:numRef>
              <c:f>apop_prot!$C$40:$C$63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0.26886914791100269</c:v>
                </c:pt>
                <c:pt idx="4">
                  <c:v>1</c:v>
                </c:pt>
                <c:pt idx="5" formatCode="0.0">
                  <c:v>1</c:v>
                </c:pt>
                <c:pt idx="6" formatCode="0.0">
                  <c:v>1</c:v>
                </c:pt>
                <c:pt idx="7">
                  <c:v>1</c:v>
                </c:pt>
                <c:pt idx="8" formatCode="0.0">
                  <c:v>11.217410121596945</c:v>
                </c:pt>
                <c:pt idx="9">
                  <c:v>4.2500273282488426</c:v>
                </c:pt>
                <c:pt idx="10">
                  <c:v>14.268691795317951</c:v>
                </c:pt>
                <c:pt idx="11">
                  <c:v>3.1715385814974222</c:v>
                </c:pt>
                <c:pt idx="12">
                  <c:v>12.370408375901953</c:v>
                </c:pt>
                <c:pt idx="13">
                  <c:v>15.771933085133846</c:v>
                </c:pt>
                <c:pt idx="14">
                  <c:v>15.108133535514833</c:v>
                </c:pt>
                <c:pt idx="15">
                  <c:v>3.2696170620127889</c:v>
                </c:pt>
                <c:pt idx="16">
                  <c:v>2.4462355641383118</c:v>
                </c:pt>
                <c:pt idx="17">
                  <c:v>10.233780564843968</c:v>
                </c:pt>
                <c:pt idx="18">
                  <c:v>14.472073230447359</c:v>
                </c:pt>
                <c:pt idx="19">
                  <c:v>1.6826489090402845</c:v>
                </c:pt>
                <c:pt idx="20">
                  <c:v>0</c:v>
                </c:pt>
                <c:pt idx="21">
                  <c:v>4.5155230937768893</c:v>
                </c:pt>
                <c:pt idx="22">
                  <c:v>1.9839892816551783</c:v>
                </c:pt>
                <c:pt idx="23">
                  <c:v>0.55562169356805702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A-4A10-AA83-939E2387E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28336"/>
        <c:axId val="527830960"/>
      </c:scatterChart>
      <c:valAx>
        <c:axId val="5278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30960"/>
        <c:crosses val="autoZero"/>
        <c:crossBetween val="midCat"/>
      </c:valAx>
      <c:valAx>
        <c:axId val="527830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</a:t>
                </a:r>
                <a:r>
                  <a:rPr lang="en-US" baseline="0"/>
                  <a:t> to Fas  Ligand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091798307820219E-2"/>
              <c:y val="0.30375400991542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28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aSMA protein expression (stiffness model)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'Stiffness_aSMA Protein'!$Q$2:$Q$11</c:f>
                <c:numCache>
                  <c:formatCode>General</c:formatCode>
                  <c:ptCount val="10"/>
                  <c:pt idx="0">
                    <c:v>0.17650972130180861</c:v>
                  </c:pt>
                  <c:pt idx="2">
                    <c:v>0.22968011779424979</c:v>
                  </c:pt>
                  <c:pt idx="3">
                    <c:v>0.22160249503033369</c:v>
                  </c:pt>
                  <c:pt idx="4">
                    <c:v>0.33269912195536028</c:v>
                  </c:pt>
                  <c:pt idx="5">
                    <c:v>0.14845445685565295</c:v>
                  </c:pt>
                  <c:pt idx="6">
                    <c:v>0.34290803255024871</c:v>
                  </c:pt>
                  <c:pt idx="7">
                    <c:v>0.38684133905482798</c:v>
                  </c:pt>
                  <c:pt idx="8">
                    <c:v>0.29626632549456799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'Stiffness_aSMA Protein'!$N$2:$N$11</c:f>
              <c:strCache>
                <c:ptCount val="10"/>
                <c:pt idx="0">
                  <c:v>Un 0.02% gels</c:v>
                </c:pt>
                <c:pt idx="1">
                  <c:v>plastic</c:v>
                </c:pt>
                <c:pt idx="2">
                  <c:v>250 uM spiro</c:v>
                </c:pt>
                <c:pt idx="3">
                  <c:v>.1 uM ABT-26 </c:v>
                </c:pt>
                <c:pt idx="4">
                  <c:v>.3 uM ABT-263 </c:v>
                </c:pt>
                <c:pt idx="5">
                  <c:v>1 uM ABT-263 </c:v>
                </c:pt>
                <c:pt idx="6">
                  <c:v>.1 uM ABT-199 </c:v>
                </c:pt>
                <c:pt idx="7">
                  <c:v>.3 uM ABT-199</c:v>
                </c:pt>
                <c:pt idx="8">
                  <c:v>1 uM ABT-199</c:v>
                </c:pt>
                <c:pt idx="9">
                  <c:v>CCG100602</c:v>
                </c:pt>
              </c:strCache>
            </c:strRef>
          </c:cat>
          <c:val>
            <c:numRef>
              <c:f>'Stiffness_aSMA Protein'!$P$2:$P$11</c:f>
              <c:numCache>
                <c:formatCode>0.000</c:formatCode>
                <c:ptCount val="10"/>
                <c:pt idx="0">
                  <c:v>0.62776601395878062</c:v>
                </c:pt>
                <c:pt idx="1">
                  <c:v>1</c:v>
                </c:pt>
                <c:pt idx="2">
                  <c:v>0.90998183454325465</c:v>
                </c:pt>
                <c:pt idx="3">
                  <c:v>0.48199328577015133</c:v>
                </c:pt>
                <c:pt idx="4">
                  <c:v>0.41386421720410882</c:v>
                </c:pt>
                <c:pt idx="5">
                  <c:v>0.39164514523617888</c:v>
                </c:pt>
                <c:pt idx="6">
                  <c:v>0.41673797991031764</c:v>
                </c:pt>
                <c:pt idx="7">
                  <c:v>0.74669264538474889</c:v>
                </c:pt>
                <c:pt idx="8">
                  <c:v>0.53871482215377853</c:v>
                </c:pt>
                <c:pt idx="9">
                  <c:v>3.2213451727856481E-2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D-4CFF-A445-30C3D46E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001064"/>
        <c:axId val="623797296"/>
      </c:barChart>
      <c:catAx>
        <c:axId val="62500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97296"/>
        <c:crosses val="autoZero"/>
        <c:auto val="1"/>
        <c:lblAlgn val="ctr"/>
        <c:lblOffset val="100"/>
        <c:noMultiLvlLbl val="0"/>
      </c:catAx>
      <c:valAx>
        <c:axId val="6237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0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ABT-263 Cleaved-PARP/GAPDH</a:t>
            </a:r>
            <a:r>
              <a:rPr lang="en-US" baseline="0"/>
              <a:t> Rollup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9180808920622"/>
          <c:y val="0.17171296296296296"/>
          <c:w val="0.85061925954907813"/>
          <c:h val="0.66533209390492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apop_prot!$T$4:$T$53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</c:numCache>
            </c:numRef>
          </c:xVal>
          <c:yVal>
            <c:numRef>
              <c:f>apop_prot!$W$4:$W$53</c:f>
              <c:numCache>
                <c:formatCode>0.000</c:formatCode>
                <c:ptCount val="50"/>
                <c:pt idx="0" formatCode="General">
                  <c:v>0</c:v>
                </c:pt>
                <c:pt idx="1">
                  <c:v>0.11545892306282959</c:v>
                </c:pt>
                <c:pt idx="2">
                  <c:v>2.0021636464644659</c:v>
                </c:pt>
                <c:pt idx="3">
                  <c:v>2.4752064369490197</c:v>
                </c:pt>
                <c:pt idx="4">
                  <c:v>0.38266353295575128</c:v>
                </c:pt>
                <c:pt idx="5" formatCode="General">
                  <c:v>0</c:v>
                </c:pt>
                <c:pt idx="8" formatCode="General">
                  <c:v>0</c:v>
                </c:pt>
                <c:pt idx="9">
                  <c:v>7.3774201073355613E-5</c:v>
                </c:pt>
                <c:pt idx="10">
                  <c:v>0.33489751457678607</c:v>
                </c:pt>
                <c:pt idx="11">
                  <c:v>1.0319739639604939</c:v>
                </c:pt>
                <c:pt idx="12">
                  <c:v>1.0615093007952168</c:v>
                </c:pt>
                <c:pt idx="13">
                  <c:v>0.74353772614401303</c:v>
                </c:pt>
                <c:pt idx="14">
                  <c:v>0.31477838724084245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7.88352037918587E-3</c:v>
                </c:pt>
                <c:pt idx="20">
                  <c:v>0.31937051138348127</c:v>
                </c:pt>
                <c:pt idx="21">
                  <c:v>0.44144394985139884</c:v>
                </c:pt>
                <c:pt idx="22">
                  <c:v>0.31252713645804781</c:v>
                </c:pt>
                <c:pt idx="23">
                  <c:v>0</c:v>
                </c:pt>
                <c:pt idx="26" formatCode="General">
                  <c:v>0</c:v>
                </c:pt>
                <c:pt idx="27">
                  <c:v>0.13001768798866736</c:v>
                </c:pt>
                <c:pt idx="28">
                  <c:v>1.2095886652482926</c:v>
                </c:pt>
                <c:pt idx="29">
                  <c:v>0.75065677189263746</c:v>
                </c:pt>
                <c:pt idx="30">
                  <c:v>1.0372431175890697</c:v>
                </c:pt>
                <c:pt idx="31">
                  <c:v>0.29181748409450048</c:v>
                </c:pt>
                <c:pt idx="32">
                  <c:v>0</c:v>
                </c:pt>
                <c:pt idx="35" formatCode="General">
                  <c:v>0</c:v>
                </c:pt>
                <c:pt idx="36">
                  <c:v>0.13878670196096646</c:v>
                </c:pt>
                <c:pt idx="37">
                  <c:v>0.37189594769224033</c:v>
                </c:pt>
                <c:pt idx="38">
                  <c:v>0.62660743478120196</c:v>
                </c:pt>
                <c:pt idx="39">
                  <c:v>0.83747125925089272</c:v>
                </c:pt>
                <c:pt idx="40">
                  <c:v>0.41762550676933252</c:v>
                </c:pt>
                <c:pt idx="41">
                  <c:v>0.20159878096321929</c:v>
                </c:pt>
                <c:pt idx="43" formatCode="General">
                  <c:v>0</c:v>
                </c:pt>
                <c:pt idx="44">
                  <c:v>0</c:v>
                </c:pt>
                <c:pt idx="45">
                  <c:v>1.8746879931134414E-2</c:v>
                </c:pt>
                <c:pt idx="46">
                  <c:v>1.263957293495612</c:v>
                </c:pt>
                <c:pt idx="47">
                  <c:v>1.1104861053909902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7-4B96-B198-35E2263B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28336"/>
        <c:axId val="527830960"/>
      </c:scatterChart>
      <c:valAx>
        <c:axId val="5278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30960"/>
        <c:crosses val="autoZero"/>
        <c:crossBetween val="midCat"/>
      </c:valAx>
      <c:valAx>
        <c:axId val="527830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</a:t>
                </a:r>
                <a:r>
                  <a:rPr lang="en-US" baseline="0"/>
                  <a:t> to Fas  Ligand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091798307820219E-2"/>
              <c:y val="0.30375400991542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28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ABT-263 Cleaved-PARP/GAPDH</a:t>
            </a:r>
            <a:r>
              <a:rPr lang="en-US" baseline="0"/>
              <a:t> Rollup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9180808920622"/>
          <c:y val="0.17171296296296296"/>
          <c:w val="0.85061925954907813"/>
          <c:h val="0.66533209390492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apop_prot!$AK$2:$AK$37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</c:numCache>
            </c:numRef>
          </c:xVal>
          <c:yVal>
            <c:numRef>
              <c:f>apop_prot!$AO$2:$AO$36</c:f>
              <c:numCache>
                <c:formatCode>General</c:formatCode>
                <c:ptCount val="35"/>
                <c:pt idx="0">
                  <c:v>0</c:v>
                </c:pt>
                <c:pt idx="1">
                  <c:v>7.3774201073355613E-5</c:v>
                </c:pt>
                <c:pt idx="2">
                  <c:v>0</c:v>
                </c:pt>
                <c:pt idx="3">
                  <c:v>0.13001768798866736</c:v>
                </c:pt>
                <c:pt idx="4">
                  <c:v>0.13878670196096646</c:v>
                </c:pt>
                <c:pt idx="5">
                  <c:v>0</c:v>
                </c:pt>
                <c:pt idx="6">
                  <c:v>0.11545892306282959</c:v>
                </c:pt>
                <c:pt idx="7">
                  <c:v>0.33489751457678607</c:v>
                </c:pt>
                <c:pt idx="8">
                  <c:v>7.88352037918587E-3</c:v>
                </c:pt>
                <c:pt idx="9">
                  <c:v>1.2095886652482926</c:v>
                </c:pt>
                <c:pt idx="10">
                  <c:v>0.37189594769224033</c:v>
                </c:pt>
                <c:pt idx="11">
                  <c:v>1.8746879931134414E-2</c:v>
                </c:pt>
                <c:pt idx="12">
                  <c:v>2.0021636464644659</c:v>
                </c:pt>
                <c:pt idx="13">
                  <c:v>1.0319739639604939</c:v>
                </c:pt>
                <c:pt idx="14">
                  <c:v>0.31937051138348127</c:v>
                </c:pt>
                <c:pt idx="15">
                  <c:v>0.75065677189263746</c:v>
                </c:pt>
                <c:pt idx="16">
                  <c:v>0.62660743478120196</c:v>
                </c:pt>
                <c:pt idx="17">
                  <c:v>1.263957293495612</c:v>
                </c:pt>
                <c:pt idx="18">
                  <c:v>2.4752064369490197</c:v>
                </c:pt>
                <c:pt idx="19">
                  <c:v>1.0615093007952168</c:v>
                </c:pt>
                <c:pt idx="20">
                  <c:v>0.44144394985139884</c:v>
                </c:pt>
                <c:pt idx="21">
                  <c:v>1.0372431175890697</c:v>
                </c:pt>
                <c:pt idx="22">
                  <c:v>0.83747125925089272</c:v>
                </c:pt>
                <c:pt idx="23">
                  <c:v>1.1104861053909902</c:v>
                </c:pt>
                <c:pt idx="24">
                  <c:v>0.38266353295575128</c:v>
                </c:pt>
                <c:pt idx="25">
                  <c:v>0.74353772614401303</c:v>
                </c:pt>
                <c:pt idx="26">
                  <c:v>0.31252713645804781</c:v>
                </c:pt>
                <c:pt idx="27">
                  <c:v>0.29181748409450048</c:v>
                </c:pt>
                <c:pt idx="28">
                  <c:v>0.41762550676933252</c:v>
                </c:pt>
                <c:pt idx="29">
                  <c:v>0</c:v>
                </c:pt>
                <c:pt idx="30">
                  <c:v>0</c:v>
                </c:pt>
                <c:pt idx="31">
                  <c:v>0.31477838724084245</c:v>
                </c:pt>
                <c:pt idx="32">
                  <c:v>0</c:v>
                </c:pt>
                <c:pt idx="33">
                  <c:v>0</c:v>
                </c:pt>
                <c:pt idx="34">
                  <c:v>0.20159878096321929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4-4375-9FE7-A7D6BC889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28336"/>
        <c:axId val="527830960"/>
      </c:scatterChart>
      <c:valAx>
        <c:axId val="5278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30960"/>
        <c:crosses val="autoZero"/>
        <c:crossBetween val="midCat"/>
      </c:valAx>
      <c:valAx>
        <c:axId val="527830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</a:t>
                </a:r>
                <a:r>
                  <a:rPr lang="en-US" baseline="0"/>
                  <a:t> to Fas  Ligand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091798307820219E-2"/>
              <c:y val="0.30375400991542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28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ABT-263 Rollup for TGFB</a:t>
            </a:r>
            <a:r>
              <a:rPr lang="en-US" baseline="0"/>
              <a:t> Model aSMA/GAPDH Protein</a:t>
            </a:r>
          </a:p>
        </c:rich>
      </c:tx>
      <c:layout>
        <c:manualLayout>
          <c:xMode val="edge"/>
          <c:yMode val="edge"/>
          <c:x val="0.14570969963295388"/>
          <c:y val="3.470249582860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8072740907386"/>
          <c:y val="0.14441889859054716"/>
          <c:w val="0.84089855245367051"/>
          <c:h val="0.645251631064189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'TGFB_aSMA protein'!$I$26:$I$67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3.1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6.1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</c:numCache>
            </c:numRef>
          </c:xVal>
          <c:yVal>
            <c:numRef>
              <c:f>'TGFB_aSMA protein'!$J$26:$J$67</c:f>
              <c:numCache>
                <c:formatCode>0.00</c:formatCode>
                <c:ptCount val="42"/>
                <c:pt idx="0">
                  <c:v>1.953635477481544E-2</c:v>
                </c:pt>
                <c:pt idx="1">
                  <c:v>1.9118258109875511E-4</c:v>
                </c:pt>
                <c:pt idx="2">
                  <c:v>0.50985787665580362</c:v>
                </c:pt>
                <c:pt idx="3">
                  <c:v>0.33685309761651799</c:v>
                </c:pt>
                <c:pt idx="4">
                  <c:v>3.8992032327883959E-2</c:v>
                </c:pt>
                <c:pt idx="5">
                  <c:v>7.9334894204292364E-2</c:v>
                </c:pt>
                <c:pt idx="6">
                  <c:v>0.31451092721744744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0">
                  <c:v>1</c:v>
                </c:pt>
                <c:pt idx="12" formatCode="0">
                  <c:v>1</c:v>
                </c:pt>
                <c:pt idx="13" formatCode="0">
                  <c:v>1</c:v>
                </c:pt>
                <c:pt idx="14">
                  <c:v>0.14302969702872273</c:v>
                </c:pt>
                <c:pt idx="15">
                  <c:v>2.3125736022622287E-2</c:v>
                </c:pt>
                <c:pt idx="16">
                  <c:v>1.389894587624595E-2</c:v>
                </c:pt>
                <c:pt idx="17">
                  <c:v>0.63538497607516209</c:v>
                </c:pt>
                <c:pt idx="18">
                  <c:v>0.27522596037264591</c:v>
                </c:pt>
                <c:pt idx="19">
                  <c:v>1.2594052753262788</c:v>
                </c:pt>
                <c:pt idx="20">
                  <c:v>0.64918433084817528</c:v>
                </c:pt>
                <c:pt idx="21">
                  <c:v>0.81070476785664092</c:v>
                </c:pt>
                <c:pt idx="22">
                  <c:v>1.2685074496067537</c:v>
                </c:pt>
                <c:pt idx="23">
                  <c:v>1.0841051842921714</c:v>
                </c:pt>
                <c:pt idx="24">
                  <c:v>0.2555734898769455</c:v>
                </c:pt>
                <c:pt idx="25">
                  <c:v>1.1399862382457564</c:v>
                </c:pt>
                <c:pt idx="26">
                  <c:v>0.76093866062320459</c:v>
                </c:pt>
                <c:pt idx="27">
                  <c:v>0.872666042738242</c:v>
                </c:pt>
                <c:pt idx="28">
                  <c:v>0.31874614526107747</c:v>
                </c:pt>
                <c:pt idx="29">
                  <c:v>0.10523082916061516</c:v>
                </c:pt>
                <c:pt idx="30">
                  <c:v>0.11043666048172225</c:v>
                </c:pt>
                <c:pt idx="31">
                  <c:v>0.54516932086945724</c:v>
                </c:pt>
                <c:pt idx="32">
                  <c:v>0.74169436904416375</c:v>
                </c:pt>
                <c:pt idx="33">
                  <c:v>1.3734227479989003</c:v>
                </c:pt>
                <c:pt idx="34">
                  <c:v>0.15208560418313444</c:v>
                </c:pt>
                <c:pt idx="35">
                  <c:v>0.93884347950190872</c:v>
                </c:pt>
                <c:pt idx="36">
                  <c:v>0.36078719162918121</c:v>
                </c:pt>
                <c:pt idx="37">
                  <c:v>3.1564642836253654E-2</c:v>
                </c:pt>
                <c:pt idx="38">
                  <c:v>0.24916818531866114</c:v>
                </c:pt>
                <c:pt idx="39">
                  <c:v>0.18589340995933037</c:v>
                </c:pt>
                <c:pt idx="40">
                  <c:v>5.0381996619593434E-3</c:v>
                </c:pt>
                <c:pt idx="41">
                  <c:v>5.8170871457380084E-2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1-404A-9DCA-C2C0B128A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04664"/>
        <c:axId val="432004336"/>
      </c:scatterChart>
      <c:valAx>
        <c:axId val="43200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04336"/>
        <c:crosses val="autoZero"/>
        <c:crossBetween val="midCat"/>
      </c:valAx>
      <c:valAx>
        <c:axId val="43200433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Norn</a:t>
                </a:r>
                <a:r>
                  <a:rPr lang="en-US" baseline="0"/>
                  <a:t> to TGFB</a:t>
                </a:r>
              </a:p>
            </c:rich>
          </c:tx>
          <c:layout>
            <c:manualLayout>
              <c:xMode val="edge"/>
              <c:yMode val="edge"/>
              <c:x val="2.3903826402970531E-2"/>
              <c:y val="0.35455610637261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0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TGFB11-9-18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'TGFB_aSMA protein'!$A$18:$A$26</c:f>
              <c:strCache>
                <c:ptCount val="9"/>
                <c:pt idx="0">
                  <c:v>Un</c:v>
                </c:pt>
                <c:pt idx="1">
                  <c:v>TGFB</c:v>
                </c:pt>
                <c:pt idx="2">
                  <c:v>TGFB+250 uM spiro</c:v>
                </c:pt>
                <c:pt idx="3">
                  <c:v>TGFB+10 nM ABT-263</c:v>
                </c:pt>
                <c:pt idx="4">
                  <c:v>TGFB+30 nM ABT-263</c:v>
                </c:pt>
                <c:pt idx="5">
                  <c:v>TGFB+100 nM ABT-263</c:v>
                </c:pt>
                <c:pt idx="6">
                  <c:v>TGFB+10 nM ABT-199</c:v>
                </c:pt>
                <c:pt idx="7">
                  <c:v>TGFB+30 nM ABT-199</c:v>
                </c:pt>
                <c:pt idx="8">
                  <c:v>TGFB+100 nM ABT-199</c:v>
                </c:pt>
              </c:strCache>
            </c:strRef>
          </c:cat>
          <c:val>
            <c:numRef>
              <c:f>'TGFB_aSMA protein'!$F$18:$F$26</c:f>
              <c:numCache>
                <c:formatCode>General</c:formatCode>
                <c:ptCount val="9"/>
                <c:pt idx="0">
                  <c:v>0.50985787665580362</c:v>
                </c:pt>
                <c:pt idx="1">
                  <c:v>1</c:v>
                </c:pt>
                <c:pt idx="2">
                  <c:v>0.5604611583886947</c:v>
                </c:pt>
                <c:pt idx="3">
                  <c:v>0.82931086328785331</c:v>
                </c:pt>
                <c:pt idx="4">
                  <c:v>1.6843421155339537</c:v>
                </c:pt>
                <c:pt idx="5">
                  <c:v>1.2594052753262788</c:v>
                </c:pt>
                <c:pt idx="6">
                  <c:v>0.90391572422188782</c:v>
                </c:pt>
                <c:pt idx="7">
                  <c:v>0.76521278130064785</c:v>
                </c:pt>
                <c:pt idx="8">
                  <c:v>0.54516932086945724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6-4433-8639-A1748E99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954944"/>
        <c:axId val="624954288"/>
      </c:barChart>
      <c:catAx>
        <c:axId val="6249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54288"/>
        <c:crosses val="autoZero"/>
        <c:auto val="1"/>
        <c:lblAlgn val="ctr"/>
        <c:lblOffset val="100"/>
        <c:noMultiLvlLbl val="0"/>
      </c:catAx>
      <c:valAx>
        <c:axId val="6249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TGFB10-26-18B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'TGFB_aSMA protein'!$A$10:$A$14</c:f>
              <c:strCache>
                <c:ptCount val="5"/>
                <c:pt idx="0">
                  <c:v>Un</c:v>
                </c:pt>
                <c:pt idx="1">
                  <c:v>TGFB</c:v>
                </c:pt>
                <c:pt idx="2">
                  <c:v>TGFB+250 uM spiro</c:v>
                </c:pt>
                <c:pt idx="3">
                  <c:v>TGFB+.1 uM ABT-263</c:v>
                </c:pt>
                <c:pt idx="4">
                  <c:v>TGFB+.3 uM ABT-263</c:v>
                </c:pt>
              </c:strCache>
            </c:strRef>
          </c:cat>
          <c:val>
            <c:numRef>
              <c:f>'TGFB_aSMA protein'!$F$10:$F$14</c:f>
              <c:numCache>
                <c:formatCode>General</c:formatCode>
                <c:ptCount val="5"/>
                <c:pt idx="0">
                  <c:v>1.9118258109875511E-4</c:v>
                </c:pt>
                <c:pt idx="1">
                  <c:v>1</c:v>
                </c:pt>
                <c:pt idx="2">
                  <c:v>2.866465157516605E-4</c:v>
                </c:pt>
                <c:pt idx="3">
                  <c:v>0.27522596037264591</c:v>
                </c:pt>
                <c:pt idx="4">
                  <c:v>0.2555734898769455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3-4092-895B-9E29E2E84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954944"/>
        <c:axId val="624954288"/>
      </c:barChart>
      <c:catAx>
        <c:axId val="6249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54288"/>
        <c:crosses val="autoZero"/>
        <c:auto val="1"/>
        <c:lblAlgn val="ctr"/>
        <c:lblOffset val="100"/>
        <c:noMultiLvlLbl val="0"/>
      </c:catAx>
      <c:valAx>
        <c:axId val="6249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TGFB10-26-18A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'TGFB_aSMA protein'!$A$3:$A$6</c:f>
              <c:strCache>
                <c:ptCount val="4"/>
                <c:pt idx="0">
                  <c:v>Un</c:v>
                </c:pt>
                <c:pt idx="1">
                  <c:v>TGFB</c:v>
                </c:pt>
                <c:pt idx="2">
                  <c:v>TGFB+250 uM spiro</c:v>
                </c:pt>
                <c:pt idx="3">
                  <c:v>TGFB+.1 uM ABT-263</c:v>
                </c:pt>
              </c:strCache>
            </c:strRef>
          </c:cat>
          <c:val>
            <c:numRef>
              <c:f>'TGFB_aSMA protein'!$F$3:$F$6</c:f>
              <c:numCache>
                <c:formatCode>General</c:formatCode>
                <c:ptCount val="4"/>
                <c:pt idx="0">
                  <c:v>1.953635477481544E-2</c:v>
                </c:pt>
                <c:pt idx="1">
                  <c:v>1</c:v>
                </c:pt>
                <c:pt idx="2">
                  <c:v>1.766177149698118E-4</c:v>
                </c:pt>
                <c:pt idx="3">
                  <c:v>0.63538497607516209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DEC-AC02-A80939FC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954944"/>
        <c:axId val="624954288"/>
      </c:barChart>
      <c:catAx>
        <c:axId val="6249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54288"/>
        <c:crosses val="autoZero"/>
        <c:auto val="1"/>
        <c:lblAlgn val="ctr"/>
        <c:lblOffset val="100"/>
        <c:noMultiLvlLbl val="0"/>
      </c:catAx>
      <c:valAx>
        <c:axId val="6249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TGFB11-16-18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'TGFB_aSMA protein'!$A$30:$A$38</c:f>
              <c:strCache>
                <c:ptCount val="9"/>
                <c:pt idx="0">
                  <c:v>Un</c:v>
                </c:pt>
                <c:pt idx="1">
                  <c:v>TGFB</c:v>
                </c:pt>
                <c:pt idx="2">
                  <c:v>TGFB+250 uM spiro</c:v>
                </c:pt>
                <c:pt idx="3">
                  <c:v>TGFB+10 nM ABT-263</c:v>
                </c:pt>
                <c:pt idx="4">
                  <c:v>TGFB+30 nM ABT-263</c:v>
                </c:pt>
                <c:pt idx="5">
                  <c:v>TGFB+100 nM ABT-263</c:v>
                </c:pt>
                <c:pt idx="6">
                  <c:v>TGFB+10 nM ABT-199</c:v>
                </c:pt>
                <c:pt idx="7">
                  <c:v>TGFB+30 nM ABT-199</c:v>
                </c:pt>
                <c:pt idx="8">
                  <c:v>TGFB+100 nM ABT-199</c:v>
                </c:pt>
              </c:strCache>
            </c:strRef>
          </c:cat>
          <c:val>
            <c:numRef>
              <c:f>'TGFB_aSMA protein'!$F$30:$F$38</c:f>
              <c:numCache>
                <c:formatCode>General</c:formatCode>
                <c:ptCount val="9"/>
                <c:pt idx="0">
                  <c:v>0.33685309761651799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1.0017407223866732</c:v>
                </c:pt>
                <c:pt idx="5">
                  <c:v>0.64918433084817528</c:v>
                </c:pt>
                <c:pt idx="6">
                  <c:v>0.81969348977400114</c:v>
                </c:pt>
                <c:pt idx="7">
                  <c:v>0.90835550268845444</c:v>
                </c:pt>
                <c:pt idx="8">
                  <c:v>0.74169436904416375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B-4826-9666-18DED298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954944"/>
        <c:axId val="624954288"/>
      </c:barChart>
      <c:catAx>
        <c:axId val="6249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54288"/>
        <c:crosses val="autoZero"/>
        <c:auto val="1"/>
        <c:lblAlgn val="ctr"/>
        <c:lblOffset val="100"/>
        <c:noMultiLvlLbl val="0"/>
      </c:catAx>
      <c:valAx>
        <c:axId val="6249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ABT-263 Rollup for </a:t>
            </a:r>
            <a:r>
              <a:rPr lang="en-US"/>
              <a:t>Stiffness</a:t>
            </a:r>
            <a:r>
              <a:rPr lang="en-US" baseline="0"/>
              <a:t> Model aSMA/GAPDH Protein</a:t>
            </a:r>
          </a:p>
        </c:rich>
      </c:tx>
      <c:layout>
        <c:manualLayout>
          <c:xMode val="edge"/>
          <c:yMode val="edge"/>
          <c:x val="0.14570969963295388"/>
          <c:y val="3.470249582860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8072740907386"/>
          <c:y val="0.14441889859054716"/>
          <c:w val="0.84089855245367051"/>
          <c:h val="0.645251631064189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'Stiffness_aSMA Protein'!$J$2:$J$37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</c:numCache>
            </c:numRef>
          </c:xVal>
          <c:yVal>
            <c:numRef>
              <c:f>'Stiffness_aSMA Protein'!$K$2:$K$37</c:f>
              <c:numCache>
                <c:formatCode>General</c:formatCode>
                <c:ptCount val="36"/>
                <c:pt idx="0">
                  <c:v>0.72582406542751021</c:v>
                </c:pt>
                <c:pt idx="1">
                  <c:v>0.81803155401119121</c:v>
                </c:pt>
                <c:pt idx="2">
                  <c:v>0.42844335689682128</c:v>
                </c:pt>
                <c:pt idx="3">
                  <c:v>0.53876507949959995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0.66403145808228503</c:v>
                </c:pt>
                <c:pt idx="9">
                  <c:v>0.94702527224455058</c:v>
                </c:pt>
                <c:pt idx="10">
                  <c:v>1.1188887733029285</c:v>
                </c:pt>
                <c:pt idx="11">
                  <c:v>0.6652592316786019</c:v>
                </c:pt>
                <c:pt idx="12">
                  <c:v>0.58464905663911271</c:v>
                </c:pt>
                <c:pt idx="13">
                  <c:v>0.16250655232892475</c:v>
                </c:pt>
                <c:pt idx="14">
                  <c:v>0.51555830243396572</c:v>
                </c:pt>
                <c:pt idx="15">
                  <c:v>0.17229013099365648</c:v>
                </c:pt>
                <c:pt idx="16">
                  <c:v>0.29195843905104074</c:v>
                </c:pt>
                <c:pt idx="17">
                  <c:v>0.9060781849147852</c:v>
                </c:pt>
                <c:pt idx="18">
                  <c:v>0.28513011385695275</c:v>
                </c:pt>
                <c:pt idx="19">
                  <c:v>0.5524142644349247</c:v>
                </c:pt>
                <c:pt idx="20">
                  <c:v>0.26789403538565726</c:v>
                </c:pt>
                <c:pt idx="21">
                  <c:v>0.26297724646882559</c:v>
                </c:pt>
                <c:pt idx="22">
                  <c:v>0.48329503465530793</c:v>
                </c:pt>
                <c:pt idx="23">
                  <c:v>0.18014328341736782</c:v>
                </c:pt>
                <c:pt idx="24">
                  <c:v>0.88884439135059679</c:v>
                </c:pt>
                <c:pt idx="25">
                  <c:v>0.14705556404062745</c:v>
                </c:pt>
                <c:pt idx="26">
                  <c:v>0.45090868083267854</c:v>
                </c:pt>
                <c:pt idx="27">
                  <c:v>0.45293245169839197</c:v>
                </c:pt>
                <c:pt idx="28">
                  <c:v>1.2409734539018762</c:v>
                </c:pt>
                <c:pt idx="29">
                  <c:v>0.86804668458996392</c:v>
                </c:pt>
                <c:pt idx="30">
                  <c:v>0.42481799134876347</c:v>
                </c:pt>
                <c:pt idx="31">
                  <c:v>0.60193555341913363</c:v>
                </c:pt>
                <c:pt idx="32">
                  <c:v>0.36803735682564165</c:v>
                </c:pt>
                <c:pt idx="33">
                  <c:v>0.92742085559434706</c:v>
                </c:pt>
                <c:pt idx="34">
                  <c:v>0.25746552277599166</c:v>
                </c:pt>
                <c:pt idx="35">
                  <c:v>3.2213451727856481E-2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4-4F5C-8600-AC122F22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04664"/>
        <c:axId val="432004336"/>
      </c:scatterChart>
      <c:valAx>
        <c:axId val="43200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04336"/>
        <c:crosses val="autoZero"/>
        <c:crossBetween val="midCat"/>
      </c:valAx>
      <c:valAx>
        <c:axId val="432004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Norn</a:t>
                </a:r>
                <a:r>
                  <a:rPr lang="en-US" baseline="0"/>
                  <a:t> to Plastic</a:t>
                </a:r>
              </a:p>
            </c:rich>
          </c:tx>
          <c:layout>
            <c:manualLayout>
              <c:xMode val="edge"/>
              <c:yMode val="edge"/>
              <c:x val="2.3903826402970531E-2"/>
              <c:y val="0.37184405588908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0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687916</xdr:colOff>
      <xdr:row>56</xdr:row>
      <xdr:rowOff>62441</xdr:rowOff>
    </xdr:from>
    <xdr:to>
      <xdr:col>12</xdr:col>
      <xdr:colOff>338666</xdr:colOff>
      <xdr:row>73</xdr:row>
      <xdr:rowOff>106891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560916</xdr:colOff>
      <xdr:row>55</xdr:row>
      <xdr:rowOff>10582</xdr:rowOff>
    </xdr:from>
    <xdr:to>
      <xdr:col>20</xdr:col>
      <xdr:colOff>645583</xdr:colOff>
      <xdr:row>72</xdr:row>
      <xdr:rowOff>33866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645583</xdr:colOff>
      <xdr:row>43</xdr:row>
      <xdr:rowOff>42333</xdr:rowOff>
    </xdr:from>
    <xdr:to>
      <xdr:col>41</xdr:col>
      <xdr:colOff>677333</xdr:colOff>
      <xdr:row>60</xdr:row>
      <xdr:rowOff>2117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0.20083</cdr:x>
      <cdr:y>0.83372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583" y="2287058"/>
          <a:ext cx="4085166" cy="456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Un             FasL         </a:t>
          </a:r>
          <a:r>
            <a:rPr lang="en-US" sz="1100" baseline="0"/>
            <a:t>  FasL+           FasL+         FasL+      1 uM 263 </a:t>
          </a:r>
        </a:p>
        <a:p xmlns:a="http://schemas.openxmlformats.org/drawingml/2006/main">
          <a:r>
            <a:rPr lang="en-US" sz="1100" baseline="0"/>
            <a:t>                                .1 uM 263   .3 uM 263  1 uM 263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0.20083</cdr:x>
      <cdr:y>0.83372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583" y="2287058"/>
          <a:ext cx="4085166" cy="456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Un             FasL         </a:t>
          </a:r>
          <a:r>
            <a:rPr lang="en-US" sz="1100" baseline="0"/>
            <a:t>  FasL+           FasL+         FasL+      1 uM 263 </a:t>
          </a:r>
        </a:p>
        <a:p xmlns:a="http://schemas.openxmlformats.org/drawingml/2006/main">
          <a:r>
            <a:rPr lang="en-US" sz="1100" baseline="0"/>
            <a:t>                                .1 uM 263   .3 uM 263  1 uM 263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0.20083</cdr:x>
      <cdr:y>0.83372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583" y="2287058"/>
          <a:ext cx="4085166" cy="456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Un             FasL         </a:t>
          </a:r>
          <a:r>
            <a:rPr lang="en-US" sz="1100" baseline="0"/>
            <a:t>  FasL+           FasL+         FasL+      1 uM 263 </a:t>
          </a:r>
        </a:p>
        <a:p xmlns:a="http://schemas.openxmlformats.org/drawingml/2006/main">
          <a:r>
            <a:rPr lang="en-US" sz="1100" baseline="0"/>
            <a:t>                                .1 uM 263   .3 uM 263  1 uM 263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338667</xdr:colOff>
      <xdr:row>48</xdr:row>
      <xdr:rowOff>137583</xdr:rowOff>
    </xdr:from>
    <xdr:to>
      <xdr:col>18</xdr:col>
      <xdr:colOff>444500</xdr:colOff>
      <xdr:row>66</xdr:row>
      <xdr:rowOff>148167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560916</xdr:colOff>
      <xdr:row>13</xdr:row>
      <xdr:rowOff>51858</xdr:rowOff>
    </xdr:from>
    <xdr:to>
      <xdr:col>18</xdr:col>
      <xdr:colOff>317500</xdr:colOff>
      <xdr:row>28</xdr:row>
      <xdr:rowOff>64558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42333</xdr:colOff>
      <xdr:row>0</xdr:row>
      <xdr:rowOff>10582</xdr:rowOff>
    </xdr:from>
    <xdr:to>
      <xdr:col>17</xdr:col>
      <xdr:colOff>31749</xdr:colOff>
      <xdr:row>11</xdr:row>
      <xdr:rowOff>126999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10</xdr:col>
      <xdr:colOff>645583</xdr:colOff>
      <xdr:row>11</xdr:row>
      <xdr:rowOff>116417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560916</xdr:colOff>
      <xdr:row>29</xdr:row>
      <xdr:rowOff>0</xdr:rowOff>
    </xdr:from>
    <xdr:to>
      <xdr:col>18</xdr:col>
      <xdr:colOff>317500</xdr:colOff>
      <xdr:row>44</xdr:row>
      <xdr:rowOff>23283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0.1402</cdr:x>
      <cdr:y>0.78467</cdr:y>
    </cdr:from>
    <cdr:to>
      <cdr:x>1</cdr:x>
      <cdr:y>0.99674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0575" y="2305724"/>
          <a:ext cx="4848225" cy="623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aseline="0"/>
            <a:t>        Un          TGFB      TGFB        TGFB       TGFB        TGFB       TGFB       TGFB        TGFB                 	     250 uM     .1 uM      .3 uM       1 uM      .1 uM       .3 uM       1 uM</a:t>
          </a:r>
        </a:p>
        <a:p xmlns:a="http://schemas.openxmlformats.org/drawingml/2006/main">
          <a:r>
            <a:rPr lang="en-US" sz="1000" baseline="0"/>
            <a:t>                                       spiro    ABT-263   ABT-263  ABT-263  ABT-199  ABT-199  ABT-199</a:t>
          </a:r>
          <a:endParaRPr lang="en-US" sz="10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457201</xdr:colOff>
      <xdr:row>12</xdr:row>
      <xdr:rowOff>133350</xdr:rowOff>
    </xdr:from>
    <xdr:to>
      <xdr:col>18</xdr:col>
      <xdr:colOff>200025</xdr:colOff>
      <xdr:row>32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409575</xdr:colOff>
      <xdr:row>1</xdr:row>
      <xdr:rowOff>33336</xdr:rowOff>
    </xdr:from>
    <xdr:to>
      <xdr:col>26</xdr:col>
      <xdr:colOff>504825</xdr:colOff>
      <xdr:row>19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0.10168</cdr:x>
      <cdr:y>0.78467</cdr:y>
    </cdr:from>
    <cdr:to>
      <cdr:x>0.96148</cdr:x>
      <cdr:y>0.99674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3748" y="2305724"/>
          <a:ext cx="5527976" cy="623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0.02%</a:t>
          </a:r>
          <a:r>
            <a:rPr lang="en-US" sz="1000" baseline="0"/>
            <a:t> gel   plastic      plastic     plastic      plastic     plastic      plastic     plastic      plastic  100602</a:t>
          </a:r>
        </a:p>
        <a:p xmlns:a="http://schemas.openxmlformats.org/drawingml/2006/main">
          <a:r>
            <a:rPr lang="en-US" sz="1000" baseline="0"/>
            <a:t>                                     250 uM     .1 uM      .3 uM       1 uM      .1 uM       .3 uM        1 uM</a:t>
          </a:r>
        </a:p>
        <a:p xmlns:a="http://schemas.openxmlformats.org/drawingml/2006/main">
          <a:r>
            <a:rPr lang="en-US" sz="1000" baseline="0"/>
            <a:t>                                       spiro    ABT-263  ABT-263   ABT-263  ABT-199  ABT-199  ABT-199</a:t>
          </a:r>
          <a:endParaRPr lang="en-US" sz="1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workbookViewId="0">
      <selection activeCell="I17" sqref="I17"/>
    </sheetView>
  </sheetViews>
  <sheetFormatPr defaultRowHeight="14.25" x14ac:dyDescent="0.2"/>
  <cols>
    <col min="1" max="1" width="19.75" bestFit="1" customWidth="1"/>
    <col min="2" max="2" width="19.125" bestFit="1" customWidth="1"/>
    <col min="4" max="4" width="13.375" customWidth="1"/>
    <col min="5" max="6" width="13.375" bestFit="1" customWidth="1"/>
    <col min="7" max="10" width="13.375" customWidth="1"/>
    <col min="11" max="11" width="21.5" customWidth="1"/>
    <col min="12" max="13" width="12.125" customWidth="1"/>
    <col min="14" max="14" width="13.875" customWidth="1"/>
    <col min="15" max="15" width="14.25" customWidth="1"/>
    <col min="16" max="16" width="12.75" customWidth="1"/>
    <col min="17" max="17" width="10.875" customWidth="1"/>
    <col min="18" max="18" width="11.375" customWidth="1"/>
    <col min="19" max="19" width="11" customWidth="1"/>
    <col min="20" max="20" width="11.125" customWidth="1"/>
    <col min="21" max="21" width="11.25" customWidth="1"/>
  </cols>
  <sheetData>
    <row r="1" spans="1:21" ht="15" x14ac:dyDescent="0.25">
      <c r="A1" s="1" t="s">
        <v>285</v>
      </c>
      <c r="G1" t="s">
        <v>317</v>
      </c>
    </row>
    <row r="2" spans="1:21" ht="15" x14ac:dyDescent="0.25">
      <c r="A2" s="1"/>
      <c r="G2" t="s">
        <v>318</v>
      </c>
    </row>
    <row r="3" spans="1:21" ht="15" x14ac:dyDescent="0.25">
      <c r="A3" s="1" t="s">
        <v>43</v>
      </c>
      <c r="L3" s="71" t="s">
        <v>286</v>
      </c>
      <c r="M3" s="73" t="s">
        <v>287</v>
      </c>
      <c r="N3" s="73" t="s">
        <v>288</v>
      </c>
      <c r="O3" s="73" t="s">
        <v>289</v>
      </c>
      <c r="P3" s="71" t="s">
        <v>290</v>
      </c>
      <c r="Q3" s="71" t="s">
        <v>291</v>
      </c>
      <c r="R3" s="71" t="s">
        <v>298</v>
      </c>
      <c r="S3" s="71" t="s">
        <v>299</v>
      </c>
      <c r="T3" s="73" t="s">
        <v>300</v>
      </c>
      <c r="U3" s="80" t="s">
        <v>301</v>
      </c>
    </row>
    <row r="4" spans="1:21" ht="15" x14ac:dyDescent="0.25">
      <c r="A4" s="2" t="s">
        <v>0</v>
      </c>
      <c r="B4" s="2" t="s">
        <v>36</v>
      </c>
      <c r="D4" s="2" t="s">
        <v>14</v>
      </c>
      <c r="E4" s="2" t="s">
        <v>15</v>
      </c>
      <c r="F4" s="16" t="s">
        <v>16</v>
      </c>
      <c r="G4" s="2" t="s">
        <v>96</v>
      </c>
      <c r="H4" s="17" t="s">
        <v>99</v>
      </c>
      <c r="I4" s="17" t="s">
        <v>100</v>
      </c>
      <c r="J4" s="17" t="s">
        <v>104</v>
      </c>
      <c r="K4" s="34" t="s">
        <v>35</v>
      </c>
      <c r="L4" s="72"/>
      <c r="M4" s="74"/>
      <c r="N4" s="74"/>
      <c r="O4" s="74"/>
      <c r="P4" s="72"/>
      <c r="Q4" s="72"/>
      <c r="R4" s="72"/>
      <c r="S4" s="72"/>
      <c r="T4" s="74"/>
      <c r="U4" s="81"/>
    </row>
    <row r="5" spans="1:21" ht="14.25" customHeight="1" x14ac:dyDescent="0.2">
      <c r="A5" s="3" t="s">
        <v>1</v>
      </c>
      <c r="B5" s="3" t="s">
        <v>37</v>
      </c>
      <c r="D5" s="58" t="s">
        <v>307</v>
      </c>
      <c r="E5" s="59" t="s">
        <v>95</v>
      </c>
      <c r="F5" s="60" t="s">
        <v>97</v>
      </c>
      <c r="G5" s="64" t="s">
        <v>98</v>
      </c>
      <c r="H5" s="64" t="s">
        <v>102</v>
      </c>
      <c r="I5" s="64" t="s">
        <v>103</v>
      </c>
      <c r="J5" s="64" t="s">
        <v>105</v>
      </c>
      <c r="K5" s="15" t="s">
        <v>8</v>
      </c>
      <c r="L5" s="62" t="s">
        <v>292</v>
      </c>
      <c r="M5" s="62" t="s">
        <v>293</v>
      </c>
      <c r="N5" s="75" t="s">
        <v>294</v>
      </c>
      <c r="O5" s="79" t="s">
        <v>295</v>
      </c>
      <c r="P5" s="65" t="s">
        <v>296</v>
      </c>
      <c r="Q5" s="69" t="s">
        <v>297</v>
      </c>
      <c r="R5" s="82"/>
      <c r="S5" s="82"/>
      <c r="T5" s="82"/>
      <c r="U5" s="82"/>
    </row>
    <row r="6" spans="1:21" x14ac:dyDescent="0.2">
      <c r="A6" s="3" t="s">
        <v>2</v>
      </c>
      <c r="B6" s="3" t="s">
        <v>38</v>
      </c>
      <c r="D6" s="57"/>
      <c r="E6" s="57"/>
      <c r="F6" s="61"/>
      <c r="G6" s="65"/>
      <c r="H6" s="65"/>
      <c r="I6" s="65"/>
      <c r="J6" s="65"/>
      <c r="K6" s="15" t="s">
        <v>9</v>
      </c>
      <c r="L6" s="62"/>
      <c r="M6" s="63"/>
      <c r="N6" s="63"/>
      <c r="O6" s="77"/>
      <c r="P6" s="65"/>
      <c r="Q6" s="69"/>
      <c r="R6" s="83"/>
      <c r="S6" s="83"/>
      <c r="T6" s="83"/>
      <c r="U6" s="83"/>
    </row>
    <row r="7" spans="1:21" x14ac:dyDescent="0.2">
      <c r="A7" s="3" t="s">
        <v>3</v>
      </c>
      <c r="B7" s="3" t="s">
        <v>39</v>
      </c>
      <c r="D7" s="57"/>
      <c r="E7" s="57"/>
      <c r="F7" s="61"/>
      <c r="G7" s="65"/>
      <c r="H7" s="65"/>
      <c r="I7" s="65"/>
      <c r="J7" s="65"/>
      <c r="K7" s="15" t="s">
        <v>10</v>
      </c>
      <c r="L7" s="62"/>
      <c r="M7" s="63"/>
      <c r="N7" s="63"/>
      <c r="O7" s="77"/>
      <c r="P7" s="65"/>
      <c r="Q7" s="69"/>
      <c r="R7" s="83"/>
      <c r="S7" s="83"/>
      <c r="T7" s="83"/>
      <c r="U7" s="83"/>
    </row>
    <row r="8" spans="1:21" x14ac:dyDescent="0.2">
      <c r="A8" s="3" t="s">
        <v>4</v>
      </c>
      <c r="B8" s="3" t="s">
        <v>40</v>
      </c>
      <c r="D8" s="57"/>
      <c r="E8" s="57"/>
      <c r="F8" s="61"/>
      <c r="G8" s="65"/>
      <c r="H8" s="65"/>
      <c r="I8" s="65"/>
      <c r="J8" s="65"/>
      <c r="K8" s="15" t="s">
        <v>11</v>
      </c>
      <c r="L8" s="62"/>
      <c r="M8" s="63"/>
      <c r="N8" s="63"/>
      <c r="O8" s="77"/>
      <c r="P8" s="65"/>
      <c r="Q8" s="69"/>
      <c r="R8" s="83"/>
      <c r="S8" s="83"/>
      <c r="T8" s="83"/>
      <c r="U8" s="83"/>
    </row>
    <row r="9" spans="1:21" x14ac:dyDescent="0.2">
      <c r="A9" s="3" t="s">
        <v>5</v>
      </c>
      <c r="B9" s="3" t="s">
        <v>41</v>
      </c>
      <c r="D9" s="57"/>
      <c r="E9" s="57"/>
      <c r="F9" s="61"/>
      <c r="G9" s="65"/>
      <c r="H9" s="65"/>
      <c r="I9" s="65"/>
      <c r="J9" s="65"/>
      <c r="K9" s="15" t="s">
        <v>12</v>
      </c>
      <c r="L9" s="62"/>
      <c r="M9" s="63"/>
      <c r="N9" s="63"/>
      <c r="O9" s="77"/>
      <c r="P9" s="65"/>
      <c r="Q9" s="69"/>
      <c r="R9" s="83"/>
      <c r="S9" s="83"/>
      <c r="T9" s="83"/>
      <c r="U9" s="83"/>
    </row>
    <row r="10" spans="1:21" x14ac:dyDescent="0.2">
      <c r="A10" s="3" t="s">
        <v>6</v>
      </c>
      <c r="B10" s="3" t="s">
        <v>42</v>
      </c>
      <c r="D10" s="57"/>
      <c r="E10" s="57"/>
      <c r="F10" s="61"/>
      <c r="G10" s="66"/>
      <c r="H10" s="66"/>
      <c r="I10" s="66"/>
      <c r="J10" s="66"/>
      <c r="K10" s="15" t="s">
        <v>13</v>
      </c>
      <c r="L10" s="62"/>
      <c r="M10" s="63"/>
      <c r="N10" s="63"/>
      <c r="O10" s="78"/>
      <c r="P10" s="66"/>
      <c r="Q10" s="70"/>
      <c r="R10" s="84"/>
      <c r="S10" s="84"/>
      <c r="T10" s="84"/>
      <c r="U10" s="84"/>
    </row>
    <row r="11" spans="1:21" x14ac:dyDescent="0.2">
      <c r="D11" s="7" t="s">
        <v>44</v>
      </c>
    </row>
    <row r="13" spans="1:21" ht="15" x14ac:dyDescent="0.25">
      <c r="A13" s="1" t="s">
        <v>24</v>
      </c>
      <c r="L13" t="s">
        <v>45</v>
      </c>
    </row>
    <row r="14" spans="1:21" ht="15" x14ac:dyDescent="0.25">
      <c r="A14" s="2" t="s">
        <v>0</v>
      </c>
      <c r="B14" s="2" t="s">
        <v>7</v>
      </c>
      <c r="D14" s="2" t="s">
        <v>20</v>
      </c>
      <c r="E14" s="2" t="s">
        <v>21</v>
      </c>
      <c r="F14" s="2" t="s">
        <v>22</v>
      </c>
      <c r="G14" s="13"/>
      <c r="H14" s="13"/>
      <c r="I14" s="13"/>
      <c r="J14" s="13"/>
      <c r="K14" s="1"/>
      <c r="L14" s="8" t="s">
        <v>46</v>
      </c>
    </row>
    <row r="15" spans="1:21" ht="14.25" customHeight="1" x14ac:dyDescent="0.2">
      <c r="A15" s="3" t="s">
        <v>1</v>
      </c>
      <c r="B15" s="3" t="s">
        <v>8</v>
      </c>
      <c r="D15" s="56" t="s">
        <v>101</v>
      </c>
      <c r="E15" s="57" t="s">
        <v>90</v>
      </c>
      <c r="F15" s="57" t="s">
        <v>284</v>
      </c>
      <c r="G15" s="14"/>
      <c r="H15" s="14"/>
      <c r="I15" s="14"/>
      <c r="J15" s="14"/>
      <c r="L15" t="s">
        <v>47</v>
      </c>
    </row>
    <row r="16" spans="1:21" x14ac:dyDescent="0.2">
      <c r="A16" s="3" t="s">
        <v>25</v>
      </c>
      <c r="B16" s="3" t="s">
        <v>9</v>
      </c>
      <c r="D16" s="57"/>
      <c r="E16" s="57"/>
      <c r="F16" s="57"/>
      <c r="G16" s="14"/>
      <c r="H16" s="14"/>
      <c r="I16" s="14"/>
      <c r="J16" s="14"/>
      <c r="L16" t="s">
        <v>48</v>
      </c>
    </row>
    <row r="17" spans="1:15" x14ac:dyDescent="0.2">
      <c r="A17" s="3" t="s">
        <v>26</v>
      </c>
      <c r="B17" s="3" t="s">
        <v>10</v>
      </c>
      <c r="D17" s="57"/>
      <c r="E17" s="57"/>
      <c r="F17" s="57"/>
      <c r="G17" s="14"/>
      <c r="H17" s="14"/>
      <c r="I17" s="14"/>
      <c r="J17" s="14"/>
    </row>
    <row r="18" spans="1:15" x14ac:dyDescent="0.2">
      <c r="A18" s="3" t="s">
        <v>27</v>
      </c>
      <c r="B18" s="3" t="s">
        <v>11</v>
      </c>
      <c r="D18" s="57"/>
      <c r="E18" s="57"/>
      <c r="F18" s="57"/>
      <c r="G18" s="14"/>
      <c r="H18" s="14"/>
      <c r="I18" s="14"/>
      <c r="J18" s="14"/>
    </row>
    <row r="19" spans="1:15" x14ac:dyDescent="0.2">
      <c r="A19" s="3" t="s">
        <v>28</v>
      </c>
      <c r="B19" s="3" t="s">
        <v>12</v>
      </c>
      <c r="D19" s="57"/>
      <c r="E19" s="57"/>
      <c r="F19" s="57"/>
      <c r="G19" s="14"/>
      <c r="H19" s="14"/>
      <c r="I19" s="14"/>
      <c r="J19" s="14"/>
    </row>
    <row r="20" spans="1:15" x14ac:dyDescent="0.2">
      <c r="A20" s="3" t="s">
        <v>29</v>
      </c>
      <c r="B20" s="3" t="s">
        <v>13</v>
      </c>
      <c r="D20" s="57"/>
      <c r="E20" s="57"/>
      <c r="F20" s="57"/>
      <c r="G20" s="14"/>
      <c r="H20" s="14"/>
      <c r="I20" s="14"/>
      <c r="J20" s="14"/>
    </row>
    <row r="23" spans="1:15" x14ac:dyDescent="0.2">
      <c r="K23" t="s">
        <v>69</v>
      </c>
    </row>
    <row r="24" spans="1:15" ht="15" x14ac:dyDescent="0.25">
      <c r="A24" s="5" t="s">
        <v>23</v>
      </c>
      <c r="B24" s="6"/>
      <c r="C24" s="6"/>
      <c r="D24" s="6"/>
    </row>
    <row r="25" spans="1:15" ht="15" x14ac:dyDescent="0.25">
      <c r="A25" s="2" t="s">
        <v>0</v>
      </c>
      <c r="B25" s="2" t="s">
        <v>36</v>
      </c>
      <c r="D25" s="2" t="s">
        <v>14</v>
      </c>
      <c r="E25" s="2" t="s">
        <v>15</v>
      </c>
      <c r="F25" s="2" t="s">
        <v>16</v>
      </c>
      <c r="G25" s="18"/>
      <c r="H25" s="18"/>
      <c r="I25" s="18"/>
      <c r="J25" s="18"/>
      <c r="K25" s="2" t="s">
        <v>35</v>
      </c>
      <c r="L25" s="9" t="s">
        <v>17</v>
      </c>
      <c r="M25" s="9" t="s">
        <v>18</v>
      </c>
      <c r="N25" s="9" t="s">
        <v>19</v>
      </c>
      <c r="O25" s="11"/>
    </row>
    <row r="26" spans="1:15" ht="14.25" customHeight="1" x14ac:dyDescent="0.2">
      <c r="A26" s="4">
        <v>2.0000000000000001E-4</v>
      </c>
      <c r="B26" s="3" t="s">
        <v>37</v>
      </c>
      <c r="D26" s="67" t="s">
        <v>49</v>
      </c>
      <c r="E26" s="68"/>
      <c r="F26" s="68"/>
      <c r="G26" s="19"/>
      <c r="H26" s="19"/>
      <c r="I26" s="19"/>
      <c r="J26" s="19"/>
      <c r="K26" s="3" t="s">
        <v>74</v>
      </c>
      <c r="L26" s="76" t="s">
        <v>92</v>
      </c>
      <c r="M26" s="76" t="s">
        <v>302</v>
      </c>
      <c r="N26" s="76"/>
      <c r="O26" s="11"/>
    </row>
    <row r="27" spans="1:15" x14ac:dyDescent="0.2">
      <c r="A27" s="3" t="s">
        <v>30</v>
      </c>
      <c r="B27" s="3" t="s">
        <v>38</v>
      </c>
      <c r="D27" s="57"/>
      <c r="E27" s="68"/>
      <c r="F27" s="68"/>
      <c r="G27" s="19"/>
      <c r="H27" s="19"/>
      <c r="I27" s="19"/>
      <c r="J27" s="19"/>
      <c r="K27" s="3" t="s">
        <v>73</v>
      </c>
      <c r="L27" s="77"/>
      <c r="M27" s="77"/>
      <c r="N27" s="77"/>
      <c r="O27" s="11"/>
    </row>
    <row r="28" spans="1:15" x14ac:dyDescent="0.2">
      <c r="A28" s="3" t="s">
        <v>31</v>
      </c>
      <c r="B28" s="3" t="s">
        <v>39</v>
      </c>
      <c r="D28" s="57"/>
      <c r="E28" s="68"/>
      <c r="F28" s="68"/>
      <c r="G28" s="19"/>
      <c r="H28" s="19"/>
      <c r="I28" s="19"/>
      <c r="J28" s="19"/>
      <c r="K28" s="3" t="s">
        <v>68</v>
      </c>
      <c r="L28" s="77"/>
      <c r="M28" s="77"/>
      <c r="N28" s="77"/>
      <c r="O28" s="11"/>
    </row>
    <row r="29" spans="1:15" x14ac:dyDescent="0.2">
      <c r="A29" s="3" t="s">
        <v>32</v>
      </c>
      <c r="B29" s="3" t="s">
        <v>40</v>
      </c>
      <c r="D29" s="57"/>
      <c r="E29" s="68"/>
      <c r="F29" s="68"/>
      <c r="G29" s="19"/>
      <c r="H29" s="19"/>
      <c r="I29" s="19"/>
      <c r="J29" s="19"/>
      <c r="K29" s="35" t="s">
        <v>75</v>
      </c>
      <c r="L29" s="77"/>
      <c r="M29" s="77"/>
      <c r="N29" s="77"/>
      <c r="O29" s="12"/>
    </row>
    <row r="30" spans="1:15" x14ac:dyDescent="0.2">
      <c r="A30" s="3" t="s">
        <v>33</v>
      </c>
      <c r="B30" s="3" t="s">
        <v>41</v>
      </c>
      <c r="D30" s="57"/>
      <c r="E30" s="68"/>
      <c r="F30" s="68"/>
      <c r="G30" s="19"/>
      <c r="H30" s="19"/>
      <c r="I30" s="19"/>
      <c r="J30" s="19"/>
      <c r="K30" s="35" t="s">
        <v>76</v>
      </c>
      <c r="L30" s="77"/>
      <c r="M30" s="77"/>
      <c r="N30" s="77"/>
      <c r="O30" s="12"/>
    </row>
    <row r="31" spans="1:15" x14ac:dyDescent="0.2">
      <c r="A31" s="3" t="s">
        <v>34</v>
      </c>
      <c r="B31" s="3" t="s">
        <v>42</v>
      </c>
      <c r="D31" s="57"/>
      <c r="E31" s="68"/>
      <c r="F31" s="68"/>
      <c r="G31" s="19"/>
      <c r="H31" s="19"/>
      <c r="I31" s="19"/>
      <c r="J31" s="19"/>
      <c r="K31" s="35" t="s">
        <v>77</v>
      </c>
      <c r="L31" s="77"/>
      <c r="M31" s="77"/>
      <c r="N31" s="77"/>
      <c r="O31" s="12"/>
    </row>
    <row r="32" spans="1:15" x14ac:dyDescent="0.2">
      <c r="K32" s="3" t="s">
        <v>78</v>
      </c>
      <c r="L32" s="77"/>
      <c r="M32" s="77"/>
      <c r="N32" s="77"/>
      <c r="O32" s="11"/>
    </row>
    <row r="33" spans="4:15" x14ac:dyDescent="0.2">
      <c r="K33" s="3" t="s">
        <v>79</v>
      </c>
      <c r="L33" s="77"/>
      <c r="M33" s="77"/>
      <c r="N33" s="77"/>
      <c r="O33" s="11"/>
    </row>
    <row r="34" spans="4:15" x14ac:dyDescent="0.2">
      <c r="K34" s="3" t="s">
        <v>80</v>
      </c>
      <c r="L34" s="78"/>
      <c r="M34" s="78"/>
      <c r="N34" s="78"/>
      <c r="O34" s="11"/>
    </row>
    <row r="35" spans="4:15" x14ac:dyDescent="0.2">
      <c r="O35" s="11"/>
    </row>
    <row r="39" spans="4:15" ht="15" x14ac:dyDescent="0.25">
      <c r="D39" s="1" t="s">
        <v>50</v>
      </c>
    </row>
    <row r="40" spans="4:15" x14ac:dyDescent="0.2">
      <c r="D40" t="s">
        <v>51</v>
      </c>
    </row>
    <row r="41" spans="4:15" x14ac:dyDescent="0.2">
      <c r="D41" t="s">
        <v>52</v>
      </c>
    </row>
    <row r="42" spans="4:15" x14ac:dyDescent="0.2">
      <c r="D42" t="s">
        <v>53</v>
      </c>
    </row>
    <row r="44" spans="4:15" ht="15" x14ac:dyDescent="0.25">
      <c r="D44" s="1" t="s">
        <v>54</v>
      </c>
    </row>
    <row r="45" spans="4:15" x14ac:dyDescent="0.2">
      <c r="D45" t="s">
        <v>55</v>
      </c>
    </row>
    <row r="46" spans="4:15" x14ac:dyDescent="0.2">
      <c r="D46" t="s">
        <v>56</v>
      </c>
    </row>
    <row r="47" spans="4:15" x14ac:dyDescent="0.2">
      <c r="D47" t="s">
        <v>57</v>
      </c>
    </row>
    <row r="48" spans="4:15" x14ac:dyDescent="0.2">
      <c r="D48" t="s">
        <v>58</v>
      </c>
    </row>
    <row r="51" spans="4:4" ht="15" x14ac:dyDescent="0.25">
      <c r="D51" s="1" t="s">
        <v>59</v>
      </c>
    </row>
    <row r="52" spans="4:4" x14ac:dyDescent="0.2">
      <c r="D52" t="s">
        <v>60</v>
      </c>
    </row>
    <row r="53" spans="4:4" x14ac:dyDescent="0.2">
      <c r="D53" t="s">
        <v>61</v>
      </c>
    </row>
    <row r="54" spans="4:4" x14ac:dyDescent="0.2">
      <c r="D54" t="s">
        <v>62</v>
      </c>
    </row>
    <row r="55" spans="4:4" x14ac:dyDescent="0.2">
      <c r="D55" t="s">
        <v>63</v>
      </c>
    </row>
    <row r="57" spans="4:4" ht="15" x14ac:dyDescent="0.25">
      <c r="D57" s="1" t="s">
        <v>64</v>
      </c>
    </row>
    <row r="58" spans="4:4" x14ac:dyDescent="0.2">
      <c r="D58" t="s">
        <v>65</v>
      </c>
    </row>
    <row r="59" spans="4:4" x14ac:dyDescent="0.2">
      <c r="D59" t="s">
        <v>66</v>
      </c>
    </row>
    <row r="60" spans="4:4" x14ac:dyDescent="0.2">
      <c r="D60" t="s">
        <v>67</v>
      </c>
    </row>
    <row r="62" spans="4:4" ht="15" x14ac:dyDescent="0.25">
      <c r="D62" s="10">
        <v>43437</v>
      </c>
    </row>
    <row r="63" spans="4:4" x14ac:dyDescent="0.2">
      <c r="D63" t="s">
        <v>70</v>
      </c>
    </row>
    <row r="64" spans="4:4" x14ac:dyDescent="0.2">
      <c r="D64" t="s">
        <v>71</v>
      </c>
    </row>
    <row r="65" spans="4:4" x14ac:dyDescent="0.2">
      <c r="D65" t="s">
        <v>72</v>
      </c>
    </row>
  </sheetData>
  <mergeCells count="36">
    <mergeCell ref="U3:U4"/>
    <mergeCell ref="T5:T10"/>
    <mergeCell ref="U5:U10"/>
    <mergeCell ref="R3:R4"/>
    <mergeCell ref="R5:R10"/>
    <mergeCell ref="S3:S4"/>
    <mergeCell ref="S5:S10"/>
    <mergeCell ref="T3:T4"/>
    <mergeCell ref="D26:D31"/>
    <mergeCell ref="E26:E31"/>
    <mergeCell ref="F26:F31"/>
    <mergeCell ref="Q5:Q10"/>
    <mergeCell ref="L3:L4"/>
    <mergeCell ref="M3:M4"/>
    <mergeCell ref="N3:N4"/>
    <mergeCell ref="O3:O4"/>
    <mergeCell ref="P3:P4"/>
    <mergeCell ref="Q3:Q4"/>
    <mergeCell ref="P5:P10"/>
    <mergeCell ref="N5:N10"/>
    <mergeCell ref="N26:N34"/>
    <mergeCell ref="M26:M34"/>
    <mergeCell ref="L26:L34"/>
    <mergeCell ref="O5:O10"/>
    <mergeCell ref="L5:L10"/>
    <mergeCell ref="M5:M10"/>
    <mergeCell ref="G5:G10"/>
    <mergeCell ref="H5:H10"/>
    <mergeCell ref="I5:I10"/>
    <mergeCell ref="J5:J10"/>
    <mergeCell ref="D15:D20"/>
    <mergeCell ref="E15:E20"/>
    <mergeCell ref="F15:F20"/>
    <mergeCell ref="D5:D10"/>
    <mergeCell ref="E5:E10"/>
    <mergeCell ref="F5:F10"/>
  </mergeCells>
  <pageMargins left="0.25" right="0.25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1"/>
  <sheetViews>
    <sheetView topLeftCell="A10" workbookViewId="0">
      <selection activeCell="H16" sqref="H16"/>
    </sheetView>
  </sheetViews>
  <sheetFormatPr defaultRowHeight="12.75" x14ac:dyDescent="0.2"/>
  <cols>
    <col min="1" max="1" width="14.625" style="20" customWidth="1"/>
    <col min="2" max="2" width="6.75" style="20" customWidth="1"/>
    <col min="3" max="3" width="9" style="20"/>
    <col min="4" max="4" width="14" style="20" customWidth="1"/>
    <col min="5" max="16384" width="9" style="20"/>
  </cols>
  <sheetData>
    <row r="1" spans="1:7" x14ac:dyDescent="0.2">
      <c r="A1" s="21" t="s">
        <v>106</v>
      </c>
      <c r="B1" s="21" t="s">
        <v>117</v>
      </c>
      <c r="C1" s="21" t="s">
        <v>107</v>
      </c>
      <c r="D1" s="21" t="s">
        <v>108</v>
      </c>
      <c r="E1" s="21" t="s">
        <v>113</v>
      </c>
      <c r="F1" s="21" t="s">
        <v>118</v>
      </c>
      <c r="G1" s="21" t="s">
        <v>109</v>
      </c>
    </row>
    <row r="2" spans="1:7" x14ac:dyDescent="0.2">
      <c r="A2" s="20" t="str">
        <f>LEFT(C30,13)</f>
        <v>TGFB-10-18-18</v>
      </c>
      <c r="B2" s="20">
        <v>1</v>
      </c>
      <c r="C2" s="20" t="s">
        <v>111</v>
      </c>
      <c r="D2" s="20" t="str">
        <f>MID(C30,24, 12)</f>
        <v xml:space="preserve"> book 1 pg. </v>
      </c>
      <c r="E2" s="20" t="s">
        <v>114</v>
      </c>
      <c r="F2" s="20">
        <v>1</v>
      </c>
    </row>
    <row r="3" spans="1:7" x14ac:dyDescent="0.2">
      <c r="A3" s="20" t="str">
        <f>LEFT(C31,13)</f>
        <v>TGFB-10-19-18</v>
      </c>
      <c r="B3" s="20">
        <v>1</v>
      </c>
      <c r="C3" s="20" t="s">
        <v>112</v>
      </c>
      <c r="D3" s="20" t="str">
        <f>MID(C31,21, 14)</f>
        <v xml:space="preserve">book 1 pg. 59 </v>
      </c>
      <c r="E3" s="20" t="s">
        <v>115</v>
      </c>
      <c r="F3" s="20">
        <v>1</v>
      </c>
    </row>
    <row r="4" spans="1:7" x14ac:dyDescent="0.2">
      <c r="A4" s="20" t="str">
        <f>LEFT(C32,13)</f>
        <v>TGFB-10-25-18</v>
      </c>
      <c r="B4" s="20">
        <v>1</v>
      </c>
      <c r="C4" s="20" t="s">
        <v>112</v>
      </c>
      <c r="D4" s="20" t="str">
        <f>MID(C32,21, 14)</f>
        <v xml:space="preserve">book 1 pg. 65 </v>
      </c>
      <c r="E4" s="20" t="str">
        <f>RIGHT(C32,50)</f>
        <v>d no efficacy at all. Must do additional controls.</v>
      </c>
      <c r="F4" s="20">
        <v>0</v>
      </c>
    </row>
    <row r="5" spans="1:7" x14ac:dyDescent="0.2">
      <c r="A5" s="20" t="str">
        <f>LEFT(C33,12)</f>
        <v>TGF 11-02-18</v>
      </c>
      <c r="B5" s="20">
        <v>1</v>
      </c>
      <c r="C5" s="20" t="s">
        <v>112</v>
      </c>
      <c r="D5" s="20" t="str">
        <f>MID(C33,19, 14)</f>
        <v xml:space="preserve"> book 1 pg. 76</v>
      </c>
      <c r="E5" s="20" t="s">
        <v>115</v>
      </c>
      <c r="F5" s="20">
        <v>0</v>
      </c>
    </row>
    <row r="6" spans="1:7" x14ac:dyDescent="0.2">
      <c r="A6" s="20" t="str">
        <f>LEFT(C34,12)</f>
        <v>TGF 11-08-18</v>
      </c>
      <c r="B6" s="20">
        <v>1</v>
      </c>
      <c r="C6" s="20" t="s">
        <v>112</v>
      </c>
      <c r="D6" s="20" t="str">
        <f>MID(C34,19, 14)</f>
        <v xml:space="preserve"> book 1 pg. 86</v>
      </c>
      <c r="E6" s="20" t="s">
        <v>116</v>
      </c>
      <c r="F6" s="20">
        <v>0</v>
      </c>
      <c r="G6" s="20" t="s">
        <v>119</v>
      </c>
    </row>
    <row r="7" spans="1:7" x14ac:dyDescent="0.2">
      <c r="A7" s="20" t="str">
        <f>LEFT(C35,12)</f>
        <v>TGF 11-16-18</v>
      </c>
      <c r="B7" s="20">
        <v>1</v>
      </c>
      <c r="C7" s="20" t="s">
        <v>112</v>
      </c>
      <c r="D7" s="20" t="str">
        <f>MID(C35,19, 14)</f>
        <v>book 1, pg. 93</v>
      </c>
      <c r="E7" s="20" t="s">
        <v>115</v>
      </c>
      <c r="F7" s="20">
        <v>0</v>
      </c>
      <c r="G7" s="20" t="s">
        <v>119</v>
      </c>
    </row>
    <row r="8" spans="1:7" x14ac:dyDescent="0.2">
      <c r="A8" s="20" t="str">
        <f>LEFT(C36,12)</f>
        <v>TGF 12-06-18</v>
      </c>
      <c r="B8" s="20">
        <v>1</v>
      </c>
      <c r="C8" s="20" t="s">
        <v>112</v>
      </c>
      <c r="D8" s="20" t="str">
        <f>MID(C36,19, 13)</f>
        <v>book 1 pg.116</v>
      </c>
      <c r="E8" s="20" t="s">
        <v>115</v>
      </c>
      <c r="F8" s="20">
        <v>0</v>
      </c>
      <c r="G8" s="20" t="s">
        <v>119</v>
      </c>
    </row>
    <row r="9" spans="1:7" x14ac:dyDescent="0.2">
      <c r="A9" s="20" t="str">
        <f>LEFT(C37,12)</f>
        <v/>
      </c>
    </row>
    <row r="10" spans="1:7" x14ac:dyDescent="0.2">
      <c r="A10" s="20" t="str">
        <f>LEFT(C38,14)</f>
        <v>TGFB-10-26-18A</v>
      </c>
      <c r="B10" s="20">
        <v>2</v>
      </c>
      <c r="C10" s="20" t="s">
        <v>111</v>
      </c>
      <c r="D10" s="20" t="str">
        <f>MID(C38,44, 12)</f>
        <v>book 2 pg 4</v>
      </c>
      <c r="E10" s="20" t="s">
        <v>115</v>
      </c>
    </row>
    <row r="11" spans="1:7" x14ac:dyDescent="0.2">
      <c r="A11" s="20" t="str">
        <f>LEFT(C39,14)</f>
        <v>TGFB-10-26-18B</v>
      </c>
      <c r="B11" s="20">
        <v>2</v>
      </c>
      <c r="C11" s="20" t="s">
        <v>111</v>
      </c>
      <c r="D11" s="20" t="str">
        <f>MID(C39,44, 12)</f>
        <v>book 2 pg 4</v>
      </c>
      <c r="E11" s="20" t="s">
        <v>115</v>
      </c>
    </row>
    <row r="12" spans="1:7" x14ac:dyDescent="0.2">
      <c r="A12" s="20" t="str">
        <f>LEFT(C40,12)</f>
        <v xml:space="preserve">TGFB11-9-18 </v>
      </c>
      <c r="B12" s="20">
        <v>2</v>
      </c>
      <c r="C12" s="20" t="s">
        <v>111</v>
      </c>
      <c r="D12" s="20" t="str">
        <f>MID(C40,39, 13)</f>
        <v>book 1 pg 112</v>
      </c>
      <c r="E12" s="20" t="s">
        <v>114</v>
      </c>
    </row>
    <row r="13" spans="1:7" x14ac:dyDescent="0.2">
      <c r="A13" s="20" t="str">
        <f>LEFT(C41,13)</f>
        <v xml:space="preserve">TGFB11-16-18 </v>
      </c>
      <c r="B13" s="20">
        <v>2</v>
      </c>
      <c r="C13" s="20" t="s">
        <v>111</v>
      </c>
      <c r="D13" s="20" t="str">
        <f>MID(C41,40, 13)</f>
        <v>book 1 pg 127</v>
      </c>
      <c r="E13" s="20" t="s">
        <v>114</v>
      </c>
    </row>
    <row r="14" spans="1:7" x14ac:dyDescent="0.2">
      <c r="A14" s="20" t="str">
        <f>LEFT(C43,13)</f>
        <v>TFGB12-21-18C</v>
      </c>
      <c r="B14" s="20">
        <v>2</v>
      </c>
      <c r="C14" s="20" t="s">
        <v>111</v>
      </c>
      <c r="D14" s="20" t="s">
        <v>305</v>
      </c>
      <c r="E14" s="20" t="s">
        <v>303</v>
      </c>
    </row>
    <row r="15" spans="1:7" x14ac:dyDescent="0.2">
      <c r="A15" s="20" t="s">
        <v>304</v>
      </c>
      <c r="B15" s="20">
        <v>2</v>
      </c>
      <c r="C15" s="20" t="s">
        <v>111</v>
      </c>
      <c r="D15" s="20" t="s">
        <v>306</v>
      </c>
      <c r="E15" s="20" t="s">
        <v>303</v>
      </c>
    </row>
    <row r="16" spans="1:7" x14ac:dyDescent="0.2">
      <c r="A16" s="20" t="str">
        <f>LEFT(C44,12)</f>
        <v/>
      </c>
    </row>
    <row r="17" spans="1:4" x14ac:dyDescent="0.2">
      <c r="A17" s="20" t="str">
        <f>MID(C45,10, 8)</f>
        <v>ESTF-164</v>
      </c>
      <c r="B17" s="20">
        <v>5</v>
      </c>
      <c r="C17" s="20" t="s">
        <v>111</v>
      </c>
      <c r="D17" s="20" t="str">
        <f>MID(C45,20, 14)</f>
        <v>book 1 pg. 143</v>
      </c>
    </row>
    <row r="18" spans="1:4" x14ac:dyDescent="0.2">
      <c r="A18" s="20" t="str">
        <f t="shared" ref="A18:A19" si="0">MID(C46,10, 8)</f>
        <v>ESTF-165</v>
      </c>
      <c r="B18" s="20">
        <v>5</v>
      </c>
      <c r="C18" s="20" t="s">
        <v>111</v>
      </c>
      <c r="D18" s="20" t="str">
        <f t="shared" ref="D18:D19" si="1">MID(C46,20, 14)</f>
        <v xml:space="preserve">still need to </v>
      </c>
    </row>
    <row r="19" spans="1:4" x14ac:dyDescent="0.2">
      <c r="A19" s="20" t="str">
        <f t="shared" si="0"/>
        <v>ESTF-166</v>
      </c>
      <c r="B19" s="20">
        <v>5</v>
      </c>
      <c r="C19" s="20" t="s">
        <v>111</v>
      </c>
      <c r="D19" s="20" t="str">
        <f t="shared" si="1"/>
        <v xml:space="preserve">still need to </v>
      </c>
    </row>
    <row r="21" spans="1:4" x14ac:dyDescent="0.2">
      <c r="A21" s="20" t="str">
        <f>MID(C49,6, 8)</f>
        <v>ESTF-160</v>
      </c>
      <c r="B21" s="20">
        <v>3</v>
      </c>
      <c r="C21" s="20" t="s">
        <v>112</v>
      </c>
      <c r="D21" s="20" t="str">
        <f>MID(C49,16, 14)</f>
        <v xml:space="preserve">book 1 pg. 74 </v>
      </c>
    </row>
    <row r="22" spans="1:4" x14ac:dyDescent="0.2">
      <c r="A22" s="20" t="str">
        <f t="shared" ref="A22:A23" si="2">MID(C50,10, 8)</f>
        <v>ESTF-161</v>
      </c>
      <c r="B22" s="20">
        <v>3</v>
      </c>
      <c r="C22" s="20" t="s">
        <v>111</v>
      </c>
      <c r="D22" s="20" t="str">
        <f>MID(C50,19, 14)</f>
        <v>book 1 pg 104</v>
      </c>
    </row>
    <row r="23" spans="1:4" x14ac:dyDescent="0.2">
      <c r="A23" s="20" t="str">
        <f t="shared" si="2"/>
        <v>ESTF-162</v>
      </c>
      <c r="B23" s="20">
        <v>3</v>
      </c>
      <c r="C23" s="20" t="s">
        <v>111</v>
      </c>
      <c r="D23" s="20" t="str">
        <f>MID(C51,19, 14)</f>
        <v>book 1 pg 147</v>
      </c>
    </row>
    <row r="24" spans="1:4" x14ac:dyDescent="0.2">
      <c r="A24" s="20" t="s">
        <v>275</v>
      </c>
      <c r="B24" s="20">
        <v>3</v>
      </c>
      <c r="C24" s="20" t="s">
        <v>111</v>
      </c>
      <c r="D24" s="20" t="s">
        <v>309</v>
      </c>
    </row>
    <row r="30" spans="1:4" x14ac:dyDescent="0.2">
      <c r="A30" s="20" t="s">
        <v>14</v>
      </c>
      <c r="C30" s="20" t="s">
        <v>308</v>
      </c>
    </row>
    <row r="31" spans="1:4" x14ac:dyDescent="0.2">
      <c r="A31" s="20" t="s">
        <v>15</v>
      </c>
      <c r="C31" s="20" t="s">
        <v>95</v>
      </c>
    </row>
    <row r="32" spans="1:4" x14ac:dyDescent="0.2">
      <c r="A32" s="20" t="s">
        <v>16</v>
      </c>
      <c r="C32" s="20" t="s">
        <v>110</v>
      </c>
    </row>
    <row r="33" spans="1:3" x14ac:dyDescent="0.2">
      <c r="A33" s="20" t="s">
        <v>96</v>
      </c>
      <c r="C33" s="20" t="s">
        <v>98</v>
      </c>
    </row>
    <row r="34" spans="1:3" x14ac:dyDescent="0.2">
      <c r="A34" s="20" t="s">
        <v>99</v>
      </c>
      <c r="C34" s="20" t="s">
        <v>102</v>
      </c>
    </row>
    <row r="35" spans="1:3" x14ac:dyDescent="0.2">
      <c r="A35" s="20" t="s">
        <v>100</v>
      </c>
      <c r="C35" s="20" t="s">
        <v>103</v>
      </c>
    </row>
    <row r="36" spans="1:3" x14ac:dyDescent="0.2">
      <c r="A36" s="20" t="s">
        <v>104</v>
      </c>
      <c r="C36" s="20" t="s">
        <v>105</v>
      </c>
    </row>
    <row r="38" spans="1:3" x14ac:dyDescent="0.2">
      <c r="A38" s="20" t="s">
        <v>17</v>
      </c>
      <c r="C38" s="20" t="s">
        <v>84</v>
      </c>
    </row>
    <row r="39" spans="1:3" x14ac:dyDescent="0.2">
      <c r="A39" s="20" t="s">
        <v>18</v>
      </c>
      <c r="C39" s="20" t="s">
        <v>85</v>
      </c>
    </row>
    <row r="40" spans="1:3" x14ac:dyDescent="0.2">
      <c r="A40" s="20" t="s">
        <v>19</v>
      </c>
      <c r="C40" s="20" t="s">
        <v>86</v>
      </c>
    </row>
    <row r="41" spans="1:3" x14ac:dyDescent="0.2">
      <c r="A41" s="20" t="s">
        <v>81</v>
      </c>
      <c r="C41" s="20" t="s">
        <v>87</v>
      </c>
    </row>
    <row r="42" spans="1:3" x14ac:dyDescent="0.2">
      <c r="A42" s="20" t="s">
        <v>82</v>
      </c>
      <c r="C42" s="20" t="s">
        <v>88</v>
      </c>
    </row>
    <row r="43" spans="1:3" x14ac:dyDescent="0.2">
      <c r="A43" s="20" t="s">
        <v>83</v>
      </c>
      <c r="C43" s="20" t="s">
        <v>89</v>
      </c>
    </row>
    <row r="45" spans="1:3" x14ac:dyDescent="0.2">
      <c r="A45" s="20" t="s">
        <v>17</v>
      </c>
      <c r="C45" s="20" t="s">
        <v>92</v>
      </c>
    </row>
    <row r="46" spans="1:3" x14ac:dyDescent="0.2">
      <c r="A46" s="20" t="s">
        <v>18</v>
      </c>
      <c r="C46" s="20" t="s">
        <v>93</v>
      </c>
    </row>
    <row r="47" spans="1:3" x14ac:dyDescent="0.2">
      <c r="A47" s="20" t="s">
        <v>19</v>
      </c>
      <c r="C47" s="20" t="s">
        <v>94</v>
      </c>
    </row>
    <row r="49" spans="1:3" x14ac:dyDescent="0.2">
      <c r="A49" s="20" t="s">
        <v>20</v>
      </c>
      <c r="C49" s="20" t="s">
        <v>101</v>
      </c>
    </row>
    <row r="50" spans="1:3" x14ac:dyDescent="0.2">
      <c r="A50" s="20" t="s">
        <v>21</v>
      </c>
      <c r="C50" s="20" t="s">
        <v>90</v>
      </c>
    </row>
    <row r="51" spans="1:3" x14ac:dyDescent="0.2">
      <c r="A51" s="20" t="s">
        <v>22</v>
      </c>
      <c r="C51" s="20" t="s">
        <v>91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7"/>
  <sheetViews>
    <sheetView zoomScale="80" zoomScaleNormal="80" workbookViewId="0">
      <selection activeCell="I24" sqref="I24"/>
    </sheetView>
  </sheetViews>
  <sheetFormatPr defaultRowHeight="15" x14ac:dyDescent="0.25"/>
  <cols>
    <col min="1" max="1" width="16.5" style="22" customWidth="1"/>
    <col min="2" max="2" width="14.875" style="22" customWidth="1"/>
    <col min="3" max="3" width="8.5" style="22" customWidth="1"/>
    <col min="4" max="14" width="9" style="22"/>
    <col min="15" max="15" width="15.875" style="22" customWidth="1"/>
    <col min="16" max="16" width="11.75" style="22" customWidth="1"/>
    <col min="17" max="16384" width="9" style="22"/>
  </cols>
  <sheetData>
    <row r="1" spans="1:32" x14ac:dyDescent="0.25">
      <c r="B1" s="22" t="s">
        <v>120</v>
      </c>
      <c r="C1" s="22" t="s">
        <v>121</v>
      </c>
      <c r="D1" s="23" t="s">
        <v>122</v>
      </c>
      <c r="E1" s="23" t="s">
        <v>123</v>
      </c>
      <c r="F1" s="23" t="s">
        <v>124</v>
      </c>
      <c r="G1" s="23" t="s">
        <v>125</v>
      </c>
      <c r="H1" s="23" t="s">
        <v>126</v>
      </c>
      <c r="I1" s="23" t="s">
        <v>127</v>
      </c>
      <c r="J1" s="23" t="s">
        <v>128</v>
      </c>
      <c r="K1" s="23" t="s">
        <v>129</v>
      </c>
      <c r="L1" s="23" t="s">
        <v>130</v>
      </c>
      <c r="M1" s="23" t="s">
        <v>131</v>
      </c>
      <c r="P1" s="22" t="s">
        <v>120</v>
      </c>
      <c r="Q1" s="22" t="s">
        <v>121</v>
      </c>
      <c r="R1" s="22" t="s">
        <v>122</v>
      </c>
      <c r="S1" s="22" t="s">
        <v>123</v>
      </c>
      <c r="T1" s="22" t="s">
        <v>124</v>
      </c>
      <c r="U1" s="22" t="s">
        <v>125</v>
      </c>
      <c r="V1" s="22" t="s">
        <v>126</v>
      </c>
      <c r="W1" s="22" t="s">
        <v>127</v>
      </c>
      <c r="X1" s="22" t="s">
        <v>128</v>
      </c>
      <c r="Y1" s="22" t="s">
        <v>129</v>
      </c>
      <c r="Z1" s="23" t="s">
        <v>130</v>
      </c>
      <c r="AA1" s="23" t="s">
        <v>131</v>
      </c>
    </row>
    <row r="2" spans="1:32" x14ac:dyDescent="0.25">
      <c r="A2" s="24" t="s">
        <v>132</v>
      </c>
      <c r="B2" s="22" t="str">
        <f>MID(A2,7, 8)</f>
        <v>11-02-18</v>
      </c>
      <c r="C2" s="24" t="str">
        <f>RIGHT(A2, 1)</f>
        <v>4</v>
      </c>
      <c r="D2" s="22">
        <v>1</v>
      </c>
      <c r="E2" s="25">
        <v>1.7031291507035229</v>
      </c>
      <c r="F2" s="25">
        <v>1.1009266008572003</v>
      </c>
      <c r="G2" s="25">
        <v>1.3967367307962821</v>
      </c>
      <c r="H2" s="25">
        <v>1.055880137293961</v>
      </c>
      <c r="I2" s="26">
        <v>0</v>
      </c>
      <c r="J2" s="27">
        <v>0</v>
      </c>
      <c r="K2" s="27">
        <v>0</v>
      </c>
      <c r="L2" s="27">
        <v>0</v>
      </c>
      <c r="M2" s="27">
        <v>0</v>
      </c>
      <c r="O2" s="22" t="s">
        <v>132</v>
      </c>
      <c r="P2" s="22" t="s">
        <v>133</v>
      </c>
      <c r="Q2" s="22" t="s">
        <v>134</v>
      </c>
      <c r="R2" s="22">
        <v>1</v>
      </c>
      <c r="S2" s="22">
        <v>1.7031291507035229</v>
      </c>
      <c r="T2" s="22">
        <v>1.1009266008572003</v>
      </c>
      <c r="U2" s="22">
        <v>1.3967367307962821</v>
      </c>
      <c r="V2" s="22">
        <v>1.055880137293961</v>
      </c>
      <c r="W2" s="22">
        <v>0</v>
      </c>
      <c r="X2" s="22">
        <v>0</v>
      </c>
      <c r="Y2" s="22">
        <v>0</v>
      </c>
      <c r="Z2" s="27">
        <v>0</v>
      </c>
      <c r="AA2" s="27">
        <v>0</v>
      </c>
    </row>
    <row r="3" spans="1:32" x14ac:dyDescent="0.25">
      <c r="A3" s="24" t="s">
        <v>135</v>
      </c>
      <c r="B3" s="22" t="str">
        <f t="shared" ref="B3:B13" si="0">MID(A3,7, 8)</f>
        <v>11-02-18</v>
      </c>
      <c r="C3" s="24" t="str">
        <f>RIGHT(A3, 1)</f>
        <v>5</v>
      </c>
      <c r="D3" s="22">
        <v>1</v>
      </c>
      <c r="E3" s="25">
        <v>0.61851410797786921</v>
      </c>
      <c r="F3" s="25">
        <v>1.0219583968638619</v>
      </c>
      <c r="G3" s="25">
        <v>0.80904654624885708</v>
      </c>
      <c r="H3" s="25">
        <v>1.1581202014235277</v>
      </c>
      <c r="I3" s="26">
        <v>0</v>
      </c>
      <c r="J3" s="27">
        <v>0</v>
      </c>
      <c r="K3" s="27">
        <v>0</v>
      </c>
      <c r="L3" s="27">
        <v>0</v>
      </c>
      <c r="M3" s="27">
        <v>0</v>
      </c>
      <c r="O3" s="22" t="s">
        <v>135</v>
      </c>
      <c r="P3" s="22" t="s">
        <v>133</v>
      </c>
      <c r="Q3" s="22" t="s">
        <v>136</v>
      </c>
      <c r="R3" s="22">
        <v>1</v>
      </c>
      <c r="S3" s="22">
        <v>0.61851410797786921</v>
      </c>
      <c r="T3" s="22">
        <v>1.0219583968638619</v>
      </c>
      <c r="U3" s="22">
        <v>0.80904654624885708</v>
      </c>
      <c r="V3" s="22">
        <v>1.1581202014235277</v>
      </c>
      <c r="W3" s="22">
        <v>0</v>
      </c>
      <c r="X3" s="22">
        <v>0</v>
      </c>
      <c r="Y3" s="22">
        <v>0</v>
      </c>
      <c r="Z3" s="27">
        <v>0</v>
      </c>
      <c r="AA3" s="27">
        <v>0</v>
      </c>
      <c r="AC3" s="22">
        <f>TTEST(S18:S29,S44:S53,2,2)</f>
        <v>3.5031208398604113E-4</v>
      </c>
      <c r="AD3" s="22">
        <f>TTEST(T18:T29,T44:T53,2,2)</f>
        <v>1.1101426359931493E-8</v>
      </c>
      <c r="AE3" s="22">
        <f t="shared" ref="AE3" si="1">TTEST(U18:U29,U44:U53,2,2)</f>
        <v>4.6277447390555447E-3</v>
      </c>
      <c r="AF3" s="22">
        <f>TTEST(V18:V29,V44:V53,2,2)</f>
        <v>3.7498608328858876E-4</v>
      </c>
    </row>
    <row r="4" spans="1:32" x14ac:dyDescent="0.25">
      <c r="A4" s="24" t="s">
        <v>137</v>
      </c>
      <c r="B4" s="22" t="str">
        <f t="shared" si="0"/>
        <v>11-02-18</v>
      </c>
      <c r="C4" s="24" t="str">
        <f>RIGHT(A4, 1)</f>
        <v>6</v>
      </c>
      <c r="D4" s="22">
        <v>1</v>
      </c>
      <c r="E4" s="25">
        <v>0.94929852814834692</v>
      </c>
      <c r="F4" s="25">
        <v>0.88880894816633182</v>
      </c>
      <c r="G4" s="25">
        <v>0.88493615199677034</v>
      </c>
      <c r="H4" s="25">
        <v>0.81777106994738968</v>
      </c>
      <c r="I4" s="26">
        <v>0</v>
      </c>
      <c r="J4" s="27">
        <v>0</v>
      </c>
      <c r="K4" s="27">
        <v>0</v>
      </c>
      <c r="L4" s="27">
        <v>0</v>
      </c>
      <c r="M4" s="27">
        <v>0</v>
      </c>
      <c r="O4" s="22" t="s">
        <v>137</v>
      </c>
      <c r="P4" s="22" t="s">
        <v>133</v>
      </c>
      <c r="Q4" s="22" t="s">
        <v>138</v>
      </c>
      <c r="R4" s="22">
        <v>1</v>
      </c>
      <c r="S4" s="22">
        <v>0.94929852814834692</v>
      </c>
      <c r="T4" s="22">
        <v>0.88880894816633182</v>
      </c>
      <c r="U4" s="22">
        <v>0.88493615199677034</v>
      </c>
      <c r="V4" s="22">
        <v>0.81777106994738968</v>
      </c>
      <c r="W4" s="22">
        <v>0</v>
      </c>
      <c r="X4" s="22">
        <v>0</v>
      </c>
      <c r="Y4" s="22">
        <v>0</v>
      </c>
      <c r="Z4" s="27">
        <v>0</v>
      </c>
      <c r="AA4" s="27">
        <v>0</v>
      </c>
    </row>
    <row r="5" spans="1:32" x14ac:dyDescent="0.25">
      <c r="A5" s="24" t="s">
        <v>139</v>
      </c>
      <c r="B5" s="22" t="str">
        <f t="shared" si="0"/>
        <v>11-02-18</v>
      </c>
      <c r="C5" s="24" t="str">
        <f>RIGHT(A5, 2)</f>
        <v>10</v>
      </c>
      <c r="D5" s="22">
        <v>2</v>
      </c>
      <c r="E5" s="25">
        <v>5.1844489279071375</v>
      </c>
      <c r="F5" s="25">
        <v>3.5640691783851746</v>
      </c>
      <c r="G5" s="25">
        <v>5.1973554727118056</v>
      </c>
      <c r="H5" s="25">
        <v>3.4008930688491334</v>
      </c>
      <c r="I5" s="26">
        <v>1</v>
      </c>
      <c r="J5" s="27">
        <v>0</v>
      </c>
      <c r="K5" s="27">
        <v>0</v>
      </c>
      <c r="L5" s="27">
        <v>0</v>
      </c>
      <c r="M5" s="27">
        <v>0</v>
      </c>
      <c r="O5" s="22" t="s">
        <v>140</v>
      </c>
      <c r="P5" s="22" t="s">
        <v>141</v>
      </c>
      <c r="Q5" s="22" t="s">
        <v>142</v>
      </c>
      <c r="R5" s="22">
        <v>1</v>
      </c>
      <c r="S5" s="22">
        <v>0.68320081301085078</v>
      </c>
      <c r="T5" s="22">
        <v>0.86582192086785348</v>
      </c>
      <c r="U5" s="22">
        <v>0.78956543124797041</v>
      </c>
      <c r="V5" s="22">
        <v>0.85103784949943673</v>
      </c>
      <c r="W5" s="22">
        <v>0</v>
      </c>
      <c r="X5" s="22">
        <v>0</v>
      </c>
      <c r="Y5" s="22">
        <v>0</v>
      </c>
      <c r="Z5" s="27">
        <v>0</v>
      </c>
      <c r="AA5" s="27">
        <v>0</v>
      </c>
    </row>
    <row r="6" spans="1:32" x14ac:dyDescent="0.25">
      <c r="A6" s="24" t="s">
        <v>143</v>
      </c>
      <c r="B6" s="22" t="str">
        <f t="shared" si="0"/>
        <v>11-02-18</v>
      </c>
      <c r="C6" s="24" t="str">
        <f t="shared" ref="C6:C64" si="2">RIGHT(A6, 2)</f>
        <v>11</v>
      </c>
      <c r="D6" s="22">
        <v>2</v>
      </c>
      <c r="E6" s="25">
        <v>3.610944639568777</v>
      </c>
      <c r="F6" s="25">
        <v>2.7718051258000558</v>
      </c>
      <c r="G6" s="25">
        <v>4.6738701066532897</v>
      </c>
      <c r="H6" s="25">
        <v>3.387310177516675</v>
      </c>
      <c r="I6" s="26">
        <v>1</v>
      </c>
      <c r="J6" s="27">
        <v>0</v>
      </c>
      <c r="K6" s="27">
        <v>0</v>
      </c>
      <c r="L6" s="27">
        <v>0</v>
      </c>
      <c r="M6" s="27">
        <v>0</v>
      </c>
      <c r="O6" s="22" t="s">
        <v>144</v>
      </c>
      <c r="P6" s="22" t="s">
        <v>141</v>
      </c>
      <c r="Q6" s="22" t="s">
        <v>145</v>
      </c>
      <c r="R6" s="22">
        <v>1</v>
      </c>
      <c r="S6" s="22">
        <v>1.7586608408593833</v>
      </c>
      <c r="T6" s="22">
        <v>1.596246978132291</v>
      </c>
      <c r="U6" s="22">
        <v>1.3690410351796514</v>
      </c>
      <c r="V6" s="22">
        <v>0.97242246350905559</v>
      </c>
      <c r="W6" s="22">
        <v>0</v>
      </c>
      <c r="X6" s="22">
        <v>0</v>
      </c>
      <c r="Y6" s="22">
        <v>0</v>
      </c>
      <c r="Z6" s="27">
        <v>0</v>
      </c>
      <c r="AA6" s="27">
        <v>0</v>
      </c>
    </row>
    <row r="7" spans="1:32" x14ac:dyDescent="0.25">
      <c r="A7" s="24" t="s">
        <v>146</v>
      </c>
      <c r="B7" s="22" t="str">
        <f t="shared" si="0"/>
        <v>11-02-18</v>
      </c>
      <c r="C7" s="24" t="str">
        <f t="shared" si="2"/>
        <v>12</v>
      </c>
      <c r="D7" s="22">
        <v>2</v>
      </c>
      <c r="E7" s="25">
        <v>2.0223257077457366</v>
      </c>
      <c r="F7" s="25">
        <v>2.1426077787893485</v>
      </c>
      <c r="G7" s="25">
        <v>3.8679297964483847</v>
      </c>
      <c r="H7" s="25">
        <v>2.9899368222363485</v>
      </c>
      <c r="I7" s="26">
        <v>1</v>
      </c>
      <c r="J7" s="27">
        <v>0</v>
      </c>
      <c r="K7" s="27">
        <v>0</v>
      </c>
      <c r="L7" s="27">
        <v>0</v>
      </c>
      <c r="M7" s="27">
        <v>0</v>
      </c>
      <c r="O7" s="22" t="s">
        <v>147</v>
      </c>
      <c r="P7" s="22" t="s">
        <v>141</v>
      </c>
      <c r="Q7" s="22" t="s">
        <v>148</v>
      </c>
      <c r="R7" s="22">
        <v>1</v>
      </c>
      <c r="S7" s="22">
        <v>0.83228014087666613</v>
      </c>
      <c r="T7" s="22">
        <v>0.72355464318478813</v>
      </c>
      <c r="U7" s="22">
        <v>0.92511433054368009</v>
      </c>
      <c r="V7" s="22">
        <v>1.2083594468700791</v>
      </c>
      <c r="W7" s="22">
        <v>0</v>
      </c>
      <c r="X7" s="22">
        <v>0</v>
      </c>
      <c r="Y7" s="22">
        <v>0</v>
      </c>
      <c r="Z7" s="27">
        <v>0</v>
      </c>
      <c r="AA7" s="27">
        <v>0</v>
      </c>
    </row>
    <row r="8" spans="1:32" x14ac:dyDescent="0.25">
      <c r="A8" s="24" t="s">
        <v>149</v>
      </c>
      <c r="B8" s="22" t="str">
        <f t="shared" si="0"/>
        <v>11-02-18</v>
      </c>
      <c r="C8" s="24" t="str">
        <f t="shared" si="2"/>
        <v>13</v>
      </c>
      <c r="D8" s="22">
        <v>3</v>
      </c>
      <c r="E8" s="25">
        <v>1.6176125484608181</v>
      </c>
      <c r="F8" s="25">
        <v>0.82780249395960381</v>
      </c>
      <c r="G8" s="25">
        <v>4.7956331218615862</v>
      </c>
      <c r="H8" s="25">
        <v>1.582445471025236</v>
      </c>
      <c r="I8" s="26">
        <v>1</v>
      </c>
      <c r="J8" s="27">
        <v>1</v>
      </c>
      <c r="K8" s="27">
        <v>0</v>
      </c>
      <c r="L8" s="27">
        <v>1</v>
      </c>
      <c r="M8" s="27">
        <v>0</v>
      </c>
      <c r="O8" s="22" t="s">
        <v>150</v>
      </c>
      <c r="P8" s="22" t="s">
        <v>151</v>
      </c>
      <c r="Q8" s="22" t="s">
        <v>142</v>
      </c>
      <c r="R8" s="22">
        <v>1</v>
      </c>
      <c r="S8" s="22">
        <v>0.67191630954044146</v>
      </c>
      <c r="T8" s="22">
        <v>0.6851876665733595</v>
      </c>
      <c r="U8" s="22">
        <v>0.84880813375824948</v>
      </c>
      <c r="V8" s="22">
        <v>0.74924747066557595</v>
      </c>
      <c r="W8" s="22">
        <v>0</v>
      </c>
      <c r="X8" s="22">
        <v>0</v>
      </c>
      <c r="Y8" s="22">
        <v>0</v>
      </c>
      <c r="Z8" s="27">
        <v>0</v>
      </c>
      <c r="AA8" s="28">
        <v>0</v>
      </c>
    </row>
    <row r="9" spans="1:32" x14ac:dyDescent="0.25">
      <c r="A9" s="24" t="s">
        <v>152</v>
      </c>
      <c r="B9" s="22" t="str">
        <f t="shared" si="0"/>
        <v>11-02-18</v>
      </c>
      <c r="C9" s="24" t="str">
        <f t="shared" si="2"/>
        <v>14</v>
      </c>
      <c r="D9" s="22">
        <v>3</v>
      </c>
      <c r="E9" s="25">
        <v>2.4063985201470368</v>
      </c>
      <c r="F9" s="25">
        <v>1.287640235671532</v>
      </c>
      <c r="G9" s="25">
        <v>4.4650573032424123</v>
      </c>
      <c r="H9" s="25">
        <v>1.975270970448284</v>
      </c>
      <c r="I9" s="26">
        <v>1</v>
      </c>
      <c r="J9" s="27">
        <v>1</v>
      </c>
      <c r="K9" s="27">
        <v>0</v>
      </c>
      <c r="L9" s="27">
        <v>1</v>
      </c>
      <c r="M9" s="27">
        <v>0</v>
      </c>
      <c r="O9" s="22" t="s">
        <v>153</v>
      </c>
      <c r="P9" s="22" t="s">
        <v>151</v>
      </c>
      <c r="Q9" s="22" t="s">
        <v>145</v>
      </c>
      <c r="R9" s="22">
        <v>1</v>
      </c>
      <c r="S9" s="22">
        <v>0.98430454837610915</v>
      </c>
      <c r="T9" s="22">
        <v>1.0585061566082401</v>
      </c>
      <c r="U9" s="22">
        <v>1.1380471360162707</v>
      </c>
      <c r="V9" s="22">
        <v>0.87039301500708133</v>
      </c>
      <c r="W9" s="22">
        <v>0</v>
      </c>
      <c r="X9" s="22">
        <v>0</v>
      </c>
      <c r="Y9" s="22">
        <v>0</v>
      </c>
      <c r="Z9" s="27">
        <v>0</v>
      </c>
      <c r="AA9" s="27">
        <v>0</v>
      </c>
    </row>
    <row r="10" spans="1:32" x14ac:dyDescent="0.25">
      <c r="A10" s="24" t="s">
        <v>154</v>
      </c>
      <c r="B10" s="22" t="str">
        <f t="shared" si="0"/>
        <v>11-02-18</v>
      </c>
      <c r="C10" s="24" t="str">
        <f t="shared" si="2"/>
        <v>15</v>
      </c>
      <c r="D10" s="22">
        <v>3</v>
      </c>
      <c r="E10" s="25">
        <v>1.9798576466211715</v>
      </c>
      <c r="F10" s="25">
        <v>0.67285444032463426</v>
      </c>
      <c r="G10" s="25">
        <v>3.5271922888966816</v>
      </c>
      <c r="H10" s="25">
        <v>1.8465240297052146</v>
      </c>
      <c r="I10" s="26">
        <v>1</v>
      </c>
      <c r="J10" s="27">
        <v>1</v>
      </c>
      <c r="K10" s="27">
        <v>0</v>
      </c>
      <c r="L10" s="27">
        <v>1</v>
      </c>
      <c r="M10" s="27">
        <v>0</v>
      </c>
      <c r="O10" s="22" t="s">
        <v>155</v>
      </c>
      <c r="P10" s="22" t="s">
        <v>151</v>
      </c>
      <c r="Q10" s="22" t="s">
        <v>148</v>
      </c>
      <c r="R10" s="22">
        <v>1</v>
      </c>
      <c r="S10" s="22">
        <v>0.86169985096842117</v>
      </c>
      <c r="T10" s="22">
        <v>0.8210598667657375</v>
      </c>
      <c r="U10" s="22">
        <v>0.85495857062157088</v>
      </c>
      <c r="V10" s="22">
        <v>0.76729748595711433</v>
      </c>
      <c r="W10" s="22">
        <v>0</v>
      </c>
      <c r="X10" s="22">
        <v>0</v>
      </c>
      <c r="Y10" s="22">
        <v>0</v>
      </c>
      <c r="Z10" s="27">
        <v>0</v>
      </c>
      <c r="AA10" s="27">
        <v>0</v>
      </c>
    </row>
    <row r="11" spans="1:32" x14ac:dyDescent="0.25">
      <c r="A11" s="24" t="s">
        <v>156</v>
      </c>
      <c r="B11" s="22" t="str">
        <f t="shared" si="0"/>
        <v>11-02-18</v>
      </c>
      <c r="C11" s="24" t="str">
        <f t="shared" si="2"/>
        <v>16</v>
      </c>
      <c r="D11" s="22">
        <v>4</v>
      </c>
      <c r="E11" s="25">
        <v>1.1572896117171119</v>
      </c>
      <c r="F11" s="25">
        <v>0.31152208203590992</v>
      </c>
      <c r="G11" s="25">
        <v>1.8218700058865962</v>
      </c>
      <c r="H11" s="25">
        <v>0.83656336020082978</v>
      </c>
      <c r="I11" s="26">
        <v>1</v>
      </c>
      <c r="J11" s="27">
        <v>2</v>
      </c>
      <c r="K11" s="27">
        <v>0</v>
      </c>
      <c r="L11" s="27">
        <v>3</v>
      </c>
      <c r="M11" s="27">
        <v>0</v>
      </c>
      <c r="O11" s="22" t="s">
        <v>157</v>
      </c>
      <c r="P11" s="22" t="s">
        <v>151</v>
      </c>
      <c r="Q11" s="22" t="s">
        <v>134</v>
      </c>
      <c r="R11" s="22">
        <v>1</v>
      </c>
      <c r="S11" s="22">
        <v>1.0247951412901473</v>
      </c>
      <c r="T11" s="22">
        <v>0.99598128173884515</v>
      </c>
      <c r="U11" s="22">
        <v>0.95181780650706616</v>
      </c>
      <c r="V11" s="22">
        <v>1.1878612715536507</v>
      </c>
      <c r="W11" s="22">
        <v>0</v>
      </c>
      <c r="X11" s="22">
        <v>0</v>
      </c>
      <c r="Y11" s="22">
        <v>0</v>
      </c>
      <c r="Z11" s="27">
        <v>0</v>
      </c>
      <c r="AA11" s="27">
        <v>0</v>
      </c>
    </row>
    <row r="12" spans="1:32" x14ac:dyDescent="0.25">
      <c r="A12" s="24" t="s">
        <v>158</v>
      </c>
      <c r="B12" s="22" t="str">
        <f t="shared" si="0"/>
        <v>11-02-18</v>
      </c>
      <c r="C12" s="24" t="str">
        <f t="shared" si="2"/>
        <v>17</v>
      </c>
      <c r="D12" s="22">
        <v>4</v>
      </c>
      <c r="E12" s="25">
        <v>0.56940008872889869</v>
      </c>
      <c r="F12" s="25">
        <v>0.20838487740427236</v>
      </c>
      <c r="G12" s="25">
        <v>1.7112989477713021</v>
      </c>
      <c r="H12" s="25">
        <v>0.84955808551205114</v>
      </c>
      <c r="I12" s="26">
        <v>1</v>
      </c>
      <c r="J12" s="27">
        <v>2</v>
      </c>
      <c r="K12" s="27">
        <v>0</v>
      </c>
      <c r="L12" s="27">
        <v>3</v>
      </c>
      <c r="M12" s="27">
        <v>0</v>
      </c>
      <c r="O12" s="22" t="s">
        <v>159</v>
      </c>
      <c r="P12" s="22" t="s">
        <v>151</v>
      </c>
      <c r="Q12" s="22" t="s">
        <v>136</v>
      </c>
      <c r="R12" s="22">
        <v>1</v>
      </c>
      <c r="S12" s="22">
        <v>1.1709892974402303</v>
      </c>
      <c r="T12" s="22">
        <v>1.3453296837647393</v>
      </c>
      <c r="U12" s="22">
        <v>0.9563954143375567</v>
      </c>
      <c r="V12" s="22">
        <v>1.349093766129259</v>
      </c>
      <c r="W12" s="22">
        <v>0</v>
      </c>
      <c r="X12" s="22">
        <v>0</v>
      </c>
      <c r="Y12" s="22">
        <v>0</v>
      </c>
      <c r="Z12" s="27">
        <v>0</v>
      </c>
      <c r="AA12" s="27">
        <v>0</v>
      </c>
    </row>
    <row r="13" spans="1:32" x14ac:dyDescent="0.25">
      <c r="A13" s="24" t="s">
        <v>160</v>
      </c>
      <c r="B13" s="22" t="str">
        <f t="shared" si="0"/>
        <v>11-02-18</v>
      </c>
      <c r="C13" s="24" t="str">
        <f t="shared" si="2"/>
        <v>18</v>
      </c>
      <c r="D13" s="22">
        <v>4</v>
      </c>
      <c r="E13" s="25">
        <v>1.3005338757512577</v>
      </c>
      <c r="F13" s="25">
        <v>0.49254760123226815</v>
      </c>
      <c r="G13" s="25">
        <v>3.4013607089191797</v>
      </c>
      <c r="H13" s="25">
        <v>1.6175305707793073</v>
      </c>
      <c r="I13" s="26">
        <v>1</v>
      </c>
      <c r="J13" s="27">
        <v>2</v>
      </c>
      <c r="K13" s="27">
        <v>0</v>
      </c>
      <c r="L13" s="27">
        <v>3</v>
      </c>
      <c r="M13" s="27">
        <v>0</v>
      </c>
      <c r="O13" s="22" t="s">
        <v>161</v>
      </c>
      <c r="P13" s="22" t="s">
        <v>151</v>
      </c>
      <c r="Q13" s="22" t="s">
        <v>138</v>
      </c>
      <c r="R13" s="22">
        <v>1</v>
      </c>
      <c r="S13" s="22">
        <v>1.4622085662860635</v>
      </c>
      <c r="T13" s="22">
        <v>1.253263377470567</v>
      </c>
      <c r="U13" s="22">
        <v>1.3301292276449943</v>
      </c>
      <c r="V13" s="22">
        <v>1.2470609599929612</v>
      </c>
      <c r="W13" s="22">
        <v>0</v>
      </c>
      <c r="X13" s="22">
        <v>0</v>
      </c>
      <c r="Y13" s="22">
        <v>0</v>
      </c>
      <c r="Z13" s="27">
        <v>0</v>
      </c>
      <c r="AA13" s="27">
        <v>0</v>
      </c>
    </row>
    <row r="14" spans="1:32" x14ac:dyDescent="0.25">
      <c r="A14" s="22" t="s">
        <v>140</v>
      </c>
      <c r="B14" s="22" t="str">
        <f>MID(A14,5, 8)</f>
        <v>11-08-18</v>
      </c>
      <c r="C14" s="24" t="str">
        <f>RIGHT(A14, 1)</f>
        <v>1</v>
      </c>
      <c r="D14" s="22">
        <v>1</v>
      </c>
      <c r="E14" s="25">
        <v>0.68320081301085078</v>
      </c>
      <c r="F14" s="25">
        <v>0.86582192086785348</v>
      </c>
      <c r="G14" s="25">
        <v>0.78956543124797041</v>
      </c>
      <c r="H14" s="25">
        <v>0.85103784949943673</v>
      </c>
      <c r="I14" s="26">
        <v>0</v>
      </c>
      <c r="J14" s="27">
        <v>0</v>
      </c>
      <c r="K14" s="27">
        <v>0</v>
      </c>
      <c r="L14" s="27">
        <v>0</v>
      </c>
      <c r="M14" s="27">
        <v>0</v>
      </c>
      <c r="O14" s="22" t="s">
        <v>162</v>
      </c>
      <c r="P14" s="22" t="s">
        <v>163</v>
      </c>
      <c r="Q14" s="22" t="s">
        <v>142</v>
      </c>
      <c r="R14" s="22">
        <v>1</v>
      </c>
      <c r="S14" s="22">
        <v>0.95327412291503</v>
      </c>
      <c r="T14" s="22">
        <v>0.80051793064657795</v>
      </c>
      <c r="U14" s="22">
        <v>0.94156099947336969</v>
      </c>
      <c r="V14" s="22">
        <v>1.0004608487126758</v>
      </c>
      <c r="W14" s="22">
        <v>0</v>
      </c>
      <c r="X14" s="22">
        <v>0</v>
      </c>
      <c r="Y14" s="22">
        <v>0</v>
      </c>
      <c r="Z14" s="27">
        <v>0</v>
      </c>
      <c r="AA14" s="28">
        <v>0</v>
      </c>
    </row>
    <row r="15" spans="1:32" x14ac:dyDescent="0.25">
      <c r="A15" s="22" t="s">
        <v>144</v>
      </c>
      <c r="B15" s="22" t="str">
        <f t="shared" ref="B15:B64" si="3">MID(A15,5, 8)</f>
        <v>11-08-18</v>
      </c>
      <c r="C15" s="24" t="str">
        <f t="shared" ref="C15:C19" si="4">RIGHT(A15, 1)</f>
        <v>2</v>
      </c>
      <c r="D15" s="22">
        <v>1</v>
      </c>
      <c r="E15" s="25">
        <v>1.7586608408593833</v>
      </c>
      <c r="F15" s="25">
        <v>1.596246978132291</v>
      </c>
      <c r="G15" s="25">
        <v>1.3690410351796514</v>
      </c>
      <c r="H15" s="25">
        <v>0.97242246350905559</v>
      </c>
      <c r="I15" s="26">
        <v>0</v>
      </c>
      <c r="J15" s="27">
        <v>0</v>
      </c>
      <c r="K15" s="27">
        <v>0</v>
      </c>
      <c r="L15" s="27">
        <v>0</v>
      </c>
      <c r="M15" s="27">
        <v>0</v>
      </c>
      <c r="O15" s="22" t="s">
        <v>164</v>
      </c>
      <c r="P15" s="22" t="s">
        <v>163</v>
      </c>
      <c r="Q15" s="22" t="s">
        <v>145</v>
      </c>
      <c r="R15" s="22">
        <v>1</v>
      </c>
      <c r="S15" s="22">
        <v>0.77506774159513558</v>
      </c>
      <c r="T15" s="22">
        <v>0.94278201813241935</v>
      </c>
      <c r="U15" s="22">
        <v>0.77477422167236476</v>
      </c>
      <c r="V15" s="22">
        <v>0.90489277045727112</v>
      </c>
      <c r="W15" s="22">
        <v>0</v>
      </c>
      <c r="X15" s="22">
        <v>0</v>
      </c>
      <c r="Y15" s="22">
        <v>0</v>
      </c>
      <c r="Z15" s="28">
        <v>0</v>
      </c>
      <c r="AA15" s="28">
        <v>0</v>
      </c>
    </row>
    <row r="16" spans="1:32" x14ac:dyDescent="0.25">
      <c r="A16" s="22" t="s">
        <v>147</v>
      </c>
      <c r="B16" s="22" t="str">
        <f t="shared" si="3"/>
        <v>11-08-18</v>
      </c>
      <c r="C16" s="24" t="str">
        <f t="shared" si="4"/>
        <v>3</v>
      </c>
      <c r="D16" s="22">
        <v>1</v>
      </c>
      <c r="E16" s="25">
        <v>0.83228014087666613</v>
      </c>
      <c r="F16" s="25">
        <v>0.72355464318478813</v>
      </c>
      <c r="G16" s="25">
        <v>0.92511433054368009</v>
      </c>
      <c r="H16" s="25">
        <v>1.2083594468700791</v>
      </c>
      <c r="I16" s="26">
        <v>0</v>
      </c>
      <c r="J16" s="27">
        <v>0</v>
      </c>
      <c r="K16" s="27">
        <v>0</v>
      </c>
      <c r="L16" s="27">
        <v>0</v>
      </c>
      <c r="M16" s="27">
        <v>0</v>
      </c>
      <c r="O16" s="22" t="s">
        <v>165</v>
      </c>
      <c r="P16" s="22" t="s">
        <v>163</v>
      </c>
      <c r="Q16" s="22" t="s">
        <v>148</v>
      </c>
      <c r="R16" s="22">
        <v>1</v>
      </c>
      <c r="S16" s="22">
        <v>0.78304892670790027</v>
      </c>
      <c r="T16" s="22">
        <v>0.7014118463886041</v>
      </c>
      <c r="U16" s="22">
        <v>0.9677676120959583</v>
      </c>
      <c r="V16" s="22">
        <v>0.81075242326078034</v>
      </c>
      <c r="W16" s="22">
        <v>0</v>
      </c>
      <c r="X16" s="22">
        <v>0</v>
      </c>
      <c r="Y16" s="22">
        <v>0</v>
      </c>
      <c r="Z16" s="28">
        <v>0</v>
      </c>
      <c r="AA16" s="28">
        <v>0</v>
      </c>
    </row>
    <row r="17" spans="1:27" x14ac:dyDescent="0.25">
      <c r="A17" s="22" t="s">
        <v>166</v>
      </c>
      <c r="B17" s="22" t="str">
        <f t="shared" si="3"/>
        <v>11-08-18</v>
      </c>
      <c r="C17" s="24" t="str">
        <f t="shared" si="4"/>
        <v>4</v>
      </c>
      <c r="D17" s="22">
        <v>2</v>
      </c>
      <c r="E17" s="25">
        <v>2.2704630800989469</v>
      </c>
      <c r="F17" s="25">
        <v>3.8913512217695128</v>
      </c>
      <c r="G17" s="25">
        <v>9.5562943297138201</v>
      </c>
      <c r="H17" s="25">
        <v>2.5088093533249323</v>
      </c>
      <c r="I17" s="26">
        <v>1</v>
      </c>
      <c r="J17" s="27">
        <v>0</v>
      </c>
      <c r="K17" s="27">
        <v>0</v>
      </c>
      <c r="L17" s="27">
        <v>0</v>
      </c>
      <c r="M17" s="27">
        <v>0</v>
      </c>
      <c r="O17" s="22" t="s">
        <v>167</v>
      </c>
      <c r="P17" s="22" t="s">
        <v>163</v>
      </c>
      <c r="Q17" s="22" t="s">
        <v>134</v>
      </c>
      <c r="R17" s="22">
        <v>1</v>
      </c>
      <c r="S17" s="22">
        <v>1.7284373220644189</v>
      </c>
      <c r="T17" s="22">
        <v>1.8890547660954933</v>
      </c>
      <c r="U17" s="22">
        <v>1.4164631893958128</v>
      </c>
      <c r="V17" s="22">
        <v>1.3624310357582148</v>
      </c>
      <c r="W17" s="22">
        <v>0</v>
      </c>
      <c r="X17" s="22">
        <v>0</v>
      </c>
      <c r="Y17" s="22">
        <v>0</v>
      </c>
      <c r="Z17" s="28">
        <v>0</v>
      </c>
      <c r="AA17" s="28">
        <v>0</v>
      </c>
    </row>
    <row r="18" spans="1:27" x14ac:dyDescent="0.25">
      <c r="A18" s="22" t="s">
        <v>168</v>
      </c>
      <c r="B18" s="22" t="str">
        <f t="shared" si="3"/>
        <v>11-08-18</v>
      </c>
      <c r="C18" s="24" t="str">
        <f t="shared" si="4"/>
        <v>5</v>
      </c>
      <c r="D18" s="22">
        <v>2</v>
      </c>
      <c r="E18" s="25">
        <v>2.5079537571313</v>
      </c>
      <c r="F18" s="25">
        <v>2.4937630774562631</v>
      </c>
      <c r="G18" s="25">
        <v>5.8955961609716958</v>
      </c>
      <c r="H18" s="25">
        <v>1.991316139087129</v>
      </c>
      <c r="I18" s="26">
        <v>1</v>
      </c>
      <c r="J18" s="27">
        <v>0</v>
      </c>
      <c r="K18" s="27">
        <v>0</v>
      </c>
      <c r="L18" s="27">
        <v>0</v>
      </c>
      <c r="M18" s="27">
        <v>0</v>
      </c>
      <c r="O18" s="22" t="s">
        <v>139</v>
      </c>
      <c r="P18" s="22" t="s">
        <v>133</v>
      </c>
      <c r="Q18" s="22" t="s">
        <v>169</v>
      </c>
      <c r="R18" s="22">
        <v>2</v>
      </c>
      <c r="S18" s="22">
        <v>5.1844489279071375</v>
      </c>
      <c r="T18" s="22">
        <v>3.5640691783851746</v>
      </c>
      <c r="U18" s="22">
        <v>5.1973554727118056</v>
      </c>
      <c r="V18" s="22">
        <v>3.4008930688491334</v>
      </c>
      <c r="W18" s="22">
        <v>1</v>
      </c>
      <c r="X18" s="22">
        <v>0</v>
      </c>
      <c r="Y18" s="22">
        <v>0</v>
      </c>
      <c r="Z18" s="27">
        <v>0</v>
      </c>
      <c r="AA18" s="27">
        <v>0</v>
      </c>
    </row>
    <row r="19" spans="1:27" x14ac:dyDescent="0.25">
      <c r="A19" s="22" t="s">
        <v>170</v>
      </c>
      <c r="B19" s="22" t="str">
        <f t="shared" si="3"/>
        <v>11-08-18</v>
      </c>
      <c r="C19" s="24" t="str">
        <f t="shared" si="4"/>
        <v>6</v>
      </c>
      <c r="D19" s="22">
        <v>2</v>
      </c>
      <c r="E19" s="25">
        <v>1.4246712199262541</v>
      </c>
      <c r="F19" s="25">
        <v>4.5177641377153765</v>
      </c>
      <c r="G19" s="25">
        <v>6.936056748760242</v>
      </c>
      <c r="H19" s="25">
        <v>1.6086297889226937</v>
      </c>
      <c r="I19" s="26">
        <v>1</v>
      </c>
      <c r="J19" s="27">
        <v>0</v>
      </c>
      <c r="K19" s="27">
        <v>0</v>
      </c>
      <c r="L19" s="27">
        <v>0</v>
      </c>
      <c r="M19" s="27">
        <v>0</v>
      </c>
      <c r="O19" s="22" t="s">
        <v>143</v>
      </c>
      <c r="P19" s="22" t="s">
        <v>133</v>
      </c>
      <c r="Q19" s="22" t="s">
        <v>171</v>
      </c>
      <c r="R19" s="22">
        <v>2</v>
      </c>
      <c r="S19" s="22">
        <v>3.610944639568777</v>
      </c>
      <c r="T19" s="22">
        <v>2.7718051258000558</v>
      </c>
      <c r="U19" s="22">
        <v>4.6738701066532897</v>
      </c>
      <c r="V19" s="22">
        <v>3.387310177516675</v>
      </c>
      <c r="W19" s="22">
        <v>1</v>
      </c>
      <c r="X19" s="22">
        <v>0</v>
      </c>
      <c r="Y19" s="22">
        <v>0</v>
      </c>
      <c r="Z19" s="27">
        <v>0</v>
      </c>
      <c r="AA19" s="27">
        <v>0</v>
      </c>
    </row>
    <row r="20" spans="1:27" x14ac:dyDescent="0.25">
      <c r="A20" s="22" t="s">
        <v>172</v>
      </c>
      <c r="B20" s="22" t="str">
        <f t="shared" si="3"/>
        <v>11-08-18</v>
      </c>
      <c r="C20" s="24" t="str">
        <f t="shared" si="2"/>
        <v>31</v>
      </c>
      <c r="D20" s="22">
        <v>3</v>
      </c>
      <c r="E20" s="25">
        <v>3.9894989183994265</v>
      </c>
      <c r="F20" s="25">
        <v>3.3486668612345083</v>
      </c>
      <c r="G20" s="25">
        <v>13.069693529822224</v>
      </c>
      <c r="H20" s="25">
        <v>3.0472120620391543</v>
      </c>
      <c r="I20" s="26">
        <v>1</v>
      </c>
      <c r="J20" s="27">
        <v>1</v>
      </c>
      <c r="K20" s="27">
        <v>0</v>
      </c>
      <c r="L20" s="27">
        <v>1</v>
      </c>
      <c r="M20" s="27">
        <v>0</v>
      </c>
      <c r="O20" s="22" t="s">
        <v>146</v>
      </c>
      <c r="P20" s="22" t="s">
        <v>133</v>
      </c>
      <c r="Q20" s="22" t="s">
        <v>173</v>
      </c>
      <c r="R20" s="22">
        <v>2</v>
      </c>
      <c r="S20" s="22">
        <v>2.0223257077457366</v>
      </c>
      <c r="T20" s="22">
        <v>2.1426077787893485</v>
      </c>
      <c r="U20" s="22">
        <v>3.8679297964483847</v>
      </c>
      <c r="V20" s="22">
        <v>2.9899368222363485</v>
      </c>
      <c r="W20" s="22">
        <v>1</v>
      </c>
      <c r="X20" s="22">
        <v>0</v>
      </c>
      <c r="Y20" s="22">
        <v>0</v>
      </c>
      <c r="Z20" s="27">
        <v>0</v>
      </c>
      <c r="AA20" s="27">
        <v>0</v>
      </c>
    </row>
    <row r="21" spans="1:27" x14ac:dyDescent="0.25">
      <c r="A21" s="22" t="s">
        <v>174</v>
      </c>
      <c r="B21" s="22" t="str">
        <f t="shared" si="3"/>
        <v>11-08-18</v>
      </c>
      <c r="C21" s="24" t="str">
        <f t="shared" si="2"/>
        <v>32</v>
      </c>
      <c r="D21" s="22">
        <v>3</v>
      </c>
      <c r="E21" s="25">
        <v>2.8150593403352726</v>
      </c>
      <c r="F21" s="25">
        <v>2.7101325105578855</v>
      </c>
      <c r="G21" s="25">
        <v>5.7206109417447211</v>
      </c>
      <c r="H21" s="25">
        <v>2.1339779629802895</v>
      </c>
      <c r="I21" s="26">
        <v>1</v>
      </c>
      <c r="J21" s="27">
        <v>1</v>
      </c>
      <c r="K21" s="27">
        <v>0</v>
      </c>
      <c r="L21" s="27">
        <v>1</v>
      </c>
      <c r="M21" s="27">
        <v>0</v>
      </c>
      <c r="O21" s="22" t="s">
        <v>166</v>
      </c>
      <c r="P21" s="22" t="s">
        <v>141</v>
      </c>
      <c r="Q21" s="22" t="s">
        <v>134</v>
      </c>
      <c r="R21" s="22">
        <v>2</v>
      </c>
      <c r="S21" s="22">
        <v>2.2704630800989469</v>
      </c>
      <c r="T21" s="22">
        <v>3.8913512217695128</v>
      </c>
      <c r="U21" s="22">
        <v>9.5562943297138201</v>
      </c>
      <c r="V21" s="22">
        <v>2.5088093533249323</v>
      </c>
      <c r="W21" s="22">
        <v>1</v>
      </c>
      <c r="X21" s="22">
        <v>0</v>
      </c>
      <c r="Y21" s="22">
        <v>0</v>
      </c>
      <c r="Z21" s="27">
        <v>0</v>
      </c>
      <c r="AA21" s="27">
        <v>0</v>
      </c>
    </row>
    <row r="22" spans="1:27" x14ac:dyDescent="0.25">
      <c r="A22" s="22" t="s">
        <v>175</v>
      </c>
      <c r="B22" s="22" t="str">
        <f t="shared" si="3"/>
        <v>11-08-18</v>
      </c>
      <c r="C22" s="24" t="str">
        <f t="shared" si="2"/>
        <v>33</v>
      </c>
      <c r="D22" s="22">
        <v>3</v>
      </c>
      <c r="E22" s="25">
        <v>1.8883210689964756</v>
      </c>
      <c r="F22" s="25">
        <v>2.8086578369611424</v>
      </c>
      <c r="G22" s="25">
        <v>8.1557168354656948</v>
      </c>
      <c r="H22" s="25">
        <v>2.0234783848201081</v>
      </c>
      <c r="I22" s="26">
        <v>1</v>
      </c>
      <c r="J22" s="27">
        <v>1</v>
      </c>
      <c r="K22" s="27">
        <v>0</v>
      </c>
      <c r="L22" s="27">
        <v>1</v>
      </c>
      <c r="M22" s="27">
        <v>0</v>
      </c>
      <c r="O22" s="22" t="s">
        <v>168</v>
      </c>
      <c r="P22" s="22" t="s">
        <v>141</v>
      </c>
      <c r="Q22" s="22" t="s">
        <v>136</v>
      </c>
      <c r="R22" s="22">
        <v>2</v>
      </c>
      <c r="S22" s="22">
        <v>2.5079537571313</v>
      </c>
      <c r="T22" s="22">
        <v>2.4937630774562631</v>
      </c>
      <c r="U22" s="22">
        <v>5.8955961609716958</v>
      </c>
      <c r="V22" s="22">
        <v>1.991316139087129</v>
      </c>
      <c r="W22" s="22">
        <v>1</v>
      </c>
      <c r="X22" s="22">
        <v>0</v>
      </c>
      <c r="Y22" s="22">
        <v>0</v>
      </c>
      <c r="Z22" s="27">
        <v>0</v>
      </c>
      <c r="AA22" s="27">
        <v>0</v>
      </c>
    </row>
    <row r="23" spans="1:27" x14ac:dyDescent="0.25">
      <c r="A23" s="22" t="s">
        <v>176</v>
      </c>
      <c r="B23" s="22" t="str">
        <f t="shared" si="3"/>
        <v>11-08-18</v>
      </c>
      <c r="C23" s="24" t="str">
        <f t="shared" si="2"/>
        <v>34</v>
      </c>
      <c r="D23" s="22">
        <v>4</v>
      </c>
      <c r="E23" s="25">
        <v>1.0862854081335875</v>
      </c>
      <c r="F23" s="25">
        <v>0.2197358450120443</v>
      </c>
      <c r="G23" s="25">
        <v>2.7344789776374547</v>
      </c>
      <c r="H23" s="25">
        <v>1.6656543745247241</v>
      </c>
      <c r="I23" s="26">
        <v>1</v>
      </c>
      <c r="J23" s="27">
        <v>2</v>
      </c>
      <c r="K23" s="27">
        <v>0</v>
      </c>
      <c r="L23" s="27">
        <v>3</v>
      </c>
      <c r="M23" s="27">
        <v>0</v>
      </c>
      <c r="O23" s="22" t="s">
        <v>170</v>
      </c>
      <c r="P23" s="22" t="s">
        <v>141</v>
      </c>
      <c r="Q23" s="22" t="s">
        <v>138</v>
      </c>
      <c r="R23" s="22">
        <v>2</v>
      </c>
      <c r="S23" s="22">
        <v>1.4246712199262541</v>
      </c>
      <c r="T23" s="22">
        <v>4.5177641377153765</v>
      </c>
      <c r="U23" s="22">
        <v>6.936056748760242</v>
      </c>
      <c r="V23" s="22">
        <v>1.6086297889226937</v>
      </c>
      <c r="W23" s="22">
        <v>1</v>
      </c>
      <c r="X23" s="22">
        <v>0</v>
      </c>
      <c r="Y23" s="22">
        <v>0</v>
      </c>
      <c r="Z23" s="27">
        <v>0</v>
      </c>
      <c r="AA23" s="27">
        <v>0</v>
      </c>
    </row>
    <row r="24" spans="1:27" x14ac:dyDescent="0.25">
      <c r="A24" s="22" t="s">
        <v>177</v>
      </c>
      <c r="B24" s="22" t="str">
        <f t="shared" si="3"/>
        <v>11-08-18</v>
      </c>
      <c r="C24" s="24" t="str">
        <f t="shared" si="2"/>
        <v>35</v>
      </c>
      <c r="D24" s="22">
        <v>4</v>
      </c>
      <c r="E24" s="25">
        <v>0.99005839888098413</v>
      </c>
      <c r="F24" s="25">
        <v>0.44268593539639489</v>
      </c>
      <c r="G24" s="25">
        <v>3.594695829644011</v>
      </c>
      <c r="H24" s="25">
        <v>1.2728293351931956</v>
      </c>
      <c r="I24" s="26">
        <v>1</v>
      </c>
      <c r="J24" s="27">
        <v>2</v>
      </c>
      <c r="K24" s="27">
        <v>0</v>
      </c>
      <c r="L24" s="27">
        <v>3</v>
      </c>
      <c r="M24" s="27">
        <v>0</v>
      </c>
      <c r="O24" s="22" t="s">
        <v>178</v>
      </c>
      <c r="P24" s="22" t="s">
        <v>151</v>
      </c>
      <c r="Q24" s="22" t="s">
        <v>179</v>
      </c>
      <c r="R24" s="22">
        <v>2</v>
      </c>
      <c r="S24" s="22">
        <v>2.1146872837999289</v>
      </c>
      <c r="T24" s="22">
        <v>2.1233555849447887</v>
      </c>
      <c r="U24" s="22">
        <v>3.9003115009917115</v>
      </c>
      <c r="V24" s="22">
        <v>1.6563650515626103</v>
      </c>
      <c r="W24" s="22">
        <v>1</v>
      </c>
      <c r="X24" s="22">
        <v>0</v>
      </c>
      <c r="Y24" s="22">
        <v>0</v>
      </c>
      <c r="Z24" s="27">
        <v>0</v>
      </c>
      <c r="AA24" s="27">
        <v>0</v>
      </c>
    </row>
    <row r="25" spans="1:27" x14ac:dyDescent="0.25">
      <c r="A25" s="22" t="s">
        <v>180</v>
      </c>
      <c r="B25" s="22" t="str">
        <f t="shared" si="3"/>
        <v>11-08-18</v>
      </c>
      <c r="C25" s="24" t="str">
        <f t="shared" si="2"/>
        <v>36</v>
      </c>
      <c r="D25" s="22">
        <v>4</v>
      </c>
      <c r="E25" s="25">
        <v>1.4534442742048519</v>
      </c>
      <c r="F25" s="25">
        <v>0.73828389567594499</v>
      </c>
      <c r="G25" s="25">
        <v>4.2449551416990206</v>
      </c>
      <c r="H25" s="25">
        <v>0.59318292317954324</v>
      </c>
      <c r="I25" s="26">
        <v>1</v>
      </c>
      <c r="J25" s="27">
        <v>2</v>
      </c>
      <c r="K25" s="27">
        <v>0</v>
      </c>
      <c r="L25" s="27">
        <v>3</v>
      </c>
      <c r="M25" s="27">
        <v>0</v>
      </c>
      <c r="O25" s="22" t="s">
        <v>181</v>
      </c>
      <c r="P25" s="22" t="s">
        <v>151</v>
      </c>
      <c r="Q25" s="22" t="s">
        <v>182</v>
      </c>
      <c r="R25" s="22">
        <v>2</v>
      </c>
      <c r="S25" s="22">
        <v>1.7693521424643213</v>
      </c>
      <c r="T25" s="22">
        <v>1.7042362020326638</v>
      </c>
      <c r="U25" s="22">
        <v>3.3403393712870795</v>
      </c>
      <c r="V25" s="22">
        <v>1.2684026614794996</v>
      </c>
      <c r="W25" s="22">
        <v>1</v>
      </c>
      <c r="X25" s="22">
        <v>0</v>
      </c>
      <c r="Y25" s="22">
        <v>0</v>
      </c>
      <c r="Z25" s="27">
        <v>0</v>
      </c>
      <c r="AA25" s="27">
        <v>0</v>
      </c>
    </row>
    <row r="26" spans="1:27" x14ac:dyDescent="0.25">
      <c r="A26" s="24" t="s">
        <v>183</v>
      </c>
      <c r="B26" s="22" t="str">
        <f t="shared" si="3"/>
        <v>11-08-18</v>
      </c>
      <c r="C26" s="24" t="str">
        <f t="shared" si="2"/>
        <v>16</v>
      </c>
      <c r="D26" s="22">
        <v>5</v>
      </c>
      <c r="E26" s="25">
        <v>1.0370954833692727</v>
      </c>
      <c r="F26" s="25">
        <v>0.48673926273658252</v>
      </c>
      <c r="G26" s="25">
        <v>6.1503197531047968</v>
      </c>
      <c r="H26" s="25">
        <v>1.0468194973431415</v>
      </c>
      <c r="I26" s="26">
        <v>1</v>
      </c>
      <c r="J26" s="28">
        <v>0</v>
      </c>
      <c r="K26" s="28">
        <v>1</v>
      </c>
      <c r="L26" s="28">
        <v>0</v>
      </c>
      <c r="M26" s="28">
        <v>1</v>
      </c>
      <c r="O26" s="22" t="s">
        <v>184</v>
      </c>
      <c r="P26" s="22" t="s">
        <v>151</v>
      </c>
      <c r="Q26" s="22" t="s">
        <v>185</v>
      </c>
      <c r="R26" s="22">
        <v>2</v>
      </c>
      <c r="S26" s="22">
        <v>1.8875331719242883</v>
      </c>
      <c r="T26" s="22">
        <v>2.9124760430890264</v>
      </c>
      <c r="U26" s="22">
        <v>5.3862169232728956</v>
      </c>
      <c r="V26" s="22">
        <v>1.85324026679986</v>
      </c>
      <c r="W26" s="22">
        <v>1</v>
      </c>
      <c r="X26" s="22">
        <v>0</v>
      </c>
      <c r="Y26" s="22">
        <v>0</v>
      </c>
      <c r="Z26" s="27">
        <v>0</v>
      </c>
      <c r="AA26" s="27">
        <v>0</v>
      </c>
    </row>
    <row r="27" spans="1:27" x14ac:dyDescent="0.25">
      <c r="A27" s="24" t="s">
        <v>186</v>
      </c>
      <c r="B27" s="22" t="str">
        <f t="shared" si="3"/>
        <v>11-08-18</v>
      </c>
      <c r="C27" s="24" t="str">
        <f t="shared" si="2"/>
        <v>17</v>
      </c>
      <c r="D27" s="22">
        <v>5</v>
      </c>
      <c r="E27" s="25">
        <v>1.5369465148342887</v>
      </c>
      <c r="F27" s="25">
        <v>0.90612843004801769</v>
      </c>
      <c r="G27" s="25">
        <v>4.9832661338649071</v>
      </c>
      <c r="H27" s="25">
        <v>1.2845105774671495</v>
      </c>
      <c r="I27" s="26">
        <v>1</v>
      </c>
      <c r="J27" s="28">
        <v>0</v>
      </c>
      <c r="K27" s="28">
        <v>1</v>
      </c>
      <c r="L27" s="28">
        <v>0</v>
      </c>
      <c r="M27" s="28">
        <v>1</v>
      </c>
      <c r="O27" s="22" t="s">
        <v>187</v>
      </c>
      <c r="P27" s="22" t="s">
        <v>151</v>
      </c>
      <c r="Q27" s="22" t="s">
        <v>169</v>
      </c>
      <c r="R27" s="22">
        <v>2</v>
      </c>
      <c r="S27" s="22">
        <v>2.7888116425074978</v>
      </c>
      <c r="T27" s="22">
        <v>4.154592249672147</v>
      </c>
      <c r="U27" s="22">
        <v>7.3284938093782026</v>
      </c>
      <c r="V27" s="22">
        <v>2.6586100527708316</v>
      </c>
      <c r="W27" s="22">
        <v>1</v>
      </c>
      <c r="X27" s="22">
        <v>0</v>
      </c>
      <c r="Y27" s="22">
        <v>0</v>
      </c>
      <c r="Z27" s="27">
        <v>0</v>
      </c>
      <c r="AA27" s="27">
        <v>0</v>
      </c>
    </row>
    <row r="28" spans="1:27" x14ac:dyDescent="0.25">
      <c r="A28" s="24" t="s">
        <v>188</v>
      </c>
      <c r="B28" s="22" t="str">
        <f t="shared" si="3"/>
        <v>11-08-18</v>
      </c>
      <c r="C28" s="24" t="str">
        <f t="shared" si="2"/>
        <v>18</v>
      </c>
      <c r="D28" s="22">
        <v>5</v>
      </c>
      <c r="E28" s="25">
        <v>2.191761604432402</v>
      </c>
      <c r="F28" s="25">
        <v>1.3847566498842587</v>
      </c>
      <c r="G28" s="25">
        <v>9.8023502417585426</v>
      </c>
      <c r="H28" s="25">
        <v>1.9353367048691847</v>
      </c>
      <c r="I28" s="26">
        <v>1</v>
      </c>
      <c r="J28" s="28">
        <v>0</v>
      </c>
      <c r="K28" s="28">
        <v>1</v>
      </c>
      <c r="L28" s="28">
        <v>0</v>
      </c>
      <c r="M28" s="28">
        <v>1</v>
      </c>
      <c r="O28" s="22" t="s">
        <v>189</v>
      </c>
      <c r="P28" s="22" t="s">
        <v>151</v>
      </c>
      <c r="Q28" s="22" t="s">
        <v>171</v>
      </c>
      <c r="R28" s="22">
        <v>2</v>
      </c>
      <c r="S28" s="22">
        <v>2.2316335225894965</v>
      </c>
      <c r="T28" s="22">
        <v>2.8198551286923688</v>
      </c>
      <c r="U28" s="22">
        <v>4.4581441883880446</v>
      </c>
      <c r="V28" s="22">
        <v>1.6220044168178402</v>
      </c>
      <c r="W28" s="22">
        <v>1</v>
      </c>
      <c r="X28" s="22">
        <v>0</v>
      </c>
      <c r="Y28" s="22">
        <v>0</v>
      </c>
      <c r="Z28" s="27">
        <v>0</v>
      </c>
      <c r="AA28" s="27">
        <v>0</v>
      </c>
    </row>
    <row r="29" spans="1:27" x14ac:dyDescent="0.25">
      <c r="A29" s="24" t="s">
        <v>150</v>
      </c>
      <c r="B29" s="22" t="str">
        <f t="shared" si="3"/>
        <v>11-16-18</v>
      </c>
      <c r="C29" s="24" t="str">
        <f>RIGHT(A29, 1)</f>
        <v>1</v>
      </c>
      <c r="D29" s="22">
        <v>1</v>
      </c>
      <c r="E29" s="25">
        <v>0.67191630954044146</v>
      </c>
      <c r="F29" s="25">
        <v>0.6851876665733595</v>
      </c>
      <c r="G29" s="25">
        <v>0.84880813375824948</v>
      </c>
      <c r="H29" s="25">
        <v>0.74924747066557595</v>
      </c>
      <c r="I29" s="29">
        <v>0</v>
      </c>
      <c r="J29" s="27">
        <v>0</v>
      </c>
      <c r="K29" s="28">
        <v>0</v>
      </c>
      <c r="L29" s="27">
        <v>0</v>
      </c>
      <c r="M29" s="28">
        <v>0</v>
      </c>
      <c r="O29" s="22" t="s">
        <v>190</v>
      </c>
      <c r="P29" s="22" t="s">
        <v>151</v>
      </c>
      <c r="Q29" s="22" t="s">
        <v>173</v>
      </c>
      <c r="R29" s="22">
        <v>2</v>
      </c>
      <c r="S29" s="22">
        <v>1.9047903105162298</v>
      </c>
      <c r="T29" s="22">
        <v>2.8007430742427299</v>
      </c>
      <c r="U29" s="22">
        <v>3.8214466954762907</v>
      </c>
      <c r="V29" s="22">
        <v>1.59888252350464</v>
      </c>
      <c r="W29" s="22">
        <v>1</v>
      </c>
      <c r="X29" s="22">
        <v>0</v>
      </c>
      <c r="Y29" s="22">
        <v>0</v>
      </c>
      <c r="Z29" s="27">
        <v>0</v>
      </c>
      <c r="AA29" s="28">
        <v>0</v>
      </c>
    </row>
    <row r="30" spans="1:27" x14ac:dyDescent="0.25">
      <c r="A30" s="24" t="s">
        <v>153</v>
      </c>
      <c r="B30" s="22" t="str">
        <f t="shared" si="3"/>
        <v>11-16-18</v>
      </c>
      <c r="C30" s="24" t="str">
        <f t="shared" ref="C30:C37" si="5">RIGHT(A30, 1)</f>
        <v>2</v>
      </c>
      <c r="D30" s="22">
        <v>1</v>
      </c>
      <c r="E30" s="25">
        <v>0.98430454837610915</v>
      </c>
      <c r="F30" s="25">
        <v>1.0585061566082401</v>
      </c>
      <c r="G30" s="25">
        <v>1.1380471360162707</v>
      </c>
      <c r="H30" s="25">
        <v>0.87039301500708133</v>
      </c>
      <c r="I30" s="30">
        <v>0</v>
      </c>
      <c r="J30" s="27">
        <v>0</v>
      </c>
      <c r="K30" s="28">
        <v>0</v>
      </c>
      <c r="L30" s="27">
        <v>0</v>
      </c>
      <c r="M30" s="28">
        <v>0</v>
      </c>
      <c r="O30" s="22" t="s">
        <v>191</v>
      </c>
      <c r="P30" s="22" t="s">
        <v>163</v>
      </c>
      <c r="Q30" s="22" t="s">
        <v>136</v>
      </c>
      <c r="R30" s="22">
        <v>2</v>
      </c>
      <c r="S30" s="22">
        <v>2.026399342774901</v>
      </c>
      <c r="T30" s="22">
        <v>2.3548151636838521</v>
      </c>
      <c r="U30" s="22">
        <v>4.8529708634615618</v>
      </c>
      <c r="V30" s="22">
        <v>1.4414741601016821</v>
      </c>
      <c r="W30" s="22">
        <v>1</v>
      </c>
      <c r="X30" s="22">
        <v>0</v>
      </c>
      <c r="Y30" s="22">
        <v>0</v>
      </c>
      <c r="Z30" s="27">
        <v>0</v>
      </c>
      <c r="AA30" s="27">
        <v>0</v>
      </c>
    </row>
    <row r="31" spans="1:27" x14ac:dyDescent="0.25">
      <c r="A31" s="22" t="s">
        <v>155</v>
      </c>
      <c r="B31" s="22" t="str">
        <f t="shared" si="3"/>
        <v>11-16-18</v>
      </c>
      <c r="C31" s="24" t="str">
        <f t="shared" si="5"/>
        <v>3</v>
      </c>
      <c r="D31" s="22">
        <v>1</v>
      </c>
      <c r="E31" s="25">
        <v>0.86169985096842117</v>
      </c>
      <c r="F31" s="25">
        <v>0.8210598667657375</v>
      </c>
      <c r="G31" s="25">
        <v>0.85495857062157088</v>
      </c>
      <c r="H31" s="25">
        <v>0.76729748595711433</v>
      </c>
      <c r="I31" s="30">
        <v>0</v>
      </c>
      <c r="J31" s="27">
        <v>0</v>
      </c>
      <c r="K31" s="28">
        <v>0</v>
      </c>
      <c r="L31" s="27">
        <v>0</v>
      </c>
      <c r="M31" s="28">
        <v>0</v>
      </c>
      <c r="O31" s="22" t="s">
        <v>192</v>
      </c>
      <c r="P31" s="22" t="s">
        <v>163</v>
      </c>
      <c r="Q31" s="22" t="s">
        <v>138</v>
      </c>
      <c r="R31" s="22">
        <v>2</v>
      </c>
      <c r="S31" s="22">
        <v>2.8125002745300138</v>
      </c>
      <c r="T31" s="22">
        <v>2.5848831552003055</v>
      </c>
      <c r="U31" s="22">
        <v>3.1712905397884454</v>
      </c>
      <c r="V31" s="22">
        <v>0.7567046219095469</v>
      </c>
      <c r="W31" s="22">
        <v>1</v>
      </c>
      <c r="X31" s="22">
        <v>0</v>
      </c>
      <c r="Y31" s="22">
        <v>0</v>
      </c>
      <c r="Z31" s="27">
        <v>0</v>
      </c>
      <c r="AA31" s="27">
        <v>0</v>
      </c>
    </row>
    <row r="32" spans="1:27" x14ac:dyDescent="0.25">
      <c r="A32" s="22" t="s">
        <v>157</v>
      </c>
      <c r="B32" s="22" t="str">
        <f t="shared" si="3"/>
        <v>11-16-18</v>
      </c>
      <c r="C32" s="24" t="str">
        <f t="shared" si="5"/>
        <v>4</v>
      </c>
      <c r="D32" s="22">
        <v>1</v>
      </c>
      <c r="E32" s="25">
        <v>1.0247951412901473</v>
      </c>
      <c r="F32" s="25">
        <v>0.99598128173884515</v>
      </c>
      <c r="G32" s="25">
        <v>0.95181780650706616</v>
      </c>
      <c r="H32" s="25">
        <v>1.1878612715536507</v>
      </c>
      <c r="I32" s="30">
        <v>0</v>
      </c>
      <c r="J32" s="27">
        <v>0</v>
      </c>
      <c r="K32" s="28">
        <v>0</v>
      </c>
      <c r="L32" s="27">
        <v>0</v>
      </c>
      <c r="M32" s="28">
        <v>0</v>
      </c>
      <c r="O32" s="22" t="s">
        <v>193</v>
      </c>
      <c r="P32" s="22" t="s">
        <v>163</v>
      </c>
      <c r="Q32" s="22" t="s">
        <v>179</v>
      </c>
      <c r="R32" s="22">
        <v>2</v>
      </c>
      <c r="S32" s="22">
        <v>3.2983969707138585</v>
      </c>
      <c r="T32" s="22">
        <v>2.8959517990198194</v>
      </c>
      <c r="U32" s="22">
        <v>4.470957936798361</v>
      </c>
      <c r="V32" s="22">
        <v>1.4296426345239135</v>
      </c>
      <c r="W32" s="22">
        <v>1</v>
      </c>
      <c r="X32" s="22">
        <v>0</v>
      </c>
      <c r="Y32" s="22">
        <v>0</v>
      </c>
      <c r="Z32" s="27">
        <v>0</v>
      </c>
      <c r="AA32" s="27">
        <v>0</v>
      </c>
    </row>
    <row r="33" spans="1:27" x14ac:dyDescent="0.25">
      <c r="A33" s="22" t="s">
        <v>159</v>
      </c>
      <c r="B33" s="22" t="str">
        <f t="shared" si="3"/>
        <v>11-16-18</v>
      </c>
      <c r="C33" s="24" t="str">
        <f t="shared" si="5"/>
        <v>5</v>
      </c>
      <c r="D33" s="22">
        <v>1</v>
      </c>
      <c r="E33" s="25">
        <v>1.1709892974402303</v>
      </c>
      <c r="F33" s="25">
        <v>1.3453296837647393</v>
      </c>
      <c r="G33" s="25">
        <v>0.9563954143375567</v>
      </c>
      <c r="H33" s="25">
        <v>1.349093766129259</v>
      </c>
      <c r="I33" s="30">
        <v>0</v>
      </c>
      <c r="J33" s="27">
        <v>0</v>
      </c>
      <c r="K33" s="28">
        <v>0</v>
      </c>
      <c r="L33" s="27">
        <v>0</v>
      </c>
      <c r="M33" s="28">
        <v>0</v>
      </c>
      <c r="O33" s="22" t="s">
        <v>194</v>
      </c>
      <c r="P33" s="22" t="s">
        <v>163</v>
      </c>
      <c r="Q33" s="22" t="s">
        <v>182</v>
      </c>
      <c r="R33" s="22">
        <v>2</v>
      </c>
      <c r="S33" s="22">
        <v>1.8641686566065794</v>
      </c>
      <c r="T33" s="22">
        <v>2.0816875770318077</v>
      </c>
      <c r="U33" s="22">
        <v>4.1190977345714819</v>
      </c>
      <c r="V33" s="22">
        <v>1.2519126228469371</v>
      </c>
      <c r="W33" s="22">
        <v>1</v>
      </c>
      <c r="X33" s="22">
        <v>0</v>
      </c>
      <c r="Y33" s="22">
        <v>0</v>
      </c>
      <c r="Z33" s="27">
        <v>0</v>
      </c>
      <c r="AA33" s="27">
        <v>0</v>
      </c>
    </row>
    <row r="34" spans="1:27" x14ac:dyDescent="0.25">
      <c r="A34" s="22" t="s">
        <v>161</v>
      </c>
      <c r="B34" s="22" t="str">
        <f t="shared" si="3"/>
        <v>11-16-18</v>
      </c>
      <c r="C34" s="24" t="str">
        <f t="shared" si="5"/>
        <v>6</v>
      </c>
      <c r="D34" s="23">
        <v>1</v>
      </c>
      <c r="E34" s="25">
        <v>1.4622085662860635</v>
      </c>
      <c r="F34" s="25">
        <v>1.253263377470567</v>
      </c>
      <c r="G34" s="25">
        <v>1.3301292276449943</v>
      </c>
      <c r="H34" s="25">
        <v>1.2470609599929612</v>
      </c>
      <c r="I34" s="30">
        <v>0</v>
      </c>
      <c r="J34" s="27">
        <v>0</v>
      </c>
      <c r="K34" s="28">
        <v>0</v>
      </c>
      <c r="L34" s="27">
        <v>0</v>
      </c>
      <c r="M34" s="28">
        <v>0</v>
      </c>
      <c r="O34" s="22" t="s">
        <v>149</v>
      </c>
      <c r="P34" s="22" t="s">
        <v>133</v>
      </c>
      <c r="Q34" s="22" t="s">
        <v>195</v>
      </c>
      <c r="R34" s="22">
        <v>3</v>
      </c>
      <c r="S34" s="22">
        <v>1.6176125484608181</v>
      </c>
      <c r="T34" s="22">
        <v>0.82780249395960381</v>
      </c>
      <c r="U34" s="22">
        <v>4.7956331218615862</v>
      </c>
      <c r="V34" s="22">
        <v>1.582445471025236</v>
      </c>
      <c r="W34" s="22">
        <v>1</v>
      </c>
      <c r="X34" s="22">
        <v>1</v>
      </c>
      <c r="Y34" s="22">
        <v>0</v>
      </c>
      <c r="Z34" s="27">
        <v>1</v>
      </c>
      <c r="AA34" s="28">
        <v>0</v>
      </c>
    </row>
    <row r="35" spans="1:27" x14ac:dyDescent="0.25">
      <c r="A35" s="24" t="s">
        <v>178</v>
      </c>
      <c r="B35" s="22" t="str">
        <f t="shared" si="3"/>
        <v>11-16-18</v>
      </c>
      <c r="C35" s="24" t="str">
        <f t="shared" si="5"/>
        <v>7</v>
      </c>
      <c r="D35" s="22">
        <v>2</v>
      </c>
      <c r="E35" s="25">
        <v>2.1146872837999289</v>
      </c>
      <c r="F35" s="25">
        <v>2.1233555849447887</v>
      </c>
      <c r="G35" s="25">
        <v>3.9003115009917115</v>
      </c>
      <c r="H35" s="25">
        <v>1.6563650515626103</v>
      </c>
      <c r="I35" s="30">
        <v>1</v>
      </c>
      <c r="J35" s="30">
        <v>0</v>
      </c>
      <c r="K35" s="28">
        <v>0</v>
      </c>
      <c r="L35" s="30">
        <v>0</v>
      </c>
      <c r="M35" s="28">
        <v>0</v>
      </c>
      <c r="O35" s="22" t="s">
        <v>152</v>
      </c>
      <c r="P35" s="22" t="s">
        <v>133</v>
      </c>
      <c r="Q35" s="22" t="s">
        <v>196</v>
      </c>
      <c r="R35" s="22">
        <v>3</v>
      </c>
      <c r="S35" s="22">
        <v>2.4063985201470368</v>
      </c>
      <c r="T35" s="22">
        <v>1.287640235671532</v>
      </c>
      <c r="U35" s="22">
        <v>4.4650573032424123</v>
      </c>
      <c r="V35" s="22">
        <v>1.975270970448284</v>
      </c>
      <c r="W35" s="22">
        <v>1</v>
      </c>
      <c r="X35" s="22">
        <v>1</v>
      </c>
      <c r="Y35" s="22">
        <v>0</v>
      </c>
      <c r="Z35" s="27">
        <v>1</v>
      </c>
      <c r="AA35" s="28">
        <v>0</v>
      </c>
    </row>
    <row r="36" spans="1:27" x14ac:dyDescent="0.25">
      <c r="A36" s="24" t="s">
        <v>181</v>
      </c>
      <c r="B36" s="22" t="str">
        <f t="shared" si="3"/>
        <v>11-16-18</v>
      </c>
      <c r="C36" s="24" t="str">
        <f t="shared" si="5"/>
        <v>8</v>
      </c>
      <c r="D36" s="22">
        <v>2</v>
      </c>
      <c r="E36" s="25">
        <v>1.7693521424643213</v>
      </c>
      <c r="F36" s="25">
        <v>1.7042362020326638</v>
      </c>
      <c r="G36" s="25">
        <v>3.3403393712870795</v>
      </c>
      <c r="H36" s="25">
        <v>1.2684026614794996</v>
      </c>
      <c r="I36" s="30">
        <v>1</v>
      </c>
      <c r="J36" s="27">
        <v>0</v>
      </c>
      <c r="K36" s="28">
        <v>0</v>
      </c>
      <c r="L36" s="27">
        <v>0</v>
      </c>
      <c r="M36" s="28">
        <v>0</v>
      </c>
      <c r="O36" s="22" t="s">
        <v>154</v>
      </c>
      <c r="P36" s="22" t="s">
        <v>133</v>
      </c>
      <c r="Q36" s="22" t="s">
        <v>197</v>
      </c>
      <c r="R36" s="22">
        <v>3</v>
      </c>
      <c r="S36" s="22">
        <v>1.9798576466211715</v>
      </c>
      <c r="T36" s="22">
        <v>0.67285444032463426</v>
      </c>
      <c r="U36" s="22">
        <v>3.5271922888966816</v>
      </c>
      <c r="V36" s="22">
        <v>1.8465240297052146</v>
      </c>
      <c r="W36" s="22">
        <v>1</v>
      </c>
      <c r="X36" s="22">
        <v>1</v>
      </c>
      <c r="Y36" s="22">
        <v>0</v>
      </c>
      <c r="Z36" s="27">
        <v>1</v>
      </c>
      <c r="AA36" s="28">
        <v>0</v>
      </c>
    </row>
    <row r="37" spans="1:27" x14ac:dyDescent="0.25">
      <c r="A37" s="24" t="s">
        <v>184</v>
      </c>
      <c r="B37" s="22" t="str">
        <f t="shared" si="3"/>
        <v>11-16-18</v>
      </c>
      <c r="C37" s="24" t="str">
        <f t="shared" si="5"/>
        <v>9</v>
      </c>
      <c r="D37" s="22">
        <v>2</v>
      </c>
      <c r="E37" s="25">
        <v>1.8875331719242883</v>
      </c>
      <c r="F37" s="25">
        <v>2.9124760430890264</v>
      </c>
      <c r="G37" s="25">
        <v>5.3862169232728956</v>
      </c>
      <c r="H37" s="25">
        <v>1.85324026679986</v>
      </c>
      <c r="I37" s="30">
        <v>1</v>
      </c>
      <c r="J37" s="27">
        <v>0</v>
      </c>
      <c r="K37" s="28">
        <v>0</v>
      </c>
      <c r="L37" s="27">
        <v>0</v>
      </c>
      <c r="M37" s="28">
        <v>0</v>
      </c>
      <c r="O37" s="22" t="s">
        <v>172</v>
      </c>
      <c r="P37" s="22" t="s">
        <v>141</v>
      </c>
      <c r="Q37" s="22" t="s">
        <v>198</v>
      </c>
      <c r="R37" s="22">
        <v>3</v>
      </c>
      <c r="S37" s="22">
        <v>3.9894989183994265</v>
      </c>
      <c r="T37" s="22">
        <v>3.3486668612345083</v>
      </c>
      <c r="U37" s="22">
        <v>13.069693529822224</v>
      </c>
      <c r="V37" s="22">
        <v>3.0472120620391543</v>
      </c>
      <c r="W37" s="22">
        <v>1</v>
      </c>
      <c r="X37" s="22">
        <v>1</v>
      </c>
      <c r="Y37" s="22">
        <v>0</v>
      </c>
      <c r="Z37" s="27">
        <v>1</v>
      </c>
      <c r="AA37" s="27">
        <v>0</v>
      </c>
    </row>
    <row r="38" spans="1:27" x14ac:dyDescent="0.25">
      <c r="A38" s="24" t="s">
        <v>187</v>
      </c>
      <c r="B38" s="22" t="str">
        <f t="shared" si="3"/>
        <v>11-16-18</v>
      </c>
      <c r="C38" s="24" t="str">
        <f t="shared" si="2"/>
        <v>10</v>
      </c>
      <c r="D38" s="22">
        <v>2</v>
      </c>
      <c r="E38" s="25">
        <v>2.7888116425074978</v>
      </c>
      <c r="F38" s="25">
        <v>4.154592249672147</v>
      </c>
      <c r="G38" s="25">
        <v>7.3284938093782026</v>
      </c>
      <c r="H38" s="25">
        <v>2.6586100527708316</v>
      </c>
      <c r="I38" s="30">
        <v>1</v>
      </c>
      <c r="J38" s="27">
        <v>0</v>
      </c>
      <c r="K38" s="28">
        <v>0</v>
      </c>
      <c r="L38" s="27">
        <v>0</v>
      </c>
      <c r="M38" s="28">
        <v>0</v>
      </c>
      <c r="O38" s="22" t="s">
        <v>174</v>
      </c>
      <c r="P38" s="22" t="s">
        <v>141</v>
      </c>
      <c r="Q38" s="22" t="s">
        <v>199</v>
      </c>
      <c r="R38" s="22">
        <v>3</v>
      </c>
      <c r="S38" s="22">
        <v>2.8150593403352726</v>
      </c>
      <c r="T38" s="22">
        <v>2.7101325105578855</v>
      </c>
      <c r="U38" s="22">
        <v>5.7206109417447211</v>
      </c>
      <c r="V38" s="22">
        <v>2.1339779629802895</v>
      </c>
      <c r="W38" s="22">
        <v>1</v>
      </c>
      <c r="X38" s="22">
        <v>1</v>
      </c>
      <c r="Y38" s="22">
        <v>0</v>
      </c>
      <c r="Z38" s="27">
        <v>1</v>
      </c>
      <c r="AA38" s="27">
        <v>0</v>
      </c>
    </row>
    <row r="39" spans="1:27" x14ac:dyDescent="0.25">
      <c r="A39" s="24" t="s">
        <v>189</v>
      </c>
      <c r="B39" s="22" t="str">
        <f t="shared" si="3"/>
        <v>11-16-18</v>
      </c>
      <c r="C39" s="24" t="str">
        <f t="shared" si="2"/>
        <v>11</v>
      </c>
      <c r="D39" s="22">
        <v>2</v>
      </c>
      <c r="E39" s="25">
        <v>2.2316335225894965</v>
      </c>
      <c r="F39" s="25">
        <v>2.8198551286923688</v>
      </c>
      <c r="G39" s="25">
        <v>4.4581441883880446</v>
      </c>
      <c r="H39" s="25">
        <v>1.6220044168178402</v>
      </c>
      <c r="I39" s="30">
        <v>1</v>
      </c>
      <c r="J39" s="27">
        <v>0</v>
      </c>
      <c r="K39" s="28">
        <v>0</v>
      </c>
      <c r="L39" s="27">
        <v>0</v>
      </c>
      <c r="M39" s="28">
        <v>0</v>
      </c>
      <c r="O39" s="22" t="s">
        <v>175</v>
      </c>
      <c r="P39" s="22" t="s">
        <v>141</v>
      </c>
      <c r="Q39" s="22" t="s">
        <v>200</v>
      </c>
      <c r="R39" s="22">
        <v>3</v>
      </c>
      <c r="S39" s="22">
        <v>1.8883210689964756</v>
      </c>
      <c r="T39" s="22">
        <v>2.8086578369611424</v>
      </c>
      <c r="U39" s="22">
        <v>8.1557168354656948</v>
      </c>
      <c r="V39" s="22">
        <v>2.0234783848201081</v>
      </c>
      <c r="W39" s="22">
        <v>1</v>
      </c>
      <c r="X39" s="22">
        <v>1</v>
      </c>
      <c r="Y39" s="22">
        <v>0</v>
      </c>
      <c r="Z39" s="27">
        <v>1</v>
      </c>
      <c r="AA39" s="27">
        <v>0</v>
      </c>
    </row>
    <row r="40" spans="1:27" x14ac:dyDescent="0.25">
      <c r="A40" s="24" t="s">
        <v>190</v>
      </c>
      <c r="B40" s="22" t="str">
        <f t="shared" si="3"/>
        <v>11-16-18</v>
      </c>
      <c r="C40" s="24" t="str">
        <f t="shared" si="2"/>
        <v>12</v>
      </c>
      <c r="D40" s="22">
        <v>2</v>
      </c>
      <c r="E40" s="25">
        <v>1.9047903105162298</v>
      </c>
      <c r="F40" s="25">
        <v>2.8007430742427299</v>
      </c>
      <c r="G40" s="25">
        <v>3.8214466954762907</v>
      </c>
      <c r="H40" s="25">
        <v>1.59888252350464</v>
      </c>
      <c r="I40" s="30">
        <v>1</v>
      </c>
      <c r="J40" s="27">
        <v>0</v>
      </c>
      <c r="K40" s="28">
        <v>0</v>
      </c>
      <c r="L40" s="27">
        <v>0</v>
      </c>
      <c r="M40" s="28">
        <v>0</v>
      </c>
      <c r="O40" s="22" t="s">
        <v>201</v>
      </c>
      <c r="P40" s="22" t="s">
        <v>151</v>
      </c>
      <c r="Q40" s="22" t="s">
        <v>202</v>
      </c>
      <c r="R40" s="22">
        <v>3</v>
      </c>
      <c r="S40" s="22">
        <v>2.0154882594422552</v>
      </c>
      <c r="T40" s="22">
        <v>1.4641762216438912</v>
      </c>
      <c r="U40" s="22">
        <v>3.9208884512036466</v>
      </c>
      <c r="V40" s="22">
        <v>1.7146714505806877</v>
      </c>
      <c r="W40" s="22">
        <v>1</v>
      </c>
      <c r="X40" s="22">
        <v>1</v>
      </c>
      <c r="Y40" s="22">
        <v>0</v>
      </c>
      <c r="Z40" s="27">
        <v>1</v>
      </c>
      <c r="AA40" s="28">
        <v>0</v>
      </c>
    </row>
    <row r="41" spans="1:27" x14ac:dyDescent="0.25">
      <c r="A41" s="22" t="s">
        <v>201</v>
      </c>
      <c r="B41" s="22" t="str">
        <f t="shared" si="3"/>
        <v>11-16-18</v>
      </c>
      <c r="C41" s="24" t="str">
        <f t="shared" si="2"/>
        <v>29</v>
      </c>
      <c r="D41" s="22">
        <v>3</v>
      </c>
      <c r="E41" s="25">
        <v>2.0154882594422552</v>
      </c>
      <c r="F41" s="25">
        <v>1.4641762216438912</v>
      </c>
      <c r="G41" s="25">
        <v>3.9208884512036466</v>
      </c>
      <c r="H41" s="25">
        <v>1.7146714505806877</v>
      </c>
      <c r="I41" s="30">
        <v>1</v>
      </c>
      <c r="J41" s="27">
        <v>1</v>
      </c>
      <c r="K41" s="28">
        <v>0</v>
      </c>
      <c r="L41" s="27">
        <v>1</v>
      </c>
      <c r="M41" s="28">
        <v>0</v>
      </c>
      <c r="O41" s="22" t="s">
        <v>203</v>
      </c>
      <c r="P41" s="22" t="s">
        <v>151</v>
      </c>
      <c r="Q41" s="22" t="s">
        <v>204</v>
      </c>
      <c r="R41" s="22">
        <v>3</v>
      </c>
      <c r="S41" s="22">
        <v>2.8276045790001367</v>
      </c>
      <c r="T41" s="22">
        <v>2.2921468257875719</v>
      </c>
      <c r="U41" s="22">
        <v>9.1988581956797919</v>
      </c>
      <c r="V41" s="22">
        <v>2.1928741088468118</v>
      </c>
      <c r="W41" s="22">
        <v>1</v>
      </c>
      <c r="X41" s="22">
        <v>1</v>
      </c>
      <c r="Y41" s="22">
        <v>0</v>
      </c>
      <c r="Z41" s="27">
        <v>1</v>
      </c>
      <c r="AA41" s="28">
        <v>0</v>
      </c>
    </row>
    <row r="42" spans="1:27" x14ac:dyDescent="0.25">
      <c r="A42" s="22" t="s">
        <v>203</v>
      </c>
      <c r="B42" s="22" t="str">
        <f t="shared" si="3"/>
        <v>11-16-18</v>
      </c>
      <c r="C42" s="24" t="str">
        <f t="shared" si="2"/>
        <v>30</v>
      </c>
      <c r="D42" s="22">
        <v>3</v>
      </c>
      <c r="E42" s="25">
        <v>2.8276045790001367</v>
      </c>
      <c r="F42" s="25">
        <v>2.2921468257875719</v>
      </c>
      <c r="G42" s="25">
        <v>9.1988581956797919</v>
      </c>
      <c r="H42" s="25">
        <v>2.1928741088468118</v>
      </c>
      <c r="I42" s="30">
        <v>1</v>
      </c>
      <c r="J42" s="27">
        <v>1</v>
      </c>
      <c r="K42" s="28">
        <v>0</v>
      </c>
      <c r="L42" s="27">
        <v>1</v>
      </c>
      <c r="M42" s="28">
        <v>0</v>
      </c>
      <c r="O42" s="22" t="s">
        <v>205</v>
      </c>
      <c r="P42" s="22" t="s">
        <v>151</v>
      </c>
      <c r="Q42" s="22" t="s">
        <v>198</v>
      </c>
      <c r="R42" s="22">
        <v>3</v>
      </c>
      <c r="S42" s="22">
        <v>2.2327667573552943</v>
      </c>
      <c r="T42" s="22">
        <v>1.8089738105964899</v>
      </c>
      <c r="U42" s="22">
        <v>5.2302143233018406</v>
      </c>
      <c r="V42" s="22">
        <v>0.94765939549415712</v>
      </c>
      <c r="W42" s="22">
        <v>1</v>
      </c>
      <c r="X42" s="22">
        <v>1</v>
      </c>
      <c r="Y42" s="22">
        <v>0</v>
      </c>
      <c r="Z42" s="27">
        <v>1</v>
      </c>
      <c r="AA42" s="28">
        <v>0</v>
      </c>
    </row>
    <row r="43" spans="1:27" x14ac:dyDescent="0.25">
      <c r="A43" s="22" t="s">
        <v>205</v>
      </c>
      <c r="B43" s="22" t="str">
        <f t="shared" si="3"/>
        <v>11-16-18</v>
      </c>
      <c r="C43" s="24" t="str">
        <f t="shared" si="2"/>
        <v>31</v>
      </c>
      <c r="D43" s="22">
        <v>3</v>
      </c>
      <c r="E43" s="25">
        <v>2.2327667573552943</v>
      </c>
      <c r="F43" s="25">
        <v>1.8089738105964899</v>
      </c>
      <c r="G43" s="25">
        <v>5.2302143233018406</v>
      </c>
      <c r="H43" s="25">
        <v>0.94765939549415712</v>
      </c>
      <c r="I43" s="30">
        <v>1</v>
      </c>
      <c r="J43" s="27">
        <v>1</v>
      </c>
      <c r="K43" s="28">
        <v>0</v>
      </c>
      <c r="L43" s="27">
        <v>1</v>
      </c>
      <c r="M43" s="28">
        <v>0</v>
      </c>
      <c r="O43" s="22" t="s">
        <v>206</v>
      </c>
      <c r="P43" s="22" t="s">
        <v>151</v>
      </c>
      <c r="Q43" s="22" t="s">
        <v>199</v>
      </c>
      <c r="R43" s="22">
        <v>3</v>
      </c>
      <c r="S43" s="22">
        <v>2.8311731677489358</v>
      </c>
      <c r="T43" s="22">
        <v>1.7428186261091498</v>
      </c>
      <c r="U43" s="22">
        <v>5.4561246801069947</v>
      </c>
      <c r="V43" s="22">
        <v>1.5993687806163144</v>
      </c>
      <c r="W43" s="22">
        <v>1</v>
      </c>
      <c r="X43" s="22">
        <v>1</v>
      </c>
      <c r="Y43" s="22">
        <v>0</v>
      </c>
      <c r="Z43" s="27">
        <v>1</v>
      </c>
      <c r="AA43" s="27">
        <v>0</v>
      </c>
    </row>
    <row r="44" spans="1:27" x14ac:dyDescent="0.25">
      <c r="A44" s="22" t="s">
        <v>206</v>
      </c>
      <c r="B44" s="22" t="str">
        <f t="shared" si="3"/>
        <v>11-16-18</v>
      </c>
      <c r="C44" s="24" t="str">
        <f t="shared" si="2"/>
        <v>32</v>
      </c>
      <c r="D44" s="22">
        <v>3</v>
      </c>
      <c r="E44" s="25">
        <v>2.8311731677489358</v>
      </c>
      <c r="F44" s="25">
        <v>1.7428186261091498</v>
      </c>
      <c r="G44" s="25">
        <v>5.4561246801069947</v>
      </c>
      <c r="H44" s="25">
        <v>1.5993687806163144</v>
      </c>
      <c r="I44" s="30">
        <v>1</v>
      </c>
      <c r="J44" s="27">
        <v>1</v>
      </c>
      <c r="K44" s="28">
        <v>0</v>
      </c>
      <c r="L44" s="27">
        <v>1</v>
      </c>
      <c r="M44" s="28">
        <v>0</v>
      </c>
      <c r="O44" s="22" t="s">
        <v>156</v>
      </c>
      <c r="P44" s="22" t="s">
        <v>133</v>
      </c>
      <c r="Q44" s="22" t="s">
        <v>207</v>
      </c>
      <c r="R44" s="22">
        <v>4</v>
      </c>
      <c r="S44" s="22">
        <v>1.1572896117171119</v>
      </c>
      <c r="T44" s="22">
        <v>0.31152208203590992</v>
      </c>
      <c r="U44" s="22">
        <v>1.8218700058865962</v>
      </c>
      <c r="V44" s="22">
        <v>0.83656336020082978</v>
      </c>
      <c r="W44" s="22">
        <v>1</v>
      </c>
      <c r="X44" s="22">
        <v>2</v>
      </c>
      <c r="Y44" s="22">
        <v>0</v>
      </c>
      <c r="Z44" s="27">
        <v>3</v>
      </c>
      <c r="AA44" s="28">
        <v>0</v>
      </c>
    </row>
    <row r="45" spans="1:27" x14ac:dyDescent="0.25">
      <c r="A45" s="22" t="s">
        <v>208</v>
      </c>
      <c r="B45" s="22" t="str">
        <f t="shared" si="3"/>
        <v>11-16-18</v>
      </c>
      <c r="C45" s="24" t="str">
        <f t="shared" si="2"/>
        <v>33</v>
      </c>
      <c r="D45" s="22">
        <v>4</v>
      </c>
      <c r="E45" s="25">
        <v>0.71459690402398079</v>
      </c>
      <c r="F45" s="25">
        <v>0.38763246766966758</v>
      </c>
      <c r="G45" s="25">
        <v>3.6391472126616127</v>
      </c>
      <c r="H45" s="25">
        <v>1.2967204011948013</v>
      </c>
      <c r="I45" s="30">
        <v>1</v>
      </c>
      <c r="J45" s="27">
        <v>2</v>
      </c>
      <c r="K45" s="28">
        <v>0</v>
      </c>
      <c r="L45" s="27">
        <v>3</v>
      </c>
      <c r="M45" s="28">
        <v>0</v>
      </c>
      <c r="O45" s="22" t="s">
        <v>158</v>
      </c>
      <c r="P45" s="22" t="s">
        <v>133</v>
      </c>
      <c r="Q45" s="22" t="s">
        <v>209</v>
      </c>
      <c r="R45" s="22">
        <v>4</v>
      </c>
      <c r="S45" s="22">
        <v>0.56940008872889869</v>
      </c>
      <c r="T45" s="22">
        <v>0.20838487740427236</v>
      </c>
      <c r="U45" s="22">
        <v>1.7112989477713021</v>
      </c>
      <c r="V45" s="22">
        <v>0.84955808551205114</v>
      </c>
      <c r="W45" s="22">
        <v>1</v>
      </c>
      <c r="X45" s="22">
        <v>2</v>
      </c>
      <c r="Y45" s="22">
        <v>0</v>
      </c>
      <c r="Z45" s="27">
        <v>3</v>
      </c>
      <c r="AA45" s="28">
        <v>0</v>
      </c>
    </row>
    <row r="46" spans="1:27" x14ac:dyDescent="0.25">
      <c r="A46" s="22" t="s">
        <v>210</v>
      </c>
      <c r="B46" s="22" t="str">
        <f t="shared" si="3"/>
        <v>11-16-18</v>
      </c>
      <c r="C46" s="24" t="str">
        <f t="shared" si="2"/>
        <v>34</v>
      </c>
      <c r="D46" s="22">
        <v>4</v>
      </c>
      <c r="E46" s="25">
        <v>0.91748425814804602</v>
      </c>
      <c r="F46" s="25">
        <v>0.45627561564816471</v>
      </c>
      <c r="G46" s="25">
        <v>4.4212071547317793</v>
      </c>
      <c r="H46" s="25">
        <v>1.1362132761670158</v>
      </c>
      <c r="I46" s="30">
        <v>1</v>
      </c>
      <c r="J46" s="27">
        <v>2</v>
      </c>
      <c r="K46" s="28">
        <v>0</v>
      </c>
      <c r="L46" s="27">
        <v>3</v>
      </c>
      <c r="M46" s="28">
        <v>0</v>
      </c>
      <c r="O46" s="22" t="s">
        <v>160</v>
      </c>
      <c r="P46" s="22" t="s">
        <v>133</v>
      </c>
      <c r="Q46" s="22" t="s">
        <v>211</v>
      </c>
      <c r="R46" s="22">
        <v>4</v>
      </c>
      <c r="S46" s="22">
        <v>1.3005338757512577</v>
      </c>
      <c r="T46" s="22">
        <v>0.49254760123226815</v>
      </c>
      <c r="U46" s="22">
        <v>3.4013607089191797</v>
      </c>
      <c r="V46" s="22">
        <v>1.6175305707793073</v>
      </c>
      <c r="W46" s="22">
        <v>1</v>
      </c>
      <c r="X46" s="22">
        <v>2</v>
      </c>
      <c r="Y46" s="22">
        <v>0</v>
      </c>
      <c r="Z46" s="27">
        <v>3</v>
      </c>
      <c r="AA46" s="28">
        <v>0</v>
      </c>
    </row>
    <row r="47" spans="1:27" x14ac:dyDescent="0.25">
      <c r="A47" s="22" t="s">
        <v>212</v>
      </c>
      <c r="B47" s="22" t="str">
        <f t="shared" si="3"/>
        <v>11-16-18</v>
      </c>
      <c r="C47" s="24" t="str">
        <f t="shared" si="2"/>
        <v>35</v>
      </c>
      <c r="D47" s="22">
        <v>4</v>
      </c>
      <c r="E47" s="25">
        <v>0.60237109207751383</v>
      </c>
      <c r="F47" s="25">
        <v>0.27965252124956447</v>
      </c>
      <c r="G47" s="25">
        <v>2.2152114366360514</v>
      </c>
      <c r="H47" s="25">
        <v>0.50823786988143183</v>
      </c>
      <c r="I47" s="30">
        <v>1</v>
      </c>
      <c r="J47" s="27">
        <v>2</v>
      </c>
      <c r="K47" s="28">
        <v>0</v>
      </c>
      <c r="L47" s="27">
        <v>3</v>
      </c>
      <c r="M47" s="28">
        <v>0</v>
      </c>
      <c r="O47" s="22" t="s">
        <v>176</v>
      </c>
      <c r="P47" s="22" t="s">
        <v>141</v>
      </c>
      <c r="Q47" s="22" t="s">
        <v>213</v>
      </c>
      <c r="R47" s="22">
        <v>4</v>
      </c>
      <c r="S47" s="22">
        <v>1.0862854081335875</v>
      </c>
      <c r="T47" s="22">
        <v>0.2197358450120443</v>
      </c>
      <c r="U47" s="22">
        <v>2.7344789776374547</v>
      </c>
      <c r="V47" s="22">
        <v>1.6656543745247241</v>
      </c>
      <c r="W47" s="22">
        <v>1</v>
      </c>
      <c r="X47" s="22">
        <v>2</v>
      </c>
      <c r="Y47" s="22">
        <v>0</v>
      </c>
      <c r="Z47" s="27">
        <v>3</v>
      </c>
      <c r="AA47" s="27">
        <v>0</v>
      </c>
    </row>
    <row r="48" spans="1:27" x14ac:dyDescent="0.25">
      <c r="A48" s="22" t="s">
        <v>214</v>
      </c>
      <c r="B48" s="22" t="str">
        <f t="shared" si="3"/>
        <v>11-16-18</v>
      </c>
      <c r="C48" s="24" t="str">
        <f t="shared" si="2"/>
        <v>36</v>
      </c>
      <c r="D48" s="22">
        <v>4</v>
      </c>
      <c r="E48" s="25">
        <v>1.473150317542645</v>
      </c>
      <c r="F48" s="25">
        <v>0.43467649966566752</v>
      </c>
      <c r="G48" s="25">
        <v>4.8542804353893221</v>
      </c>
      <c r="H48" s="25">
        <v>1.1144051590104231</v>
      </c>
      <c r="I48" s="30">
        <v>1</v>
      </c>
      <c r="J48" s="27">
        <v>2</v>
      </c>
      <c r="K48" s="28">
        <v>0</v>
      </c>
      <c r="L48" s="27">
        <v>3</v>
      </c>
      <c r="M48" s="28">
        <v>0</v>
      </c>
      <c r="O48" s="22" t="s">
        <v>177</v>
      </c>
      <c r="P48" s="22" t="s">
        <v>141</v>
      </c>
      <c r="Q48" s="22" t="s">
        <v>215</v>
      </c>
      <c r="R48" s="22">
        <v>4</v>
      </c>
      <c r="S48" s="22">
        <v>0.99005839888098413</v>
      </c>
      <c r="T48" s="22">
        <v>0.44268593539639489</v>
      </c>
      <c r="U48" s="22">
        <v>3.594695829644011</v>
      </c>
      <c r="V48" s="22">
        <v>1.2728293351931956</v>
      </c>
      <c r="W48" s="22">
        <v>1</v>
      </c>
      <c r="X48" s="22">
        <v>2</v>
      </c>
      <c r="Y48" s="22">
        <v>0</v>
      </c>
      <c r="Z48" s="30">
        <v>3</v>
      </c>
      <c r="AA48" s="28">
        <v>0</v>
      </c>
    </row>
    <row r="49" spans="1:27" x14ac:dyDescent="0.25">
      <c r="A49" s="22" t="s">
        <v>216</v>
      </c>
      <c r="B49" s="22" t="str">
        <f t="shared" si="3"/>
        <v>11-16-18</v>
      </c>
      <c r="C49" s="24" t="str">
        <f t="shared" si="2"/>
        <v>21</v>
      </c>
      <c r="D49" s="22">
        <v>5</v>
      </c>
      <c r="E49" s="25">
        <v>0.59770258807914023</v>
      </c>
      <c r="F49" s="25">
        <v>0.25518336377907413</v>
      </c>
      <c r="G49" s="25">
        <v>3.5904164201611826</v>
      </c>
      <c r="H49" s="25">
        <v>0.7984008731490565</v>
      </c>
      <c r="I49" s="30">
        <v>1</v>
      </c>
      <c r="J49" s="27">
        <v>0</v>
      </c>
      <c r="K49" s="27">
        <v>1</v>
      </c>
      <c r="L49" s="27">
        <v>0</v>
      </c>
      <c r="M49" s="27">
        <v>1</v>
      </c>
      <c r="O49" s="22" t="s">
        <v>180</v>
      </c>
      <c r="P49" s="22" t="s">
        <v>141</v>
      </c>
      <c r="Q49" s="22" t="s">
        <v>217</v>
      </c>
      <c r="R49" s="22">
        <v>4</v>
      </c>
      <c r="S49" s="22">
        <v>1.4534442742048519</v>
      </c>
      <c r="T49" s="22">
        <v>0.73828389567594499</v>
      </c>
      <c r="U49" s="22">
        <v>4.2449551416990206</v>
      </c>
      <c r="V49" s="22">
        <v>0.59318292317954324</v>
      </c>
      <c r="W49" s="22">
        <v>1</v>
      </c>
      <c r="X49" s="22">
        <v>2</v>
      </c>
      <c r="Y49" s="22">
        <v>0</v>
      </c>
      <c r="Z49" s="27">
        <v>3</v>
      </c>
      <c r="AA49" s="28">
        <v>0</v>
      </c>
    </row>
    <row r="50" spans="1:27" x14ac:dyDescent="0.25">
      <c r="A50" s="22" t="s">
        <v>218</v>
      </c>
      <c r="B50" s="22" t="str">
        <f t="shared" si="3"/>
        <v>11-16-18</v>
      </c>
      <c r="C50" s="24" t="str">
        <f t="shared" si="2"/>
        <v>22</v>
      </c>
      <c r="D50" s="22">
        <v>5</v>
      </c>
      <c r="E50" s="25">
        <v>0.80074180157430042</v>
      </c>
      <c r="F50" s="25">
        <v>0.26469616959341136</v>
      </c>
      <c r="G50" s="25">
        <v>4.6383946999032819</v>
      </c>
      <c r="H50" s="25">
        <v>0.87932906413489398</v>
      </c>
      <c r="I50" s="30">
        <v>1</v>
      </c>
      <c r="J50" s="27">
        <v>0</v>
      </c>
      <c r="K50" s="27">
        <v>1</v>
      </c>
      <c r="L50" s="27">
        <v>0</v>
      </c>
      <c r="M50" s="27">
        <v>1</v>
      </c>
      <c r="O50" s="22" t="s">
        <v>208</v>
      </c>
      <c r="P50" s="22" t="s">
        <v>151</v>
      </c>
      <c r="Q50" s="22" t="s">
        <v>200</v>
      </c>
      <c r="R50" s="22">
        <v>4</v>
      </c>
      <c r="S50" s="22">
        <v>0.71459690402398079</v>
      </c>
      <c r="T50" s="22">
        <v>0.38763246766966758</v>
      </c>
      <c r="U50" s="22">
        <v>3.6391472126616127</v>
      </c>
      <c r="V50" s="22">
        <v>1.2967204011948013</v>
      </c>
      <c r="W50" s="22">
        <v>1</v>
      </c>
      <c r="X50" s="22">
        <v>2</v>
      </c>
      <c r="Y50" s="22">
        <v>0</v>
      </c>
      <c r="Z50" s="27">
        <v>3</v>
      </c>
      <c r="AA50" s="27">
        <v>0</v>
      </c>
    </row>
    <row r="51" spans="1:27" x14ac:dyDescent="0.25">
      <c r="A51" s="22" t="s">
        <v>219</v>
      </c>
      <c r="B51" s="22" t="str">
        <f t="shared" si="3"/>
        <v>11-16-18</v>
      </c>
      <c r="C51" s="24" t="str">
        <f t="shared" si="2"/>
        <v>23</v>
      </c>
      <c r="D51" s="22">
        <v>5</v>
      </c>
      <c r="E51" s="25">
        <v>0.73420775293670881</v>
      </c>
      <c r="F51" s="25">
        <v>0.26997886236676144</v>
      </c>
      <c r="G51" s="25">
        <v>3.5470760799658385</v>
      </c>
      <c r="H51" s="25">
        <v>0.64197585129807377</v>
      </c>
      <c r="I51" s="30">
        <v>1</v>
      </c>
      <c r="J51" s="27">
        <v>0</v>
      </c>
      <c r="K51" s="27">
        <v>1</v>
      </c>
      <c r="L51" s="27">
        <v>0</v>
      </c>
      <c r="M51" s="27">
        <v>1</v>
      </c>
      <c r="O51" s="22" t="s">
        <v>210</v>
      </c>
      <c r="P51" s="22" t="s">
        <v>151</v>
      </c>
      <c r="Q51" s="22" t="s">
        <v>213</v>
      </c>
      <c r="R51" s="22">
        <v>4</v>
      </c>
      <c r="S51" s="22">
        <v>0.91748425814804602</v>
      </c>
      <c r="T51" s="22">
        <v>0.45627561564816471</v>
      </c>
      <c r="U51" s="22">
        <v>4.4212071547317793</v>
      </c>
      <c r="V51" s="22">
        <v>1.1362132761670158</v>
      </c>
      <c r="W51" s="22">
        <v>1</v>
      </c>
      <c r="X51" s="22">
        <v>2</v>
      </c>
      <c r="Y51" s="22">
        <v>0</v>
      </c>
      <c r="Z51" s="27">
        <v>3</v>
      </c>
      <c r="AA51" s="27">
        <v>0</v>
      </c>
    </row>
    <row r="52" spans="1:27" x14ac:dyDescent="0.25">
      <c r="A52" s="22" t="s">
        <v>220</v>
      </c>
      <c r="B52" s="22" t="str">
        <f t="shared" si="3"/>
        <v>11-16-18</v>
      </c>
      <c r="C52" s="24" t="str">
        <f t="shared" si="2"/>
        <v>24</v>
      </c>
      <c r="D52" s="22">
        <v>5</v>
      </c>
      <c r="E52" s="25">
        <v>0.78305850281137801</v>
      </c>
      <c r="F52" s="25">
        <v>0.52285956312290394</v>
      </c>
      <c r="G52" s="25">
        <v>5.0233910973113813</v>
      </c>
      <c r="H52" s="25">
        <v>0.84613947627432973</v>
      </c>
      <c r="I52" s="30">
        <v>1</v>
      </c>
      <c r="J52" s="27">
        <v>0</v>
      </c>
      <c r="K52" s="27">
        <v>1</v>
      </c>
      <c r="L52" s="27">
        <v>0</v>
      </c>
      <c r="M52" s="27">
        <v>1</v>
      </c>
      <c r="O52" s="22" t="s">
        <v>212</v>
      </c>
      <c r="P52" s="22" t="s">
        <v>151</v>
      </c>
      <c r="Q52" s="22" t="s">
        <v>215</v>
      </c>
      <c r="R52" s="22">
        <v>4</v>
      </c>
      <c r="S52" s="22">
        <v>0.60237109207751383</v>
      </c>
      <c r="T52" s="22">
        <v>0.27965252124956447</v>
      </c>
      <c r="U52" s="22">
        <v>2.2152114366360514</v>
      </c>
      <c r="V52" s="22">
        <v>0.50823786988143183</v>
      </c>
      <c r="W52" s="22">
        <v>1</v>
      </c>
      <c r="X52" s="22">
        <v>2</v>
      </c>
      <c r="Y52" s="22">
        <v>0</v>
      </c>
      <c r="Z52" s="27">
        <v>3</v>
      </c>
      <c r="AA52" s="27">
        <v>0</v>
      </c>
    </row>
    <row r="53" spans="1:27" x14ac:dyDescent="0.25">
      <c r="A53" s="22" t="s">
        <v>162</v>
      </c>
      <c r="B53" s="22" t="str">
        <f t="shared" si="3"/>
        <v>12-06-18</v>
      </c>
      <c r="C53" s="24" t="str">
        <f>RIGHT(A53, 1)</f>
        <v>1</v>
      </c>
      <c r="D53" s="22">
        <v>1</v>
      </c>
      <c r="E53" s="25">
        <v>0.95327412291503</v>
      </c>
      <c r="F53" s="25">
        <v>0.80051793064657795</v>
      </c>
      <c r="G53" s="25">
        <v>0.94156099947336969</v>
      </c>
      <c r="H53" s="25">
        <v>1.0004608487126758</v>
      </c>
      <c r="I53" s="26">
        <v>0</v>
      </c>
      <c r="J53" s="27">
        <v>0</v>
      </c>
      <c r="K53" s="27">
        <v>0</v>
      </c>
      <c r="L53" s="27">
        <v>0</v>
      </c>
      <c r="M53" s="27">
        <v>0</v>
      </c>
      <c r="O53" s="22" t="s">
        <v>214</v>
      </c>
      <c r="P53" s="22" t="s">
        <v>151</v>
      </c>
      <c r="Q53" s="22" t="s">
        <v>217</v>
      </c>
      <c r="R53" s="22">
        <v>4</v>
      </c>
      <c r="S53" s="22">
        <v>1.473150317542645</v>
      </c>
      <c r="T53" s="22">
        <v>0.43467649966566752</v>
      </c>
      <c r="U53" s="22">
        <v>4.8542804353893221</v>
      </c>
      <c r="V53" s="22">
        <v>1.1144051590104231</v>
      </c>
      <c r="W53" s="22">
        <v>1</v>
      </c>
      <c r="X53" s="22">
        <v>2</v>
      </c>
      <c r="Y53" s="22">
        <v>0</v>
      </c>
      <c r="Z53" s="27">
        <v>3</v>
      </c>
      <c r="AA53" s="27">
        <v>0</v>
      </c>
    </row>
    <row r="54" spans="1:27" x14ac:dyDescent="0.25">
      <c r="A54" s="22" t="s">
        <v>164</v>
      </c>
      <c r="B54" s="22" t="str">
        <f t="shared" si="3"/>
        <v>12-06-18</v>
      </c>
      <c r="C54" s="24" t="str">
        <f t="shared" ref="C54:C61" si="6">RIGHT(A54, 1)</f>
        <v>2</v>
      </c>
      <c r="D54" s="22">
        <v>1</v>
      </c>
      <c r="E54" s="25">
        <v>0.77506774159513558</v>
      </c>
      <c r="F54" s="25">
        <v>0.94278201813241935</v>
      </c>
      <c r="G54" s="25">
        <v>0.77477422167236476</v>
      </c>
      <c r="H54" s="25">
        <v>0.90489277045727112</v>
      </c>
      <c r="I54" s="26">
        <v>0</v>
      </c>
      <c r="J54" s="27">
        <v>0</v>
      </c>
      <c r="K54" s="27">
        <v>0</v>
      </c>
      <c r="L54" s="27">
        <v>0</v>
      </c>
      <c r="M54" s="27">
        <v>0</v>
      </c>
      <c r="O54" s="22" t="s">
        <v>183</v>
      </c>
      <c r="P54" s="22" t="s">
        <v>141</v>
      </c>
      <c r="Q54" s="22" t="s">
        <v>207</v>
      </c>
      <c r="R54" s="22">
        <v>5</v>
      </c>
      <c r="S54" s="22">
        <v>1.0370954833692727</v>
      </c>
      <c r="T54" s="22">
        <v>0.48673926273658252</v>
      </c>
      <c r="U54" s="22">
        <v>6.1503197531047968</v>
      </c>
      <c r="V54" s="22">
        <v>1.0468194973431415</v>
      </c>
      <c r="W54" s="22">
        <v>1</v>
      </c>
      <c r="X54" s="22">
        <v>0</v>
      </c>
      <c r="Y54" s="22">
        <v>1</v>
      </c>
      <c r="Z54" s="27">
        <v>0</v>
      </c>
      <c r="AA54" s="28">
        <v>1</v>
      </c>
    </row>
    <row r="55" spans="1:27" x14ac:dyDescent="0.25">
      <c r="A55" s="22" t="s">
        <v>165</v>
      </c>
      <c r="B55" s="22" t="str">
        <f t="shared" si="3"/>
        <v>12-06-18</v>
      </c>
      <c r="C55" s="24" t="str">
        <f t="shared" si="6"/>
        <v>3</v>
      </c>
      <c r="D55" s="22">
        <v>1</v>
      </c>
      <c r="E55" s="25">
        <v>0.78304892670790027</v>
      </c>
      <c r="F55" s="25">
        <v>0.7014118463886041</v>
      </c>
      <c r="G55" s="25">
        <v>0.9677676120959583</v>
      </c>
      <c r="H55" s="25">
        <v>0.81075242326078034</v>
      </c>
      <c r="I55" s="26">
        <v>0</v>
      </c>
      <c r="J55" s="27">
        <v>0</v>
      </c>
      <c r="K55" s="27">
        <v>0</v>
      </c>
      <c r="L55" s="27">
        <v>0</v>
      </c>
      <c r="M55" s="27">
        <v>0</v>
      </c>
      <c r="O55" s="22" t="s">
        <v>186</v>
      </c>
      <c r="P55" s="22" t="s">
        <v>141</v>
      </c>
      <c r="Q55" s="22" t="s">
        <v>209</v>
      </c>
      <c r="R55" s="22">
        <v>5</v>
      </c>
      <c r="S55" s="22">
        <v>1.5369465148342887</v>
      </c>
      <c r="T55" s="22">
        <v>0.90612843004801769</v>
      </c>
      <c r="U55" s="22">
        <v>4.9832661338649071</v>
      </c>
      <c r="V55" s="22">
        <v>1.2845105774671495</v>
      </c>
      <c r="W55" s="22">
        <v>1</v>
      </c>
      <c r="X55" s="22">
        <v>0</v>
      </c>
      <c r="Y55" s="22">
        <v>1</v>
      </c>
      <c r="Z55" s="27">
        <v>0</v>
      </c>
      <c r="AA55" s="28">
        <v>1</v>
      </c>
    </row>
    <row r="56" spans="1:27" x14ac:dyDescent="0.25">
      <c r="A56" s="22" t="s">
        <v>167</v>
      </c>
      <c r="B56" s="22" t="str">
        <f t="shared" si="3"/>
        <v>12-06-18</v>
      </c>
      <c r="C56" s="24" t="str">
        <f t="shared" si="6"/>
        <v>4</v>
      </c>
      <c r="D56" s="22">
        <v>1</v>
      </c>
      <c r="E56" s="25">
        <v>1.7284373220644189</v>
      </c>
      <c r="F56" s="25">
        <v>1.8890547660954933</v>
      </c>
      <c r="G56" s="25">
        <v>1.4164631893958128</v>
      </c>
      <c r="H56" s="25">
        <v>1.3624310357582148</v>
      </c>
      <c r="I56" s="26">
        <v>0</v>
      </c>
      <c r="J56" s="27">
        <v>0</v>
      </c>
      <c r="K56" s="27">
        <v>0</v>
      </c>
      <c r="L56" s="27">
        <v>0</v>
      </c>
      <c r="M56" s="27">
        <v>0</v>
      </c>
      <c r="O56" s="22" t="s">
        <v>188</v>
      </c>
      <c r="P56" s="22" t="s">
        <v>141</v>
      </c>
      <c r="Q56" s="22" t="s">
        <v>211</v>
      </c>
      <c r="R56" s="22">
        <v>5</v>
      </c>
      <c r="S56" s="22">
        <v>2.191761604432402</v>
      </c>
      <c r="T56" s="22">
        <v>1.3847566498842587</v>
      </c>
      <c r="U56" s="22">
        <v>9.8023502417585426</v>
      </c>
      <c r="V56" s="22">
        <v>1.9353367048691847</v>
      </c>
      <c r="W56" s="22">
        <v>1</v>
      </c>
      <c r="X56" s="22">
        <v>0</v>
      </c>
      <c r="Y56" s="22">
        <v>1</v>
      </c>
      <c r="Z56" s="27">
        <v>0</v>
      </c>
      <c r="AA56" s="28">
        <v>1</v>
      </c>
    </row>
    <row r="57" spans="1:27" x14ac:dyDescent="0.25">
      <c r="A57" s="22" t="s">
        <v>191</v>
      </c>
      <c r="B57" s="22" t="str">
        <f t="shared" si="3"/>
        <v>12-06-18</v>
      </c>
      <c r="C57" s="24" t="str">
        <f t="shared" si="6"/>
        <v>5</v>
      </c>
      <c r="D57" s="22">
        <v>2</v>
      </c>
      <c r="E57" s="25">
        <v>2.026399342774901</v>
      </c>
      <c r="F57" s="25">
        <v>2.3548151636838521</v>
      </c>
      <c r="G57" s="25">
        <v>4.8529708634615618</v>
      </c>
      <c r="H57" s="25">
        <v>1.4414741601016821</v>
      </c>
      <c r="I57" s="26">
        <v>1</v>
      </c>
      <c r="J57" s="27">
        <v>0</v>
      </c>
      <c r="K57" s="27">
        <v>0</v>
      </c>
      <c r="L57" s="27">
        <v>0</v>
      </c>
      <c r="M57" s="27">
        <v>0</v>
      </c>
      <c r="O57" s="22" t="s">
        <v>216</v>
      </c>
      <c r="P57" s="22" t="s">
        <v>151</v>
      </c>
      <c r="Q57" s="22" t="s">
        <v>221</v>
      </c>
      <c r="R57" s="22">
        <v>5</v>
      </c>
      <c r="S57" s="22">
        <v>0.59770258807914023</v>
      </c>
      <c r="T57" s="22">
        <v>0.25518336377907413</v>
      </c>
      <c r="U57" s="22">
        <v>3.5904164201611826</v>
      </c>
      <c r="V57" s="22">
        <v>0.7984008731490565</v>
      </c>
      <c r="W57" s="22">
        <v>1</v>
      </c>
      <c r="X57" s="22">
        <v>0</v>
      </c>
      <c r="Y57" s="22">
        <v>1</v>
      </c>
      <c r="Z57" s="27">
        <v>0</v>
      </c>
      <c r="AA57" s="27">
        <v>1</v>
      </c>
    </row>
    <row r="58" spans="1:27" x14ac:dyDescent="0.25">
      <c r="A58" s="22" t="s">
        <v>192</v>
      </c>
      <c r="B58" s="22" t="str">
        <f t="shared" si="3"/>
        <v>12-06-18</v>
      </c>
      <c r="C58" s="24" t="str">
        <f t="shared" si="6"/>
        <v>6</v>
      </c>
      <c r="D58" s="22">
        <v>2</v>
      </c>
      <c r="E58" s="25">
        <v>2.8125002745300138</v>
      </c>
      <c r="F58" s="25">
        <v>2.5848831552003055</v>
      </c>
      <c r="G58" s="25">
        <v>3.1712905397884454</v>
      </c>
      <c r="H58" s="25">
        <v>0.7567046219095469</v>
      </c>
      <c r="I58" s="26">
        <v>1</v>
      </c>
      <c r="J58" s="27">
        <v>0</v>
      </c>
      <c r="K58" s="27">
        <v>0</v>
      </c>
      <c r="L58" s="27">
        <v>0</v>
      </c>
      <c r="M58" s="27">
        <v>0</v>
      </c>
      <c r="O58" s="22" t="s">
        <v>218</v>
      </c>
      <c r="P58" s="22" t="s">
        <v>151</v>
      </c>
      <c r="Q58" s="22" t="s">
        <v>222</v>
      </c>
      <c r="R58" s="22">
        <v>5</v>
      </c>
      <c r="S58" s="22">
        <v>0.80074180157430042</v>
      </c>
      <c r="T58" s="22">
        <v>0.26469616959341136</v>
      </c>
      <c r="U58" s="22">
        <v>4.6383946999032819</v>
      </c>
      <c r="V58" s="22">
        <v>0.87932906413489398</v>
      </c>
      <c r="W58" s="22">
        <v>1</v>
      </c>
      <c r="X58" s="22">
        <v>0</v>
      </c>
      <c r="Y58" s="22">
        <v>1</v>
      </c>
      <c r="Z58" s="27">
        <v>0</v>
      </c>
      <c r="AA58" s="28">
        <v>1</v>
      </c>
    </row>
    <row r="59" spans="1:27" x14ac:dyDescent="0.25">
      <c r="A59" s="22" t="s">
        <v>193</v>
      </c>
      <c r="B59" s="22" t="str">
        <f t="shared" si="3"/>
        <v>12-06-18</v>
      </c>
      <c r="C59" s="24" t="str">
        <f t="shared" si="6"/>
        <v>7</v>
      </c>
      <c r="D59" s="22">
        <v>2</v>
      </c>
      <c r="E59" s="25">
        <v>3.2983969707138585</v>
      </c>
      <c r="F59" s="25">
        <v>2.8959517990198194</v>
      </c>
      <c r="G59" s="25">
        <v>4.470957936798361</v>
      </c>
      <c r="H59" s="25">
        <v>1.4296426345239135</v>
      </c>
      <c r="I59" s="26">
        <v>1</v>
      </c>
      <c r="J59" s="27">
        <v>0</v>
      </c>
      <c r="K59" s="27">
        <v>0</v>
      </c>
      <c r="L59" s="27">
        <v>0</v>
      </c>
      <c r="M59" s="27">
        <v>0</v>
      </c>
      <c r="O59" s="22" t="s">
        <v>219</v>
      </c>
      <c r="P59" s="22" t="s">
        <v>151</v>
      </c>
      <c r="Q59" s="22" t="s">
        <v>223</v>
      </c>
      <c r="R59" s="22">
        <v>5</v>
      </c>
      <c r="S59" s="22">
        <v>0.73420775293670881</v>
      </c>
      <c r="T59" s="22">
        <v>0.26997886236676144</v>
      </c>
      <c r="U59" s="22">
        <v>3.5470760799658385</v>
      </c>
      <c r="V59" s="22">
        <v>0.64197585129807377</v>
      </c>
      <c r="W59" s="22">
        <v>1</v>
      </c>
      <c r="X59" s="22">
        <v>0</v>
      </c>
      <c r="Y59" s="22">
        <v>1</v>
      </c>
      <c r="Z59" s="27">
        <v>0</v>
      </c>
      <c r="AA59" s="28">
        <v>1</v>
      </c>
    </row>
    <row r="60" spans="1:27" x14ac:dyDescent="0.25">
      <c r="A60" s="22" t="s">
        <v>194</v>
      </c>
      <c r="B60" s="22" t="str">
        <f t="shared" si="3"/>
        <v>12-06-18</v>
      </c>
      <c r="C60" s="24" t="str">
        <f t="shared" si="6"/>
        <v>8</v>
      </c>
      <c r="D60" s="22">
        <v>2</v>
      </c>
      <c r="E60" s="25">
        <v>1.8641686566065794</v>
      </c>
      <c r="F60" s="25">
        <v>2.0816875770318077</v>
      </c>
      <c r="G60" s="25">
        <v>4.1190977345714819</v>
      </c>
      <c r="H60" s="25">
        <v>1.2519126228469371</v>
      </c>
      <c r="I60" s="26">
        <v>1</v>
      </c>
      <c r="J60" s="27">
        <v>0</v>
      </c>
      <c r="K60" s="27">
        <v>0</v>
      </c>
      <c r="L60" s="27">
        <v>0</v>
      </c>
      <c r="M60" s="27">
        <v>0</v>
      </c>
      <c r="O60" s="22" t="s">
        <v>220</v>
      </c>
      <c r="P60" s="22" t="s">
        <v>151</v>
      </c>
      <c r="Q60" s="22" t="s">
        <v>224</v>
      </c>
      <c r="R60" s="22">
        <v>5</v>
      </c>
      <c r="S60" s="22">
        <v>0.78305850281137801</v>
      </c>
      <c r="T60" s="22">
        <v>0.52285956312290394</v>
      </c>
      <c r="U60" s="22">
        <v>5.0233910973113813</v>
      </c>
      <c r="V60" s="22">
        <v>0.84613947627432973</v>
      </c>
      <c r="W60" s="22">
        <v>1</v>
      </c>
      <c r="X60" s="22">
        <v>0</v>
      </c>
      <c r="Y60" s="22">
        <v>1</v>
      </c>
      <c r="Z60" s="27">
        <v>0</v>
      </c>
      <c r="AA60" s="28">
        <v>1</v>
      </c>
    </row>
    <row r="61" spans="1:27" x14ac:dyDescent="0.25">
      <c r="A61" s="22" t="s">
        <v>225</v>
      </c>
      <c r="B61" s="22" t="str">
        <f t="shared" si="3"/>
        <v>12-06-18</v>
      </c>
      <c r="C61" s="24" t="str">
        <f t="shared" si="6"/>
        <v>9</v>
      </c>
      <c r="D61" s="22">
        <v>5</v>
      </c>
      <c r="E61" s="25">
        <v>1.0667873969010029</v>
      </c>
      <c r="F61" s="25">
        <v>0.75877431285149988</v>
      </c>
      <c r="G61" s="25">
        <v>6.1247591406877904</v>
      </c>
      <c r="H61" s="25">
        <v>0.81016846225295869</v>
      </c>
      <c r="I61" s="26">
        <v>1</v>
      </c>
      <c r="J61" s="27">
        <v>0</v>
      </c>
      <c r="K61" s="27">
        <v>1</v>
      </c>
      <c r="L61" s="27">
        <v>0</v>
      </c>
      <c r="M61" s="27">
        <v>1</v>
      </c>
      <c r="O61" s="22" t="s">
        <v>225</v>
      </c>
      <c r="P61" s="22" t="s">
        <v>163</v>
      </c>
      <c r="Q61" s="22" t="s">
        <v>185</v>
      </c>
      <c r="R61" s="22">
        <v>5</v>
      </c>
      <c r="S61" s="22">
        <v>1.0667873969010029</v>
      </c>
      <c r="T61" s="22">
        <v>0.75877431285149988</v>
      </c>
      <c r="U61" s="22">
        <v>6.1247591406877904</v>
      </c>
      <c r="V61" s="22">
        <v>0.81016846225295869</v>
      </c>
      <c r="W61" s="22">
        <v>1</v>
      </c>
      <c r="X61" s="22">
        <v>0</v>
      </c>
      <c r="Y61" s="22">
        <v>1</v>
      </c>
      <c r="Z61" s="27">
        <v>0</v>
      </c>
      <c r="AA61" s="27">
        <v>1</v>
      </c>
    </row>
    <row r="62" spans="1:27" x14ac:dyDescent="0.25">
      <c r="A62" s="22" t="s">
        <v>226</v>
      </c>
      <c r="B62" s="22" t="str">
        <f t="shared" si="3"/>
        <v>12-06-18</v>
      </c>
      <c r="C62" s="24" t="str">
        <f t="shared" si="2"/>
        <v>10</v>
      </c>
      <c r="D62" s="22">
        <v>5</v>
      </c>
      <c r="E62" s="25">
        <v>0.59552460782767525</v>
      </c>
      <c r="F62" s="25">
        <v>0.59700958380594882</v>
      </c>
      <c r="G62" s="25">
        <v>2.7017204811752435</v>
      </c>
      <c r="H62" s="25">
        <v>1.251444311419885</v>
      </c>
      <c r="I62" s="26">
        <v>1</v>
      </c>
      <c r="J62" s="27">
        <v>0</v>
      </c>
      <c r="K62" s="27">
        <v>1</v>
      </c>
      <c r="L62" s="27">
        <v>0</v>
      </c>
      <c r="M62" s="27">
        <v>1</v>
      </c>
      <c r="O62" s="22" t="s">
        <v>226</v>
      </c>
      <c r="P62" s="22" t="s">
        <v>163</v>
      </c>
      <c r="Q62" s="22" t="s">
        <v>169</v>
      </c>
      <c r="R62" s="22">
        <v>5</v>
      </c>
      <c r="S62" s="22">
        <v>0.59552460782767525</v>
      </c>
      <c r="T62" s="22">
        <v>0.59700958380594882</v>
      </c>
      <c r="U62" s="22">
        <v>2.7017204811752435</v>
      </c>
      <c r="V62" s="22">
        <v>1.251444311419885</v>
      </c>
      <c r="W62" s="22">
        <v>1</v>
      </c>
      <c r="X62" s="22">
        <v>0</v>
      </c>
      <c r="Y62" s="22">
        <v>1</v>
      </c>
      <c r="Z62" s="27">
        <v>0</v>
      </c>
      <c r="AA62" s="27">
        <v>1</v>
      </c>
    </row>
    <row r="63" spans="1:27" x14ac:dyDescent="0.25">
      <c r="A63" s="22" t="s">
        <v>227</v>
      </c>
      <c r="B63" s="22" t="str">
        <f t="shared" si="3"/>
        <v>12-06-18</v>
      </c>
      <c r="C63" s="24" t="str">
        <f t="shared" si="2"/>
        <v>11</v>
      </c>
      <c r="D63" s="22">
        <v>5</v>
      </c>
      <c r="E63" s="25">
        <v>0.39664748801311184</v>
      </c>
      <c r="F63" s="25">
        <v>0.59525205817178317</v>
      </c>
      <c r="G63" s="25">
        <v>3.7610492459666793</v>
      </c>
      <c r="H63" s="25">
        <v>0.34201471854346349</v>
      </c>
      <c r="I63" s="26">
        <v>1</v>
      </c>
      <c r="J63" s="27">
        <v>0</v>
      </c>
      <c r="K63" s="27">
        <v>1</v>
      </c>
      <c r="L63" s="27">
        <v>0</v>
      </c>
      <c r="M63" s="27">
        <v>1</v>
      </c>
      <c r="O63" s="22" t="s">
        <v>227</v>
      </c>
      <c r="P63" s="22" t="s">
        <v>163</v>
      </c>
      <c r="Q63" s="22" t="s">
        <v>171</v>
      </c>
      <c r="R63" s="22">
        <v>5</v>
      </c>
      <c r="S63" s="22">
        <v>0.39664748801311184</v>
      </c>
      <c r="T63" s="22">
        <v>0.59525205817178317</v>
      </c>
      <c r="U63" s="22">
        <v>3.7610492459666793</v>
      </c>
      <c r="V63" s="22">
        <v>0.34201471854346349</v>
      </c>
      <c r="W63" s="22">
        <v>1</v>
      </c>
      <c r="X63" s="22">
        <v>0</v>
      </c>
      <c r="Y63" s="22">
        <v>1</v>
      </c>
      <c r="Z63" s="27">
        <v>0</v>
      </c>
      <c r="AA63" s="27">
        <v>1</v>
      </c>
    </row>
    <row r="64" spans="1:27" x14ac:dyDescent="0.25">
      <c r="A64" s="22" t="s">
        <v>228</v>
      </c>
      <c r="B64" s="22" t="str">
        <f t="shared" si="3"/>
        <v>12-06-18</v>
      </c>
      <c r="C64" s="24" t="str">
        <f t="shared" si="2"/>
        <v>12</v>
      </c>
      <c r="D64" s="22">
        <v>5</v>
      </c>
      <c r="E64" s="25">
        <v>0.69367762043948489</v>
      </c>
      <c r="F64" s="25">
        <v>0.51548881275405012</v>
      </c>
      <c r="G64" s="25">
        <v>5.6657254175765441</v>
      </c>
      <c r="H64" s="25">
        <v>0.85358426784305386</v>
      </c>
      <c r="I64" s="26">
        <v>1</v>
      </c>
      <c r="J64" s="27">
        <v>0</v>
      </c>
      <c r="K64" s="27">
        <v>1</v>
      </c>
      <c r="L64" s="27">
        <v>0</v>
      </c>
      <c r="M64" s="27">
        <v>1</v>
      </c>
      <c r="O64" s="22" t="s">
        <v>228</v>
      </c>
      <c r="P64" s="22" t="s">
        <v>163</v>
      </c>
      <c r="Q64" s="22" t="s">
        <v>173</v>
      </c>
      <c r="R64" s="22">
        <v>5</v>
      </c>
      <c r="S64" s="22">
        <v>0.69367762043948489</v>
      </c>
      <c r="T64" s="22">
        <v>0.51548881275405012</v>
      </c>
      <c r="U64" s="22">
        <v>5.6657254175765441</v>
      </c>
      <c r="V64" s="22">
        <v>0.85358426784305386</v>
      </c>
      <c r="W64" s="22">
        <v>1</v>
      </c>
      <c r="X64" s="22">
        <v>0</v>
      </c>
      <c r="Y64" s="22">
        <v>1</v>
      </c>
      <c r="Z64" s="27">
        <v>0</v>
      </c>
      <c r="AA64" s="27">
        <v>1</v>
      </c>
    </row>
    <row r="65" spans="4:25" x14ac:dyDescent="0.25">
      <c r="R65" s="22">
        <v>16</v>
      </c>
      <c r="W65" s="22">
        <v>16</v>
      </c>
      <c r="X65" s="22">
        <v>43</v>
      </c>
      <c r="Y65" s="22">
        <v>52</v>
      </c>
    </row>
    <row r="66" spans="4:25" x14ac:dyDescent="0.25">
      <c r="D66" s="22">
        <f>COUNTIF(D2:D64,2)</f>
        <v>16</v>
      </c>
      <c r="I66" s="22">
        <f>COUNTIF(I2:I64,0)</f>
        <v>16</v>
      </c>
      <c r="J66" s="22">
        <f>COUNTIF(J2:J64,0)</f>
        <v>43</v>
      </c>
      <c r="K66" s="22">
        <f>COUNTIF(K2:K64,0)</f>
        <v>52</v>
      </c>
    </row>
    <row r="67" spans="4:25" x14ac:dyDescent="0.25">
      <c r="I67" s="22">
        <f>COUNTIF(I3:J64,0)</f>
        <v>57</v>
      </c>
      <c r="W67" s="22">
        <v>57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63"/>
  <sheetViews>
    <sheetView topLeftCell="Z31" zoomScale="90" zoomScaleNormal="90" workbookViewId="0">
      <selection activeCell="AG61" sqref="AG61"/>
    </sheetView>
  </sheetViews>
  <sheetFormatPr defaultRowHeight="12.75" x14ac:dyDescent="0.2"/>
  <cols>
    <col min="1" max="1" width="17.75" style="20" customWidth="1"/>
    <col min="2" max="2" width="10.75" style="20" customWidth="1"/>
    <col min="3" max="4" width="9" style="20" customWidth="1"/>
    <col min="5" max="7" width="9" style="20"/>
    <col min="8" max="8" width="17.5" style="20" customWidth="1"/>
    <col min="9" max="9" width="10.75" style="20" customWidth="1"/>
    <col min="10" max="11" width="9" style="20"/>
    <col min="12" max="12" width="16.375" style="20" customWidth="1"/>
    <col min="13" max="13" width="9" style="20"/>
    <col min="14" max="14" width="11.75" style="20" customWidth="1"/>
    <col min="15" max="28" width="9" style="20"/>
    <col min="29" max="29" width="11.625" style="20" customWidth="1"/>
    <col min="30" max="37" width="9" style="20"/>
    <col min="38" max="38" width="12.5" style="20" customWidth="1"/>
    <col min="39" max="16384" width="9" style="20"/>
  </cols>
  <sheetData>
    <row r="1" spans="1:42" s="21" customFormat="1" x14ac:dyDescent="0.2">
      <c r="A1" s="21" t="s">
        <v>106</v>
      </c>
      <c r="B1" s="21" t="s">
        <v>121</v>
      </c>
      <c r="C1" s="21" t="s">
        <v>239</v>
      </c>
      <c r="D1" s="21" t="s">
        <v>240</v>
      </c>
      <c r="E1" s="21" t="s">
        <v>242</v>
      </c>
      <c r="L1" s="21" t="s">
        <v>238</v>
      </c>
      <c r="T1" s="21" t="s">
        <v>348</v>
      </c>
      <c r="Z1" s="21" t="s">
        <v>350</v>
      </c>
      <c r="AA1" s="21" t="s">
        <v>106</v>
      </c>
      <c r="AB1" s="21" t="s">
        <v>355</v>
      </c>
      <c r="AC1" s="21" t="s">
        <v>121</v>
      </c>
      <c r="AD1" s="21" t="s">
        <v>354</v>
      </c>
      <c r="AE1" s="21" t="s">
        <v>353</v>
      </c>
      <c r="AF1" s="21" t="s">
        <v>352</v>
      </c>
      <c r="AG1" s="21" t="s">
        <v>351</v>
      </c>
      <c r="AJ1" s="21" t="s">
        <v>106</v>
      </c>
      <c r="AK1" s="21" t="s">
        <v>355</v>
      </c>
      <c r="AL1" s="21" t="s">
        <v>121</v>
      </c>
      <c r="AM1" s="21" t="s">
        <v>354</v>
      </c>
      <c r="AN1" s="21" t="s">
        <v>353</v>
      </c>
      <c r="AO1" s="21" t="s">
        <v>352</v>
      </c>
      <c r="AP1" s="21" t="s">
        <v>351</v>
      </c>
    </row>
    <row r="2" spans="1:42" x14ac:dyDescent="0.2">
      <c r="A2" s="20" t="s">
        <v>241</v>
      </c>
      <c r="B2" s="20">
        <v>1</v>
      </c>
      <c r="C2" s="20">
        <v>1</v>
      </c>
      <c r="D2" s="20">
        <v>0</v>
      </c>
      <c r="E2" s="20">
        <v>0</v>
      </c>
      <c r="L2" s="20" t="s">
        <v>229</v>
      </c>
      <c r="AA2" s="20" t="s">
        <v>241</v>
      </c>
      <c r="AB2" s="20">
        <v>1</v>
      </c>
      <c r="AC2" s="20" t="str">
        <f>CONCATENATE(AA2, "-", AB2)</f>
        <v>ESTF-160-1</v>
      </c>
      <c r="AD2" s="20">
        <v>0</v>
      </c>
      <c r="AE2" s="20">
        <v>0</v>
      </c>
      <c r="AF2" s="20">
        <v>0</v>
      </c>
      <c r="AG2" s="20">
        <v>0</v>
      </c>
      <c r="AJ2" s="20" t="s">
        <v>241</v>
      </c>
      <c r="AK2" s="20">
        <v>1</v>
      </c>
      <c r="AL2" s="20" t="s">
        <v>356</v>
      </c>
      <c r="AM2" s="20">
        <v>0</v>
      </c>
      <c r="AN2" s="20">
        <v>0</v>
      </c>
      <c r="AO2" s="20">
        <v>0</v>
      </c>
      <c r="AP2" s="20">
        <v>0</v>
      </c>
    </row>
    <row r="3" spans="1:42" x14ac:dyDescent="0.2">
      <c r="A3" s="20" t="s">
        <v>241</v>
      </c>
      <c r="B3" s="20">
        <v>2</v>
      </c>
      <c r="C3" s="20">
        <v>2</v>
      </c>
      <c r="D3" s="20">
        <v>0.11227869760245945</v>
      </c>
      <c r="E3" s="20">
        <v>1</v>
      </c>
      <c r="J3" s="20" t="s">
        <v>259</v>
      </c>
      <c r="N3" s="20" t="s">
        <v>230</v>
      </c>
      <c r="O3" s="20" t="s">
        <v>231</v>
      </c>
      <c r="P3" s="20" t="s">
        <v>232</v>
      </c>
      <c r="R3" s="20" t="s">
        <v>233</v>
      </c>
      <c r="S3" s="20" t="s">
        <v>241</v>
      </c>
      <c r="U3" s="20" t="s">
        <v>345</v>
      </c>
      <c r="V3" s="20" t="s">
        <v>246</v>
      </c>
      <c r="W3" s="20" t="s">
        <v>346</v>
      </c>
      <c r="X3" s="20" t="s">
        <v>347</v>
      </c>
      <c r="AA3" s="20" t="s">
        <v>241</v>
      </c>
      <c r="AB3" s="20">
        <v>2</v>
      </c>
      <c r="AC3" s="20" t="str">
        <f t="shared" ref="AC3:AC37" si="0">CONCATENATE(AA3, "-", AB3)</f>
        <v>ESTF-160-2</v>
      </c>
      <c r="AD3" s="20">
        <v>0</v>
      </c>
      <c r="AE3" s="20">
        <v>1</v>
      </c>
      <c r="AF3" s="20">
        <v>0.11545892306282959</v>
      </c>
      <c r="AG3" s="20">
        <v>1</v>
      </c>
      <c r="AJ3" s="20" t="s">
        <v>243</v>
      </c>
      <c r="AK3" s="20">
        <v>1</v>
      </c>
      <c r="AL3" s="20" t="s">
        <v>362</v>
      </c>
      <c r="AM3" s="20">
        <v>0</v>
      </c>
      <c r="AN3" s="20">
        <v>0</v>
      </c>
      <c r="AO3" s="20">
        <v>7.3774201073355613E-5</v>
      </c>
      <c r="AP3" s="20">
        <v>0</v>
      </c>
    </row>
    <row r="4" spans="1:42" x14ac:dyDescent="0.2">
      <c r="A4" s="20" t="s">
        <v>241</v>
      </c>
      <c r="B4" s="20">
        <v>3</v>
      </c>
      <c r="C4" s="20">
        <v>3</v>
      </c>
      <c r="D4" s="20">
        <v>1.2594761989255501</v>
      </c>
      <c r="E4" s="31">
        <v>11.217410121596945</v>
      </c>
      <c r="K4" s="20" t="str">
        <f>CONCATENATE(M4, "  = ", L4)</f>
        <v>1  = Un</v>
      </c>
      <c r="L4" s="20" t="s">
        <v>1</v>
      </c>
      <c r="M4" s="20">
        <v>1</v>
      </c>
      <c r="N4" s="20">
        <v>0</v>
      </c>
      <c r="O4" s="20">
        <v>45337.141000000003</v>
      </c>
      <c r="P4" s="20">
        <v>0</v>
      </c>
      <c r="T4" s="20">
        <v>1</v>
      </c>
      <c r="U4" s="20">
        <v>1</v>
      </c>
      <c r="V4" s="41">
        <v>29531.764999999999</v>
      </c>
      <c r="W4" s="20">
        <v>0</v>
      </c>
      <c r="AA4" s="20" t="s">
        <v>241</v>
      </c>
      <c r="AB4" s="20">
        <v>3</v>
      </c>
      <c r="AC4" s="20" t="str">
        <f t="shared" si="0"/>
        <v>ESTF-160-3</v>
      </c>
      <c r="AD4" s="20">
        <v>0.1</v>
      </c>
      <c r="AE4" s="20">
        <v>1</v>
      </c>
      <c r="AF4" s="20">
        <v>2.0021636464644659</v>
      </c>
      <c r="AG4" s="20">
        <v>17.340917387346</v>
      </c>
      <c r="AJ4" s="20" t="s">
        <v>244</v>
      </c>
      <c r="AK4" s="20">
        <v>1</v>
      </c>
      <c r="AL4" s="20" t="s">
        <v>368</v>
      </c>
      <c r="AM4" s="20">
        <v>0</v>
      </c>
      <c r="AN4" s="20">
        <v>0</v>
      </c>
      <c r="AO4" s="20">
        <v>0</v>
      </c>
      <c r="AP4" s="20">
        <v>0</v>
      </c>
    </row>
    <row r="5" spans="1:42" x14ac:dyDescent="0.2">
      <c r="A5" s="20" t="s">
        <v>241</v>
      </c>
      <c r="B5" s="20">
        <v>4</v>
      </c>
      <c r="C5" s="20">
        <v>4</v>
      </c>
      <c r="D5" s="20">
        <v>1.388933341256827</v>
      </c>
      <c r="E5" s="31">
        <v>12.370408375901953</v>
      </c>
      <c r="K5" s="20" t="str">
        <f t="shared" ref="K5:K9" si="1">CONCATENATE(M5, "  = ", L5)</f>
        <v>2  = Fas Ligand (F)</v>
      </c>
      <c r="L5" s="20" t="s">
        <v>234</v>
      </c>
      <c r="M5" s="20">
        <v>2</v>
      </c>
      <c r="N5" s="20">
        <v>5184.5889999999999</v>
      </c>
      <c r="O5" s="20">
        <v>46176.07</v>
      </c>
      <c r="P5" s="20">
        <v>0.11227869760245945</v>
      </c>
      <c r="T5" s="20">
        <v>2</v>
      </c>
      <c r="U5" s="41">
        <v>3559.2669999999998</v>
      </c>
      <c r="V5" s="41">
        <v>30827.128000000001</v>
      </c>
      <c r="W5" s="42">
        <f>U5/V5</f>
        <v>0.11545892306282959</v>
      </c>
      <c r="X5" s="20">
        <f>W5/W$5</f>
        <v>1</v>
      </c>
      <c r="AA5" s="20" t="s">
        <v>241</v>
      </c>
      <c r="AB5" s="20">
        <v>4</v>
      </c>
      <c r="AC5" s="20" t="str">
        <f t="shared" si="0"/>
        <v>ESTF-160-4</v>
      </c>
      <c r="AD5" s="20">
        <v>0.3</v>
      </c>
      <c r="AE5" s="20">
        <v>1</v>
      </c>
      <c r="AF5" s="20">
        <v>2.4752064369490197</v>
      </c>
      <c r="AG5" s="20">
        <v>21.437983061751581</v>
      </c>
      <c r="AJ5" s="20" t="s">
        <v>275</v>
      </c>
      <c r="AK5" s="20">
        <v>1</v>
      </c>
      <c r="AL5" s="20" t="s">
        <v>374</v>
      </c>
      <c r="AM5" s="20">
        <v>0</v>
      </c>
      <c r="AN5" s="20">
        <v>0</v>
      </c>
      <c r="AO5" s="20">
        <v>0.13001768798866736</v>
      </c>
      <c r="AP5" s="20">
        <v>0</v>
      </c>
    </row>
    <row r="6" spans="1:42" x14ac:dyDescent="0.2">
      <c r="A6" s="20" t="s">
        <v>241</v>
      </c>
      <c r="B6" s="20">
        <v>5</v>
      </c>
      <c r="C6" s="20">
        <v>5</v>
      </c>
      <c r="D6" s="20">
        <v>0.27466014317026732</v>
      </c>
      <c r="E6" s="31">
        <v>2.4462355641383118</v>
      </c>
      <c r="K6" s="20" t="str">
        <f t="shared" si="1"/>
        <v>3  = F + 0.1 uM ABT-263</v>
      </c>
      <c r="L6" s="20" t="s">
        <v>235</v>
      </c>
      <c r="M6" s="20">
        <v>3</v>
      </c>
      <c r="N6" s="20">
        <v>48104.341999999997</v>
      </c>
      <c r="O6" s="20">
        <v>38193.927000000003</v>
      </c>
      <c r="P6" s="20">
        <v>1.2594761989255514</v>
      </c>
      <c r="Q6" s="20">
        <f>P6/P5</f>
        <v>11.217410121596945</v>
      </c>
      <c r="R6" s="20">
        <v>11.217410121596945</v>
      </c>
      <c r="T6" s="20">
        <v>3</v>
      </c>
      <c r="U6" s="41">
        <v>51237.483999999997</v>
      </c>
      <c r="V6" s="41">
        <v>25591.057000000001</v>
      </c>
      <c r="W6" s="42">
        <f t="shared" ref="W6:W8" si="2">U6/V6</f>
        <v>2.0021636464644659</v>
      </c>
      <c r="X6" s="31">
        <f t="shared" ref="X6:X9" si="3">W6/W$5</f>
        <v>17.340917387346</v>
      </c>
      <c r="AA6" s="20" t="s">
        <v>241</v>
      </c>
      <c r="AB6" s="20">
        <v>5</v>
      </c>
      <c r="AC6" s="20" t="str">
        <f t="shared" si="0"/>
        <v>ESTF-160-5</v>
      </c>
      <c r="AD6" s="20">
        <v>1</v>
      </c>
      <c r="AE6" s="20">
        <v>1</v>
      </c>
      <c r="AF6" s="20">
        <v>0.38266353295575128</v>
      </c>
      <c r="AG6" s="20">
        <v>3.3142828878415593</v>
      </c>
      <c r="AJ6" s="20" t="s">
        <v>324</v>
      </c>
      <c r="AK6" s="20">
        <v>1</v>
      </c>
      <c r="AL6" s="20" t="s">
        <v>380</v>
      </c>
      <c r="AM6" s="20">
        <v>0</v>
      </c>
      <c r="AN6" s="20">
        <v>0</v>
      </c>
      <c r="AO6" s="20">
        <v>0.13878670196096646</v>
      </c>
      <c r="AP6" s="20">
        <v>0</v>
      </c>
    </row>
    <row r="7" spans="1:42" x14ac:dyDescent="0.2">
      <c r="A7" s="20" t="s">
        <v>241</v>
      </c>
      <c r="B7" s="20">
        <v>6</v>
      </c>
      <c r="C7" s="20">
        <v>6</v>
      </c>
      <c r="D7" s="20">
        <v>0</v>
      </c>
      <c r="E7" s="20">
        <v>0</v>
      </c>
      <c r="K7" s="20" t="str">
        <f t="shared" si="1"/>
        <v>4  = F + 0.3 uMM ABT-263</v>
      </c>
      <c r="L7" s="20" t="s">
        <v>236</v>
      </c>
      <c r="M7" s="20">
        <v>4</v>
      </c>
      <c r="N7" s="20">
        <v>22040.179</v>
      </c>
      <c r="O7" s="20">
        <v>15868.421</v>
      </c>
      <c r="P7" s="20">
        <v>1.388933341256827</v>
      </c>
      <c r="R7" s="20">
        <v>12.370408375901953</v>
      </c>
      <c r="T7" s="20">
        <v>4</v>
      </c>
      <c r="U7" s="41">
        <v>24893.614000000001</v>
      </c>
      <c r="V7" s="41">
        <v>10057.187</v>
      </c>
      <c r="W7" s="42">
        <f t="shared" si="2"/>
        <v>2.4752064369490197</v>
      </c>
      <c r="X7" s="31">
        <f t="shared" si="3"/>
        <v>21.437983061751581</v>
      </c>
      <c r="AA7" s="20" t="s">
        <v>241</v>
      </c>
      <c r="AB7" s="20">
        <v>6</v>
      </c>
      <c r="AC7" s="20" t="str">
        <f t="shared" si="0"/>
        <v>ESTF-160-6</v>
      </c>
      <c r="AD7" s="20">
        <v>1</v>
      </c>
      <c r="AE7" s="20">
        <v>0</v>
      </c>
      <c r="AF7" s="20">
        <v>0</v>
      </c>
      <c r="AG7" s="20">
        <v>0</v>
      </c>
      <c r="AJ7" s="47" t="s">
        <v>390</v>
      </c>
      <c r="AK7" s="20">
        <v>1</v>
      </c>
      <c r="AL7" s="20" t="str">
        <f>CONCATENATE(AJ7, "-", AK7)</f>
        <v>ESTF-172-1</v>
      </c>
      <c r="AM7" s="20">
        <v>0</v>
      </c>
      <c r="AN7" s="20">
        <v>0</v>
      </c>
      <c r="AO7" s="20">
        <v>0</v>
      </c>
      <c r="AP7" s="20">
        <v>0</v>
      </c>
    </row>
    <row r="8" spans="1:42" x14ac:dyDescent="0.2">
      <c r="K8" s="20" t="str">
        <f t="shared" si="1"/>
        <v>5  = F + 1 uM ABT-263</v>
      </c>
      <c r="L8" s="20" t="s">
        <v>237</v>
      </c>
      <c r="M8" s="20">
        <v>5</v>
      </c>
      <c r="N8" s="20">
        <v>8957.43</v>
      </c>
      <c r="O8" s="20">
        <v>32612.776999999998</v>
      </c>
      <c r="P8" s="20">
        <v>0.27466014317026732</v>
      </c>
      <c r="R8" s="20">
        <v>2.4462355641383118</v>
      </c>
      <c r="T8" s="20">
        <v>5</v>
      </c>
      <c r="U8" s="41">
        <v>8516.0869999999995</v>
      </c>
      <c r="V8" s="41">
        <v>22254.764999999999</v>
      </c>
      <c r="W8" s="42">
        <f t="shared" si="2"/>
        <v>0.38266353295575128</v>
      </c>
      <c r="X8" s="31">
        <f t="shared" si="3"/>
        <v>3.3142828878415593</v>
      </c>
      <c r="AA8" s="20" t="s">
        <v>243</v>
      </c>
      <c r="AB8" s="20">
        <v>1</v>
      </c>
      <c r="AC8" s="20" t="str">
        <f t="shared" si="0"/>
        <v>ESTF-161-1</v>
      </c>
      <c r="AD8" s="20">
        <v>0</v>
      </c>
      <c r="AE8" s="20">
        <v>0</v>
      </c>
      <c r="AF8" s="20">
        <v>7.3774201073355613E-5</v>
      </c>
      <c r="AG8" s="20">
        <v>0</v>
      </c>
      <c r="AJ8" s="20" t="s">
        <v>241</v>
      </c>
      <c r="AK8" s="20">
        <v>2</v>
      </c>
      <c r="AL8" s="20" t="s">
        <v>357</v>
      </c>
      <c r="AM8" s="20">
        <v>0</v>
      </c>
      <c r="AN8" s="20">
        <v>1</v>
      </c>
      <c r="AO8" s="20">
        <v>0.11545892306282959</v>
      </c>
      <c r="AP8" s="20">
        <v>1</v>
      </c>
    </row>
    <row r="9" spans="1:42" x14ac:dyDescent="0.2">
      <c r="K9" s="20" t="str">
        <f t="shared" si="1"/>
        <v>6  = 1 uM ABT-263</v>
      </c>
      <c r="L9" s="20" t="s">
        <v>29</v>
      </c>
      <c r="M9" s="20">
        <v>6</v>
      </c>
      <c r="N9" s="20">
        <v>0</v>
      </c>
      <c r="O9" s="20">
        <v>35802.434000000001</v>
      </c>
      <c r="P9" s="20">
        <v>0</v>
      </c>
      <c r="T9" s="20">
        <v>6</v>
      </c>
      <c r="U9" s="20">
        <v>1</v>
      </c>
      <c r="V9" s="41">
        <v>24698.956999999999</v>
      </c>
      <c r="W9" s="20">
        <v>0</v>
      </c>
      <c r="X9" s="31">
        <f t="shared" si="3"/>
        <v>0</v>
      </c>
      <c r="AA9" s="20" t="s">
        <v>243</v>
      </c>
      <c r="AB9" s="20">
        <v>2</v>
      </c>
      <c r="AC9" s="20" t="str">
        <f t="shared" si="0"/>
        <v>ESTF-161-2</v>
      </c>
      <c r="AD9" s="20">
        <v>0</v>
      </c>
      <c r="AE9" s="20">
        <v>1</v>
      </c>
      <c r="AF9" s="20">
        <v>0.33489751457678607</v>
      </c>
      <c r="AG9" s="20">
        <v>1</v>
      </c>
      <c r="AJ9" s="20" t="s">
        <v>243</v>
      </c>
      <c r="AK9" s="20">
        <v>2</v>
      </c>
      <c r="AL9" s="20" t="s">
        <v>363</v>
      </c>
      <c r="AM9" s="20">
        <v>0</v>
      </c>
      <c r="AN9" s="20">
        <v>1</v>
      </c>
      <c r="AO9" s="20">
        <v>0.33489751457678607</v>
      </c>
      <c r="AP9" s="20">
        <v>1</v>
      </c>
    </row>
    <row r="10" spans="1:42" x14ac:dyDescent="0.2">
      <c r="A10" s="20" t="s">
        <v>243</v>
      </c>
      <c r="B10" s="20">
        <v>1</v>
      </c>
      <c r="C10" s="20">
        <v>1</v>
      </c>
      <c r="D10" s="20">
        <v>0</v>
      </c>
      <c r="E10" s="20">
        <v>0</v>
      </c>
      <c r="AA10" s="20" t="s">
        <v>243</v>
      </c>
      <c r="AB10" s="20">
        <v>3</v>
      </c>
      <c r="AC10" s="20" t="str">
        <f t="shared" si="0"/>
        <v>ESTF-161-3</v>
      </c>
      <c r="AD10" s="20">
        <v>0.1</v>
      </c>
      <c r="AE10" s="20">
        <v>1</v>
      </c>
      <c r="AF10" s="20">
        <v>1.0319739639604939</v>
      </c>
      <c r="AG10" s="20">
        <v>3.08146199670849</v>
      </c>
      <c r="AJ10" s="20" t="s">
        <v>244</v>
      </c>
      <c r="AK10" s="20">
        <v>2</v>
      </c>
      <c r="AL10" s="20" t="s">
        <v>369</v>
      </c>
      <c r="AM10" s="20">
        <v>0</v>
      </c>
      <c r="AN10" s="20">
        <v>1</v>
      </c>
      <c r="AO10" s="20">
        <v>7.88352037918587E-3</v>
      </c>
      <c r="AP10" s="20">
        <v>1</v>
      </c>
    </row>
    <row r="11" spans="1:42" x14ac:dyDescent="0.2">
      <c r="A11" s="20" t="s">
        <v>243</v>
      </c>
      <c r="B11" s="20">
        <v>2</v>
      </c>
      <c r="C11" s="20">
        <v>2</v>
      </c>
      <c r="D11" s="20">
        <v>1.5917335489067218E-2</v>
      </c>
      <c r="E11" s="20">
        <v>1</v>
      </c>
      <c r="L11" s="21" t="s">
        <v>255</v>
      </c>
      <c r="AA11" s="20" t="s">
        <v>243</v>
      </c>
      <c r="AB11" s="20">
        <v>4</v>
      </c>
      <c r="AC11" s="20" t="str">
        <f t="shared" si="0"/>
        <v>ESTF-161-4</v>
      </c>
      <c r="AD11" s="20">
        <v>0.3</v>
      </c>
      <c r="AE11" s="20">
        <v>1</v>
      </c>
      <c r="AF11" s="20">
        <v>1.0615093007952168</v>
      </c>
      <c r="AG11" s="20">
        <v>3.1696541616221268</v>
      </c>
      <c r="AJ11" s="20" t="s">
        <v>275</v>
      </c>
      <c r="AK11" s="20">
        <v>2</v>
      </c>
      <c r="AL11" s="20" t="s">
        <v>375</v>
      </c>
      <c r="AM11" s="20">
        <v>0</v>
      </c>
      <c r="AN11" s="20">
        <v>1</v>
      </c>
      <c r="AO11" s="20">
        <v>1.2095886652482926</v>
      </c>
      <c r="AP11" s="20">
        <v>1</v>
      </c>
    </row>
    <row r="12" spans="1:42" x14ac:dyDescent="0.2">
      <c r="A12" s="20" t="s">
        <v>243</v>
      </c>
      <c r="B12" s="20">
        <v>3</v>
      </c>
      <c r="C12" s="20">
        <v>3</v>
      </c>
      <c r="D12" s="20">
        <v>6.764911082144083E-2</v>
      </c>
      <c r="E12" s="31">
        <f>D12/D$11</f>
        <v>4.2500273282488426</v>
      </c>
      <c r="J12" s="20" t="s">
        <v>276</v>
      </c>
      <c r="M12" s="20" t="s">
        <v>245</v>
      </c>
      <c r="N12" s="20" t="s">
        <v>247</v>
      </c>
      <c r="O12" s="20" t="s">
        <v>246</v>
      </c>
      <c r="P12" s="20" t="s">
        <v>248</v>
      </c>
      <c r="S12" s="20" t="s">
        <v>243</v>
      </c>
      <c r="U12" s="20" t="s">
        <v>345</v>
      </c>
      <c r="V12" s="20" t="s">
        <v>246</v>
      </c>
      <c r="W12" s="20" t="s">
        <v>346</v>
      </c>
      <c r="X12" s="20" t="s">
        <v>347</v>
      </c>
      <c r="AA12" s="20" t="s">
        <v>243</v>
      </c>
      <c r="AB12" s="20">
        <v>5</v>
      </c>
      <c r="AC12" s="20" t="str">
        <f t="shared" si="0"/>
        <v>ESTF-161-5</v>
      </c>
      <c r="AD12" s="20">
        <v>1</v>
      </c>
      <c r="AE12" s="20">
        <v>1</v>
      </c>
      <c r="AF12" s="20">
        <v>0.74353772614401303</v>
      </c>
      <c r="AG12" s="20">
        <v>2.2201948171625889</v>
      </c>
      <c r="AJ12" s="20" t="s">
        <v>324</v>
      </c>
      <c r="AK12" s="20">
        <v>2</v>
      </c>
      <c r="AL12" s="20" t="s">
        <v>381</v>
      </c>
      <c r="AM12" s="20">
        <v>0</v>
      </c>
      <c r="AN12" s="20">
        <v>1</v>
      </c>
      <c r="AO12" s="20">
        <v>0.37189594769224033</v>
      </c>
      <c r="AP12" s="20">
        <v>1</v>
      </c>
    </row>
    <row r="13" spans="1:42" x14ac:dyDescent="0.2">
      <c r="A13" s="20" t="s">
        <v>243</v>
      </c>
      <c r="B13" s="20">
        <v>4</v>
      </c>
      <c r="C13" s="20">
        <v>4</v>
      </c>
      <c r="D13" s="20">
        <v>0.25104715022719437</v>
      </c>
      <c r="E13" s="31">
        <f>D13/D$11</f>
        <v>15.771933085133846</v>
      </c>
      <c r="K13" s="20" t="s">
        <v>249</v>
      </c>
      <c r="L13" s="20" t="s">
        <v>1</v>
      </c>
      <c r="M13" s="20">
        <v>1</v>
      </c>
      <c r="N13" s="20">
        <v>0</v>
      </c>
      <c r="O13" s="20">
        <v>6473.7610000000004</v>
      </c>
      <c r="P13" s="20">
        <v>0</v>
      </c>
      <c r="U13" s="20">
        <v>1</v>
      </c>
      <c r="V13" s="41">
        <v>13554.874</v>
      </c>
      <c r="W13" s="42">
        <f t="shared" ref="W13:W18" si="4">U13/V13</f>
        <v>7.3774201073355613E-5</v>
      </c>
      <c r="AA13" s="20" t="s">
        <v>243</v>
      </c>
      <c r="AB13" s="20">
        <v>6</v>
      </c>
      <c r="AC13" s="20" t="str">
        <f t="shared" si="0"/>
        <v>ESTF-161-6</v>
      </c>
      <c r="AD13" s="20">
        <v>1</v>
      </c>
      <c r="AE13" s="20">
        <v>0</v>
      </c>
      <c r="AF13" s="20">
        <v>0.31477838724084245</v>
      </c>
      <c r="AG13" s="20">
        <v>0.9399245247867295</v>
      </c>
      <c r="AJ13" s="47" t="s">
        <v>390</v>
      </c>
      <c r="AK13" s="20">
        <v>2</v>
      </c>
      <c r="AL13" s="20" t="str">
        <f>CONCATENATE(AJ13, "-", AK13)</f>
        <v>ESTF-172-2</v>
      </c>
      <c r="AM13" s="20">
        <v>0</v>
      </c>
      <c r="AN13" s="20">
        <v>1</v>
      </c>
      <c r="AO13" s="20">
        <v>1.8746879931134414E-2</v>
      </c>
      <c r="AP13" s="20">
        <v>1</v>
      </c>
    </row>
    <row r="14" spans="1:42" x14ac:dyDescent="0.2">
      <c r="A14" s="20" t="s">
        <v>243</v>
      </c>
      <c r="B14" s="20">
        <v>5</v>
      </c>
      <c r="C14" s="20">
        <v>5</v>
      </c>
      <c r="D14" s="20">
        <v>0.16289451857211726</v>
      </c>
      <c r="E14" s="31">
        <f>D14/D$11</f>
        <v>10.233780564843968</v>
      </c>
      <c r="K14" s="20" t="s">
        <v>250</v>
      </c>
      <c r="L14" s="20" t="s">
        <v>234</v>
      </c>
      <c r="M14" s="20">
        <v>2</v>
      </c>
      <c r="N14" s="20">
        <v>128.142</v>
      </c>
      <c r="O14" s="20">
        <v>8050.4679999999998</v>
      </c>
      <c r="P14" s="20">
        <v>1.5917335489067218E-2</v>
      </c>
      <c r="U14" s="41">
        <v>7693.5429999999997</v>
      </c>
      <c r="V14" s="41">
        <v>22972.828000000001</v>
      </c>
      <c r="W14" s="42">
        <f t="shared" si="4"/>
        <v>0.33489751457678607</v>
      </c>
      <c r="X14" s="20">
        <f>W14/W$14</f>
        <v>1</v>
      </c>
      <c r="AA14" s="20" t="s">
        <v>244</v>
      </c>
      <c r="AB14" s="20">
        <v>1</v>
      </c>
      <c r="AC14" s="20" t="str">
        <f t="shared" si="0"/>
        <v>ESTF-162-1</v>
      </c>
      <c r="AD14" s="20">
        <v>0</v>
      </c>
      <c r="AE14" s="20">
        <v>0</v>
      </c>
      <c r="AF14" s="20">
        <v>0</v>
      </c>
      <c r="AG14" s="20">
        <v>0</v>
      </c>
      <c r="AJ14" s="20" t="s">
        <v>241</v>
      </c>
      <c r="AK14" s="20">
        <v>3</v>
      </c>
      <c r="AL14" s="20" t="s">
        <v>358</v>
      </c>
      <c r="AM14" s="20">
        <v>0.1</v>
      </c>
      <c r="AN14" s="20">
        <v>1</v>
      </c>
      <c r="AO14" s="20">
        <v>2.0021636464644659</v>
      </c>
      <c r="AP14" s="20">
        <v>17.340917387346</v>
      </c>
    </row>
    <row r="15" spans="1:42" x14ac:dyDescent="0.2">
      <c r="A15" s="20" t="s">
        <v>243</v>
      </c>
      <c r="B15" s="20">
        <v>6</v>
      </c>
      <c r="C15" s="20">
        <v>6</v>
      </c>
      <c r="D15" s="20">
        <v>7.1875095992277482E-2</v>
      </c>
      <c r="E15" s="31">
        <f>D15/D$11</f>
        <v>4.5155230937768893</v>
      </c>
      <c r="K15" s="20" t="s">
        <v>251</v>
      </c>
      <c r="L15" s="20" t="s">
        <v>235</v>
      </c>
      <c r="M15" s="20">
        <v>3</v>
      </c>
      <c r="N15" s="20">
        <v>503.82</v>
      </c>
      <c r="O15" s="20">
        <v>7447.5479999999998</v>
      </c>
      <c r="P15" s="20">
        <v>6.764911082144083E-2</v>
      </c>
      <c r="U15" s="41">
        <v>16342.866</v>
      </c>
      <c r="V15" s="41">
        <v>15836.51</v>
      </c>
      <c r="W15" s="42">
        <f t="shared" si="4"/>
        <v>1.0319739639604939</v>
      </c>
      <c r="X15" s="43">
        <f t="shared" ref="X15:X18" si="5">W15/W$14</f>
        <v>3.08146199670849</v>
      </c>
      <c r="AA15" s="20" t="s">
        <v>244</v>
      </c>
      <c r="AB15" s="20">
        <v>2</v>
      </c>
      <c r="AC15" s="20" t="str">
        <f t="shared" si="0"/>
        <v>ESTF-162-2</v>
      </c>
      <c r="AD15" s="20">
        <v>0</v>
      </c>
      <c r="AE15" s="20">
        <v>1</v>
      </c>
      <c r="AF15" s="20">
        <v>7.88352037918587E-3</v>
      </c>
      <c r="AG15" s="20">
        <v>1</v>
      </c>
      <c r="AJ15" s="20" t="s">
        <v>243</v>
      </c>
      <c r="AK15" s="20">
        <v>3</v>
      </c>
      <c r="AL15" s="20" t="s">
        <v>364</v>
      </c>
      <c r="AM15" s="20">
        <v>0.1</v>
      </c>
      <c r="AN15" s="20">
        <v>1</v>
      </c>
      <c r="AO15" s="20">
        <v>1.0319739639604939</v>
      </c>
      <c r="AP15" s="20">
        <v>3.08146199670849</v>
      </c>
    </row>
    <row r="16" spans="1:42" x14ac:dyDescent="0.2">
      <c r="K16" s="20" t="s">
        <v>252</v>
      </c>
      <c r="L16" s="20" t="s">
        <v>236</v>
      </c>
      <c r="M16" s="20">
        <v>4</v>
      </c>
      <c r="N16" s="20">
        <v>2109.92</v>
      </c>
      <c r="O16" s="20">
        <v>8404.4770000000008</v>
      </c>
      <c r="P16" s="20">
        <v>0.25104715022719437</v>
      </c>
      <c r="U16" s="41">
        <v>22707.565999999999</v>
      </c>
      <c r="V16" s="41">
        <v>21391.773000000001</v>
      </c>
      <c r="W16" s="42">
        <f t="shared" si="4"/>
        <v>1.0615093007952168</v>
      </c>
      <c r="X16" s="43">
        <f t="shared" si="5"/>
        <v>3.1696541616221268</v>
      </c>
      <c r="AA16" s="20" t="s">
        <v>244</v>
      </c>
      <c r="AB16" s="20">
        <v>3</v>
      </c>
      <c r="AC16" s="20" t="str">
        <f t="shared" si="0"/>
        <v>ESTF-162-3</v>
      </c>
      <c r="AD16" s="20">
        <v>0.1</v>
      </c>
      <c r="AE16" s="20">
        <v>1</v>
      </c>
      <c r="AF16" s="20">
        <v>0.31937051138348127</v>
      </c>
      <c r="AG16" s="20">
        <v>40.511154411002181</v>
      </c>
      <c r="AJ16" s="20" t="s">
        <v>244</v>
      </c>
      <c r="AK16" s="20">
        <v>3</v>
      </c>
      <c r="AL16" s="20" t="s">
        <v>370</v>
      </c>
      <c r="AM16" s="20">
        <v>0.1</v>
      </c>
      <c r="AN16" s="20">
        <v>1</v>
      </c>
      <c r="AO16" s="20">
        <v>0.31937051138348127</v>
      </c>
      <c r="AP16" s="20">
        <v>40.511154411002181</v>
      </c>
    </row>
    <row r="17" spans="1:42" x14ac:dyDescent="0.2">
      <c r="K17" s="20" t="s">
        <v>253</v>
      </c>
      <c r="L17" s="20" t="s">
        <v>237</v>
      </c>
      <c r="M17" s="20">
        <v>5</v>
      </c>
      <c r="N17" s="20">
        <v>1354.335</v>
      </c>
      <c r="O17" s="20">
        <v>8314.1839999999993</v>
      </c>
      <c r="P17" s="20">
        <v>0.16289451857211726</v>
      </c>
      <c r="U17" s="41">
        <v>17949.973999999998</v>
      </c>
      <c r="V17" s="41">
        <v>24141.309000000001</v>
      </c>
      <c r="W17" s="42">
        <f t="shared" si="4"/>
        <v>0.74353772614401303</v>
      </c>
      <c r="X17" s="43">
        <f t="shared" si="5"/>
        <v>2.2201948171625889</v>
      </c>
      <c r="AA17" s="20" t="s">
        <v>244</v>
      </c>
      <c r="AB17" s="20">
        <v>4</v>
      </c>
      <c r="AC17" s="20" t="str">
        <f t="shared" si="0"/>
        <v>ESTF-162-4</v>
      </c>
      <c r="AD17" s="20">
        <v>0.3</v>
      </c>
      <c r="AE17" s="20">
        <v>1</v>
      </c>
      <c r="AF17" s="20">
        <v>0.44144394985139884</v>
      </c>
      <c r="AG17" s="20">
        <v>55.995789776468705</v>
      </c>
      <c r="AJ17" s="20" t="s">
        <v>275</v>
      </c>
      <c r="AK17" s="20">
        <v>3</v>
      </c>
      <c r="AL17" s="20" t="s">
        <v>376</v>
      </c>
      <c r="AM17" s="20">
        <v>0.1</v>
      </c>
      <c r="AN17" s="20">
        <v>1</v>
      </c>
      <c r="AO17" s="20">
        <v>0.75065677189263746</v>
      </c>
      <c r="AP17" s="20">
        <v>0.62058846404496526</v>
      </c>
    </row>
    <row r="18" spans="1:42" x14ac:dyDescent="0.2">
      <c r="A18" s="20" t="s">
        <v>244</v>
      </c>
      <c r="B18" s="20">
        <v>1</v>
      </c>
      <c r="C18" s="20">
        <v>1</v>
      </c>
      <c r="D18" s="20">
        <v>0</v>
      </c>
      <c r="E18" s="20">
        <v>0</v>
      </c>
      <c r="K18" s="20" t="s">
        <v>254</v>
      </c>
      <c r="L18" s="20" t="s">
        <v>29</v>
      </c>
      <c r="M18" s="20">
        <v>6</v>
      </c>
      <c r="N18" s="20">
        <v>549.87</v>
      </c>
      <c r="O18" s="20">
        <v>7650.3549999999996</v>
      </c>
      <c r="P18" s="20">
        <v>7.1875095992277482E-2</v>
      </c>
      <c r="U18" s="41">
        <v>6994.5810000000001</v>
      </c>
      <c r="V18" s="41">
        <v>22220.651999999998</v>
      </c>
      <c r="W18" s="42">
        <f t="shared" si="4"/>
        <v>0.31477838724084245</v>
      </c>
      <c r="X18" s="43">
        <f t="shared" si="5"/>
        <v>0.9399245247867295</v>
      </c>
      <c r="AA18" s="20" t="s">
        <v>244</v>
      </c>
      <c r="AB18" s="20">
        <v>5</v>
      </c>
      <c r="AC18" s="20" t="str">
        <f t="shared" si="0"/>
        <v>ESTF-162-5</v>
      </c>
      <c r="AD18" s="20">
        <v>1</v>
      </c>
      <c r="AE18" s="20">
        <v>1</v>
      </c>
      <c r="AF18" s="20">
        <v>0.31252713645804781</v>
      </c>
      <c r="AG18" s="20">
        <v>39.643093621370511</v>
      </c>
      <c r="AJ18" s="20" t="s">
        <v>324</v>
      </c>
      <c r="AK18" s="20">
        <v>3</v>
      </c>
      <c r="AL18" s="20" t="s">
        <v>382</v>
      </c>
      <c r="AM18" s="20">
        <v>0.1</v>
      </c>
      <c r="AN18" s="20">
        <v>1</v>
      </c>
      <c r="AO18" s="20">
        <v>0.62660743478120196</v>
      </c>
      <c r="AP18" s="20">
        <v>1.684899872315216</v>
      </c>
    </row>
    <row r="19" spans="1:42" x14ac:dyDescent="0.2">
      <c r="A19" s="20" t="s">
        <v>244</v>
      </c>
      <c r="B19" s="20">
        <v>2</v>
      </c>
      <c r="C19" s="20">
        <v>2</v>
      </c>
      <c r="D19" s="20">
        <v>1.0550768027332398E-4</v>
      </c>
      <c r="E19" s="20">
        <v>1</v>
      </c>
      <c r="AA19" s="20" t="s">
        <v>244</v>
      </c>
      <c r="AB19" s="20">
        <v>6</v>
      </c>
      <c r="AC19" s="20" t="str">
        <f t="shared" si="0"/>
        <v>ESTF-162-6</v>
      </c>
      <c r="AD19" s="20">
        <v>1</v>
      </c>
      <c r="AE19" s="20">
        <v>0</v>
      </c>
      <c r="AF19" s="20">
        <v>0</v>
      </c>
      <c r="AG19" s="20">
        <v>0</v>
      </c>
      <c r="AJ19" s="47" t="s">
        <v>390</v>
      </c>
      <c r="AK19" s="20">
        <v>3</v>
      </c>
      <c r="AL19" s="20" t="str">
        <f>CONCATENATE(AJ19, "-", AK19)</f>
        <v>ESTF-172-3</v>
      </c>
      <c r="AM19" s="20">
        <v>0.1</v>
      </c>
      <c r="AN19" s="20">
        <v>1</v>
      </c>
      <c r="AO19" s="20">
        <v>1.263957293495612</v>
      </c>
      <c r="AP19" s="20">
        <v>67.422274967284508</v>
      </c>
    </row>
    <row r="20" spans="1:42" x14ac:dyDescent="0.2">
      <c r="A20" s="20" t="s">
        <v>244</v>
      </c>
      <c r="B20" s="20">
        <v>3</v>
      </c>
      <c r="C20" s="20">
        <v>3</v>
      </c>
      <c r="D20" s="20">
        <v>0.33450278161840374</v>
      </c>
      <c r="E20" s="31">
        <f>D20/D$19</f>
        <v>3170.4116776319433</v>
      </c>
      <c r="L20" s="21" t="s">
        <v>257</v>
      </c>
      <c r="AA20" s="20" t="s">
        <v>275</v>
      </c>
      <c r="AB20" s="20">
        <v>1</v>
      </c>
      <c r="AC20" s="20" t="str">
        <f t="shared" si="0"/>
        <v>ESTF-167-1</v>
      </c>
      <c r="AD20" s="20">
        <v>0</v>
      </c>
      <c r="AE20" s="20">
        <v>0</v>
      </c>
      <c r="AF20" s="20">
        <v>0.13001768798866736</v>
      </c>
      <c r="AG20" s="20">
        <v>0</v>
      </c>
      <c r="AJ20" s="20" t="s">
        <v>241</v>
      </c>
      <c r="AK20" s="20">
        <v>4</v>
      </c>
      <c r="AL20" s="20" t="s">
        <v>359</v>
      </c>
      <c r="AM20" s="20">
        <v>0.3</v>
      </c>
      <c r="AN20" s="20">
        <v>1</v>
      </c>
      <c r="AO20" s="20">
        <v>2.4752064369490197</v>
      </c>
      <c r="AP20" s="20">
        <v>21.437983061751581</v>
      </c>
    </row>
    <row r="21" spans="1:42" x14ac:dyDescent="0.2">
      <c r="A21" s="20" t="s">
        <v>244</v>
      </c>
      <c r="B21" s="20">
        <v>4</v>
      </c>
      <c r="C21" s="20">
        <v>4</v>
      </c>
      <c r="D21" s="20">
        <v>0.52577387166278777</v>
      </c>
      <c r="E21" s="31">
        <f t="shared" ref="E21:E22" si="6">D21/D$19</f>
        <v>4983.275817464084</v>
      </c>
      <c r="J21" s="20" t="s">
        <v>258</v>
      </c>
      <c r="M21" s="20" t="s">
        <v>245</v>
      </c>
      <c r="N21" s="20" t="s">
        <v>247</v>
      </c>
      <c r="O21" s="20" t="s">
        <v>246</v>
      </c>
      <c r="P21" s="20" t="s">
        <v>256</v>
      </c>
      <c r="S21" s="20" t="s">
        <v>244</v>
      </c>
      <c r="U21" s="20" t="s">
        <v>345</v>
      </c>
      <c r="V21" s="20" t="s">
        <v>246</v>
      </c>
      <c r="W21" s="20" t="s">
        <v>346</v>
      </c>
      <c r="X21" s="20" t="s">
        <v>347</v>
      </c>
      <c r="AA21" s="20" t="s">
        <v>275</v>
      </c>
      <c r="AB21" s="20">
        <v>2</v>
      </c>
      <c r="AC21" s="20" t="str">
        <f t="shared" si="0"/>
        <v>ESTF-167-2</v>
      </c>
      <c r="AD21" s="20">
        <v>0</v>
      </c>
      <c r="AE21" s="20">
        <v>1</v>
      </c>
      <c r="AF21" s="20">
        <v>1.2095886652482926</v>
      </c>
      <c r="AG21" s="20">
        <v>1</v>
      </c>
      <c r="AJ21" s="20" t="s">
        <v>243</v>
      </c>
      <c r="AK21" s="20">
        <v>4</v>
      </c>
      <c r="AL21" s="20" t="s">
        <v>365</v>
      </c>
      <c r="AM21" s="20">
        <v>0.3</v>
      </c>
      <c r="AN21" s="20">
        <v>1</v>
      </c>
      <c r="AO21" s="20">
        <v>1.0615093007952168</v>
      </c>
      <c r="AP21" s="20">
        <v>3.1696541616221268</v>
      </c>
    </row>
    <row r="22" spans="1:42" x14ac:dyDescent="0.2">
      <c r="A22" s="20" t="s">
        <v>244</v>
      </c>
      <c r="B22" s="20">
        <v>5</v>
      </c>
      <c r="C22" s="20">
        <v>5</v>
      </c>
      <c r="D22" s="20">
        <v>0.37112166418616249</v>
      </c>
      <c r="E22" s="31">
        <f t="shared" si="6"/>
        <v>3517.484824088157</v>
      </c>
      <c r="K22" s="20" t="s">
        <v>249</v>
      </c>
      <c r="L22" s="20" t="s">
        <v>1</v>
      </c>
      <c r="M22" s="20">
        <v>1</v>
      </c>
      <c r="N22" s="20">
        <v>0</v>
      </c>
      <c r="O22" s="20">
        <v>8365.134</v>
      </c>
      <c r="P22" s="20">
        <v>0</v>
      </c>
      <c r="T22" s="20">
        <v>1</v>
      </c>
      <c r="U22" s="20">
        <v>0</v>
      </c>
      <c r="V22" s="41">
        <v>39346.17</v>
      </c>
      <c r="W22" s="42">
        <f t="shared" ref="W22:W27" si="7">U22/V22</f>
        <v>0</v>
      </c>
      <c r="X22" s="41">
        <f>W22/W$23</f>
        <v>0</v>
      </c>
      <c r="AA22" s="20" t="s">
        <v>275</v>
      </c>
      <c r="AB22" s="20">
        <v>3</v>
      </c>
      <c r="AC22" s="20" t="str">
        <f t="shared" si="0"/>
        <v>ESTF-167-3</v>
      </c>
      <c r="AD22" s="20">
        <v>0.1</v>
      </c>
      <c r="AE22" s="20">
        <v>1</v>
      </c>
      <c r="AF22" s="20">
        <v>0.75065677189263746</v>
      </c>
      <c r="AG22" s="20">
        <v>0.62058846404496526</v>
      </c>
      <c r="AJ22" s="20" t="s">
        <v>244</v>
      </c>
      <c r="AK22" s="20">
        <v>4</v>
      </c>
      <c r="AL22" s="20" t="s">
        <v>371</v>
      </c>
      <c r="AM22" s="20">
        <v>0.3</v>
      </c>
      <c r="AN22" s="20">
        <v>1</v>
      </c>
      <c r="AO22" s="20">
        <v>0.44144394985139884</v>
      </c>
      <c r="AP22" s="20">
        <v>55.995789776468705</v>
      </c>
    </row>
    <row r="23" spans="1:42" x14ac:dyDescent="0.2">
      <c r="K23" s="20" t="s">
        <v>250</v>
      </c>
      <c r="L23" s="20" t="s">
        <v>234</v>
      </c>
      <c r="M23" s="20">
        <v>2</v>
      </c>
      <c r="N23" s="20">
        <v>0</v>
      </c>
      <c r="O23" s="20">
        <v>9477.9830000000002</v>
      </c>
      <c r="P23" s="20">
        <v>0</v>
      </c>
      <c r="T23" s="20">
        <v>2</v>
      </c>
      <c r="U23" s="44">
        <v>372.94099999999997</v>
      </c>
      <c r="V23" s="41">
        <v>47306.404000000002</v>
      </c>
      <c r="W23" s="42">
        <f t="shared" si="7"/>
        <v>7.88352037918587E-3</v>
      </c>
      <c r="X23" s="41">
        <f>W23/W$23</f>
        <v>1</v>
      </c>
      <c r="Y23" s="20" t="s">
        <v>349</v>
      </c>
      <c r="AA23" s="20" t="s">
        <v>275</v>
      </c>
      <c r="AB23" s="20">
        <v>4</v>
      </c>
      <c r="AC23" s="20" t="str">
        <f t="shared" si="0"/>
        <v>ESTF-167-4</v>
      </c>
      <c r="AD23" s="20">
        <v>0.3</v>
      </c>
      <c r="AE23" s="20">
        <v>1</v>
      </c>
      <c r="AF23" s="20">
        <v>1.0372431175890697</v>
      </c>
      <c r="AG23" s="20">
        <v>0.85751722663187702</v>
      </c>
      <c r="AJ23" s="20" t="s">
        <v>275</v>
      </c>
      <c r="AK23" s="20">
        <v>4</v>
      </c>
      <c r="AL23" s="20" t="s">
        <v>377</v>
      </c>
      <c r="AM23" s="20">
        <v>0.3</v>
      </c>
      <c r="AN23" s="20">
        <v>1</v>
      </c>
      <c r="AO23" s="20">
        <v>1.0372431175890697</v>
      </c>
      <c r="AP23" s="20">
        <v>0.85751722663187702</v>
      </c>
    </row>
    <row r="24" spans="1:42" x14ac:dyDescent="0.2">
      <c r="K24" s="20" t="s">
        <v>251</v>
      </c>
      <c r="L24" s="20" t="s">
        <v>235</v>
      </c>
      <c r="M24" s="20">
        <v>3</v>
      </c>
      <c r="N24" s="20">
        <v>2248.0419999999999</v>
      </c>
      <c r="O24" s="20">
        <v>6720.5479999999998</v>
      </c>
      <c r="P24" s="20">
        <v>0.33450278161840374</v>
      </c>
      <c r="T24" s="20">
        <v>3</v>
      </c>
      <c r="U24" s="41">
        <v>10628.924000000001</v>
      </c>
      <c r="V24" s="41">
        <v>33280.856</v>
      </c>
      <c r="W24" s="42">
        <f t="shared" si="7"/>
        <v>0.31937051138348127</v>
      </c>
      <c r="X24" s="41">
        <f t="shared" ref="X24:X27" si="8">W24/W$23</f>
        <v>40.511154411002181</v>
      </c>
      <c r="AA24" s="20" t="s">
        <v>275</v>
      </c>
      <c r="AB24" s="20">
        <v>5</v>
      </c>
      <c r="AC24" s="20" t="str">
        <f t="shared" si="0"/>
        <v>ESTF-167-5</v>
      </c>
      <c r="AD24" s="20">
        <v>1</v>
      </c>
      <c r="AE24" s="20">
        <v>1</v>
      </c>
      <c r="AF24" s="20">
        <v>0.29181748409450048</v>
      </c>
      <c r="AG24" s="20">
        <v>0.24125348763465723</v>
      </c>
      <c r="AJ24" s="20" t="s">
        <v>324</v>
      </c>
      <c r="AK24" s="20">
        <v>4</v>
      </c>
      <c r="AL24" s="20" t="s">
        <v>383</v>
      </c>
      <c r="AM24" s="20">
        <v>0.3</v>
      </c>
      <c r="AN24" s="20">
        <v>1</v>
      </c>
      <c r="AO24" s="20">
        <v>0.83747125925089272</v>
      </c>
      <c r="AP24" s="20">
        <v>2.2518967051072463</v>
      </c>
    </row>
    <row r="25" spans="1:42" x14ac:dyDescent="0.2">
      <c r="A25" s="20" t="s">
        <v>275</v>
      </c>
      <c r="B25" s="20">
        <v>1</v>
      </c>
      <c r="C25" s="20">
        <v>1</v>
      </c>
      <c r="D25" s="20">
        <v>0</v>
      </c>
      <c r="E25" s="20">
        <v>0</v>
      </c>
      <c r="K25" s="20" t="s">
        <v>252</v>
      </c>
      <c r="L25" s="20" t="s">
        <v>236</v>
      </c>
      <c r="M25" s="20">
        <v>4</v>
      </c>
      <c r="N25" s="20">
        <v>2582.6979999999999</v>
      </c>
      <c r="O25" s="20">
        <v>4912.1840000000002</v>
      </c>
      <c r="P25" s="20">
        <v>0.52577387166278777</v>
      </c>
      <c r="T25" s="20">
        <v>4</v>
      </c>
      <c r="U25" s="41">
        <v>11898.843999999999</v>
      </c>
      <c r="V25" s="41">
        <v>26954.370999999999</v>
      </c>
      <c r="W25" s="42">
        <f t="shared" si="7"/>
        <v>0.44144394985139884</v>
      </c>
      <c r="X25" s="41">
        <f t="shared" si="8"/>
        <v>55.995789776468705</v>
      </c>
      <c r="AA25" s="20" t="s">
        <v>275</v>
      </c>
      <c r="AB25" s="20">
        <v>6</v>
      </c>
      <c r="AC25" s="20" t="str">
        <f t="shared" si="0"/>
        <v>ESTF-167-6</v>
      </c>
      <c r="AD25" s="20">
        <v>1</v>
      </c>
      <c r="AE25" s="20">
        <v>0</v>
      </c>
      <c r="AF25" s="20">
        <v>0</v>
      </c>
      <c r="AG25" s="20">
        <v>0</v>
      </c>
      <c r="AJ25" s="47" t="s">
        <v>390</v>
      </c>
      <c r="AK25" s="20">
        <v>4</v>
      </c>
      <c r="AL25" s="20" t="str">
        <f>CONCATENATE(AJ25, "-", AK25)</f>
        <v>ESTF-172-4</v>
      </c>
      <c r="AM25" s="20">
        <v>0.3</v>
      </c>
      <c r="AN25" s="20">
        <v>1</v>
      </c>
      <c r="AO25" s="20">
        <v>1.1104861053909902</v>
      </c>
      <c r="AP25" s="20">
        <v>59.235782672652576</v>
      </c>
    </row>
    <row r="26" spans="1:42" x14ac:dyDescent="0.2">
      <c r="A26" s="20" t="s">
        <v>275</v>
      </c>
      <c r="B26" s="20">
        <v>2</v>
      </c>
      <c r="C26" s="20">
        <v>2</v>
      </c>
      <c r="D26" s="20">
        <v>3.4766794786421647E-2</v>
      </c>
      <c r="E26" s="20">
        <f t="shared" ref="E26:E30" si="9">D26/D$26</f>
        <v>1</v>
      </c>
      <c r="K26" s="20" t="s">
        <v>253</v>
      </c>
      <c r="L26" s="20" t="s">
        <v>237</v>
      </c>
      <c r="M26" s="20">
        <v>5</v>
      </c>
      <c r="N26" s="20">
        <v>2451.6979999999999</v>
      </c>
      <c r="O26" s="20">
        <v>6606.1840000000002</v>
      </c>
      <c r="P26" s="20">
        <v>0.37112166418616249</v>
      </c>
      <c r="T26" s="20">
        <v>5</v>
      </c>
      <c r="U26" s="41">
        <v>9962.0949999999993</v>
      </c>
      <c r="V26" s="41">
        <v>31875.936000000002</v>
      </c>
      <c r="W26" s="42">
        <f t="shared" si="7"/>
        <v>0.31252713645804781</v>
      </c>
      <c r="X26" s="41">
        <f t="shared" si="8"/>
        <v>39.643093621370511</v>
      </c>
      <c r="AA26" s="20" t="s">
        <v>324</v>
      </c>
      <c r="AB26" s="20">
        <v>1</v>
      </c>
      <c r="AC26" s="20" t="str">
        <f t="shared" si="0"/>
        <v>ESTF-177-1</v>
      </c>
      <c r="AD26" s="20">
        <v>0</v>
      </c>
      <c r="AE26" s="20">
        <v>0</v>
      </c>
      <c r="AF26" s="20">
        <v>0.13878670196096646</v>
      </c>
      <c r="AG26" s="20">
        <v>0</v>
      </c>
      <c r="AJ26" s="20" t="s">
        <v>241</v>
      </c>
      <c r="AK26" s="20">
        <v>5</v>
      </c>
      <c r="AL26" s="20" t="s">
        <v>360</v>
      </c>
      <c r="AM26" s="20">
        <v>1</v>
      </c>
      <c r="AN26" s="20">
        <v>1</v>
      </c>
      <c r="AO26" s="20">
        <v>0.38266353295575128</v>
      </c>
      <c r="AP26" s="20">
        <v>3.3142828878415593</v>
      </c>
    </row>
    <row r="27" spans="1:42" x14ac:dyDescent="0.2">
      <c r="A27" s="20" t="s">
        <v>275</v>
      </c>
      <c r="B27" s="20">
        <v>3</v>
      </c>
      <c r="C27" s="20">
        <v>3</v>
      </c>
      <c r="D27" s="20">
        <v>0.49607667951851747</v>
      </c>
      <c r="E27" s="20">
        <f t="shared" si="9"/>
        <v>14.268691795317951</v>
      </c>
      <c r="K27" s="20" t="s">
        <v>254</v>
      </c>
      <c r="L27" s="20" t="s">
        <v>29</v>
      </c>
      <c r="M27" s="20">
        <v>6</v>
      </c>
      <c r="T27" s="20">
        <v>6</v>
      </c>
      <c r="U27" s="20">
        <v>0</v>
      </c>
      <c r="V27" s="41">
        <v>4237.3379999999997</v>
      </c>
      <c r="W27" s="42">
        <f t="shared" si="7"/>
        <v>0</v>
      </c>
      <c r="X27" s="20">
        <f t="shared" si="8"/>
        <v>0</v>
      </c>
      <c r="AA27" s="20" t="s">
        <v>324</v>
      </c>
      <c r="AB27" s="20">
        <v>2</v>
      </c>
      <c r="AC27" s="20" t="str">
        <f t="shared" si="0"/>
        <v>ESTF-177-2</v>
      </c>
      <c r="AD27" s="20">
        <v>0</v>
      </c>
      <c r="AE27" s="20">
        <v>1</v>
      </c>
      <c r="AF27" s="20">
        <v>0.37189594769224033</v>
      </c>
      <c r="AG27" s="20">
        <v>1</v>
      </c>
      <c r="AJ27" s="20" t="s">
        <v>243</v>
      </c>
      <c r="AK27" s="20">
        <v>5</v>
      </c>
      <c r="AL27" s="20" t="s">
        <v>366</v>
      </c>
      <c r="AM27" s="20">
        <v>1</v>
      </c>
      <c r="AN27" s="20">
        <v>1</v>
      </c>
      <c r="AO27" s="20">
        <v>0.74353772614401303</v>
      </c>
      <c r="AP27" s="20">
        <v>2.2201948171625889</v>
      </c>
    </row>
    <row r="28" spans="1:42" x14ac:dyDescent="0.2">
      <c r="A28" s="20" t="s">
        <v>275</v>
      </c>
      <c r="B28" s="20">
        <v>4</v>
      </c>
      <c r="C28" s="20">
        <v>4</v>
      </c>
      <c r="D28" s="20">
        <v>0.52526137823509911</v>
      </c>
      <c r="E28" s="20">
        <f t="shared" si="9"/>
        <v>15.108133535514833</v>
      </c>
      <c r="AA28" s="20" t="s">
        <v>324</v>
      </c>
      <c r="AB28" s="20">
        <v>3</v>
      </c>
      <c r="AC28" s="20" t="str">
        <f t="shared" si="0"/>
        <v>ESTF-177-3</v>
      </c>
      <c r="AD28" s="20">
        <v>0.1</v>
      </c>
      <c r="AE28" s="20">
        <v>1</v>
      </c>
      <c r="AF28" s="20">
        <v>0.62660743478120196</v>
      </c>
      <c r="AG28" s="20">
        <v>1.684899872315216</v>
      </c>
      <c r="AJ28" s="20" t="s">
        <v>244</v>
      </c>
      <c r="AK28" s="20">
        <v>5</v>
      </c>
      <c r="AL28" s="20" t="s">
        <v>372</v>
      </c>
      <c r="AM28" s="20">
        <v>1</v>
      </c>
      <c r="AN28" s="20">
        <v>1</v>
      </c>
      <c r="AO28" s="20">
        <v>0.31252713645804781</v>
      </c>
      <c r="AP28" s="20">
        <v>39.643093621370511</v>
      </c>
    </row>
    <row r="29" spans="1:42" x14ac:dyDescent="0.2">
      <c r="A29" s="20" t="s">
        <v>275</v>
      </c>
      <c r="B29" s="20">
        <v>5</v>
      </c>
      <c r="C29" s="20">
        <v>5</v>
      </c>
      <c r="D29" s="20">
        <v>0.50314760013702953</v>
      </c>
      <c r="E29" s="20">
        <f t="shared" si="9"/>
        <v>14.472073230447359</v>
      </c>
      <c r="J29" s="20" t="s">
        <v>276</v>
      </c>
      <c r="L29" s="21" t="s">
        <v>278</v>
      </c>
      <c r="AA29" s="20" t="s">
        <v>324</v>
      </c>
      <c r="AB29" s="20">
        <v>4</v>
      </c>
      <c r="AC29" s="20" t="str">
        <f t="shared" si="0"/>
        <v>ESTF-177-4</v>
      </c>
      <c r="AD29" s="20">
        <v>0.3</v>
      </c>
      <c r="AE29" s="20">
        <v>1</v>
      </c>
      <c r="AF29" s="20">
        <v>0.83747125925089272</v>
      </c>
      <c r="AG29" s="20">
        <v>2.2518967051072463</v>
      </c>
      <c r="AJ29" s="20" t="s">
        <v>275</v>
      </c>
      <c r="AK29" s="20">
        <v>5</v>
      </c>
      <c r="AL29" s="20" t="s">
        <v>378</v>
      </c>
      <c r="AM29" s="20">
        <v>1</v>
      </c>
      <c r="AN29" s="20">
        <v>1</v>
      </c>
      <c r="AO29" s="20">
        <v>0.29181748409450048</v>
      </c>
      <c r="AP29" s="20">
        <v>0.24125348763465723</v>
      </c>
    </row>
    <row r="30" spans="1:42" x14ac:dyDescent="0.2">
      <c r="A30" s="20" t="s">
        <v>275</v>
      </c>
      <c r="B30" s="20">
        <v>6</v>
      </c>
      <c r="C30" s="20">
        <v>6</v>
      </c>
      <c r="D30" s="20">
        <v>6.8976948213765682E-2</v>
      </c>
      <c r="E30" s="20">
        <f t="shared" si="9"/>
        <v>1.9839892816551783</v>
      </c>
      <c r="M30" s="20" t="s">
        <v>245</v>
      </c>
      <c r="N30" s="20" t="s">
        <v>277</v>
      </c>
      <c r="O30" s="20" t="s">
        <v>246</v>
      </c>
      <c r="P30" s="20" t="s">
        <v>256</v>
      </c>
      <c r="S30" s="20" t="s">
        <v>275</v>
      </c>
      <c r="U30" s="20" t="s">
        <v>345</v>
      </c>
      <c r="V30" s="20" t="s">
        <v>246</v>
      </c>
      <c r="W30" s="20" t="s">
        <v>346</v>
      </c>
      <c r="X30" s="20" t="s">
        <v>347</v>
      </c>
      <c r="AA30" s="20" t="s">
        <v>324</v>
      </c>
      <c r="AB30" s="20">
        <v>5</v>
      </c>
      <c r="AC30" s="20" t="str">
        <f t="shared" si="0"/>
        <v>ESTF-177-5</v>
      </c>
      <c r="AD30" s="20">
        <v>1</v>
      </c>
      <c r="AE30" s="20">
        <v>1</v>
      </c>
      <c r="AF30" s="20">
        <v>0.41762550676933252</v>
      </c>
      <c r="AG30" s="20">
        <v>1.1229633163815362</v>
      </c>
      <c r="AJ30" s="20" t="s">
        <v>324</v>
      </c>
      <c r="AK30" s="20">
        <v>5</v>
      </c>
      <c r="AL30" s="20" t="s">
        <v>384</v>
      </c>
      <c r="AM30" s="20">
        <v>1</v>
      </c>
      <c r="AN30" s="20">
        <v>1</v>
      </c>
      <c r="AO30" s="20">
        <v>0.41762550676933252</v>
      </c>
      <c r="AP30" s="20">
        <v>1.1229633163815362</v>
      </c>
    </row>
    <row r="31" spans="1:42" x14ac:dyDescent="0.2">
      <c r="K31" s="20" t="s">
        <v>249</v>
      </c>
      <c r="L31" s="20" t="s">
        <v>1</v>
      </c>
      <c r="M31" s="20">
        <v>1</v>
      </c>
      <c r="N31" s="20">
        <v>0</v>
      </c>
      <c r="O31" s="20">
        <v>3215.7489999999998</v>
      </c>
      <c r="P31" s="20">
        <v>0</v>
      </c>
      <c r="T31" s="20">
        <v>1</v>
      </c>
      <c r="U31" s="41">
        <v>2737.518</v>
      </c>
      <c r="V31" s="41">
        <v>21054.966</v>
      </c>
      <c r="W31" s="42">
        <f t="shared" ref="W31:W36" si="10">U31/V31</f>
        <v>0.13001768798866736</v>
      </c>
      <c r="AA31" s="20" t="s">
        <v>324</v>
      </c>
      <c r="AB31" s="20">
        <v>6</v>
      </c>
      <c r="AC31" s="20" t="str">
        <f t="shared" si="0"/>
        <v>ESTF-177-6</v>
      </c>
      <c r="AD31" s="20">
        <v>1</v>
      </c>
      <c r="AE31" s="20">
        <v>0</v>
      </c>
      <c r="AF31" s="20">
        <v>0.20159878096321929</v>
      </c>
      <c r="AG31" s="20">
        <v>0.54208383343303013</v>
      </c>
      <c r="AJ31" s="47" t="s">
        <v>390</v>
      </c>
      <c r="AK31" s="20">
        <v>5</v>
      </c>
      <c r="AL31" s="20" t="str">
        <f>CONCATENATE(AJ31, "-", AK31)</f>
        <v>ESTF-172-5</v>
      </c>
      <c r="AM31" s="20">
        <v>1</v>
      </c>
      <c r="AN31" s="20">
        <v>1</v>
      </c>
      <c r="AO31" s="20">
        <v>0</v>
      </c>
      <c r="AP31" s="20">
        <v>0</v>
      </c>
    </row>
    <row r="32" spans="1:42" x14ac:dyDescent="0.2">
      <c r="A32" s="20" t="s">
        <v>324</v>
      </c>
      <c r="B32" s="20">
        <v>1</v>
      </c>
      <c r="C32" s="20">
        <v>1</v>
      </c>
      <c r="D32" s="20">
        <v>3.5187765460243284E-2</v>
      </c>
      <c r="E32" s="20">
        <f>D32/D$33</f>
        <v>0.26886914791100269</v>
      </c>
      <c r="K32" s="20" t="s">
        <v>250</v>
      </c>
      <c r="L32" s="20" t="s">
        <v>234</v>
      </c>
      <c r="M32" s="20">
        <v>2</v>
      </c>
      <c r="N32" s="20">
        <v>178.55600000000001</v>
      </c>
      <c r="O32" s="20">
        <v>5135.82</v>
      </c>
      <c r="P32" s="20">
        <v>3.4766794786421647E-2</v>
      </c>
      <c r="T32" s="20">
        <v>2</v>
      </c>
      <c r="U32" s="41">
        <v>41211.817999999999</v>
      </c>
      <c r="V32" s="41">
        <v>34070.936000000002</v>
      </c>
      <c r="W32" s="42">
        <f t="shared" si="10"/>
        <v>1.2095886652482926</v>
      </c>
      <c r="X32" s="41">
        <f>W32/W$32</f>
        <v>1</v>
      </c>
      <c r="AA32" s="47" t="s">
        <v>390</v>
      </c>
      <c r="AB32" s="20">
        <v>1</v>
      </c>
      <c r="AC32" s="20" t="str">
        <f t="shared" si="0"/>
        <v>ESTF-172-1</v>
      </c>
      <c r="AD32" s="20">
        <v>0</v>
      </c>
      <c r="AE32" s="20">
        <v>0</v>
      </c>
      <c r="AF32" s="20">
        <v>0</v>
      </c>
      <c r="AG32" s="20">
        <v>0</v>
      </c>
      <c r="AJ32" s="20" t="s">
        <v>241</v>
      </c>
      <c r="AK32" s="20">
        <v>6</v>
      </c>
      <c r="AL32" s="20" t="s">
        <v>361</v>
      </c>
      <c r="AM32" s="20">
        <v>1</v>
      </c>
      <c r="AN32" s="20">
        <v>0</v>
      </c>
      <c r="AO32" s="20">
        <v>0</v>
      </c>
      <c r="AP32" s="20">
        <v>0</v>
      </c>
    </row>
    <row r="33" spans="1:42" x14ac:dyDescent="0.2">
      <c r="A33" s="20" t="s">
        <v>324</v>
      </c>
      <c r="B33" s="20">
        <v>2</v>
      </c>
      <c r="C33" s="20">
        <v>2</v>
      </c>
      <c r="D33" s="20">
        <v>0.13087319885392967</v>
      </c>
      <c r="E33" s="20">
        <f t="shared" ref="E33:E37" si="11">D33/D$33</f>
        <v>1</v>
      </c>
      <c r="K33" s="20" t="s">
        <v>251</v>
      </c>
      <c r="L33" s="20" t="s">
        <v>235</v>
      </c>
      <c r="M33" s="20">
        <v>3</v>
      </c>
      <c r="N33" s="20">
        <v>3195.4059999999999</v>
      </c>
      <c r="O33" s="20">
        <v>6441.3549999999996</v>
      </c>
      <c r="P33" s="20">
        <v>0.49607667951851747</v>
      </c>
      <c r="T33" s="20">
        <v>3</v>
      </c>
      <c r="U33" s="41">
        <v>30366.725999999999</v>
      </c>
      <c r="V33" s="41">
        <v>40453.542999999998</v>
      </c>
      <c r="W33" s="42">
        <f t="shared" si="10"/>
        <v>0.75065677189263746</v>
      </c>
      <c r="X33" s="43">
        <f t="shared" ref="X33:X36" si="12">W33/W$32</f>
        <v>0.62058846404496526</v>
      </c>
      <c r="AA33" s="47" t="s">
        <v>390</v>
      </c>
      <c r="AB33" s="20">
        <v>2</v>
      </c>
      <c r="AC33" s="20" t="str">
        <f t="shared" si="0"/>
        <v>ESTF-172-2</v>
      </c>
      <c r="AD33" s="20">
        <v>0</v>
      </c>
      <c r="AE33" s="20">
        <v>1</v>
      </c>
      <c r="AF33" s="20">
        <v>1.8746879931134414E-2</v>
      </c>
      <c r="AG33" s="20">
        <v>1</v>
      </c>
      <c r="AJ33" s="20" t="s">
        <v>243</v>
      </c>
      <c r="AK33" s="20">
        <v>6</v>
      </c>
      <c r="AL33" s="20" t="s">
        <v>367</v>
      </c>
      <c r="AM33" s="20">
        <v>1</v>
      </c>
      <c r="AN33" s="20">
        <v>0</v>
      </c>
      <c r="AO33" s="20">
        <v>0.31477838724084245</v>
      </c>
      <c r="AP33" s="20">
        <v>0.9399245247867295</v>
      </c>
    </row>
    <row r="34" spans="1:42" x14ac:dyDescent="0.2">
      <c r="A34" s="20" t="s">
        <v>324</v>
      </c>
      <c r="B34" s="20">
        <v>3</v>
      </c>
      <c r="C34" s="20">
        <v>3</v>
      </c>
      <c r="D34" s="20">
        <v>0.41506939944922217</v>
      </c>
      <c r="E34" s="20">
        <f t="shared" si="11"/>
        <v>3.1715385814974222</v>
      </c>
      <c r="K34" s="20" t="s">
        <v>252</v>
      </c>
      <c r="L34" s="20" t="s">
        <v>236</v>
      </c>
      <c r="M34" s="20">
        <v>4</v>
      </c>
      <c r="N34" s="20">
        <v>2794.5770000000002</v>
      </c>
      <c r="O34" s="20">
        <v>5320.3549999999996</v>
      </c>
      <c r="P34" s="20">
        <v>0.52526137823509911</v>
      </c>
      <c r="T34" s="20">
        <v>4</v>
      </c>
      <c r="U34" s="41">
        <v>32239.463</v>
      </c>
      <c r="V34" s="41">
        <v>31081.877</v>
      </c>
      <c r="W34" s="42">
        <f t="shared" si="10"/>
        <v>1.0372431175890697</v>
      </c>
      <c r="X34" s="43">
        <f t="shared" si="12"/>
        <v>0.85751722663187702</v>
      </c>
      <c r="AA34" s="47" t="s">
        <v>390</v>
      </c>
      <c r="AB34" s="20">
        <v>3</v>
      </c>
      <c r="AC34" s="20" t="str">
        <f t="shared" si="0"/>
        <v>ESTF-172-3</v>
      </c>
      <c r="AD34" s="20">
        <v>0.1</v>
      </c>
      <c r="AE34" s="20">
        <v>1</v>
      </c>
      <c r="AF34" s="20">
        <v>1.263957293495612</v>
      </c>
      <c r="AG34" s="20">
        <v>67.422274967284508</v>
      </c>
      <c r="AJ34" s="20" t="s">
        <v>244</v>
      </c>
      <c r="AK34" s="20">
        <v>6</v>
      </c>
      <c r="AL34" s="20" t="s">
        <v>373</v>
      </c>
      <c r="AM34" s="20">
        <v>1</v>
      </c>
      <c r="AN34" s="20">
        <v>0</v>
      </c>
      <c r="AO34" s="20">
        <v>0</v>
      </c>
      <c r="AP34" s="20">
        <v>0</v>
      </c>
    </row>
    <row r="35" spans="1:42" x14ac:dyDescent="0.2">
      <c r="A35" s="20" t="s">
        <v>324</v>
      </c>
      <c r="B35" s="20">
        <v>4</v>
      </c>
      <c r="C35" s="20">
        <v>4</v>
      </c>
      <c r="D35" s="20">
        <v>0.427905243933001</v>
      </c>
      <c r="E35" s="20">
        <f t="shared" si="11"/>
        <v>3.2696170620127889</v>
      </c>
      <c r="K35" s="20" t="s">
        <v>253</v>
      </c>
      <c r="L35" s="20" t="s">
        <v>237</v>
      </c>
      <c r="M35" s="20">
        <v>5</v>
      </c>
      <c r="N35" s="20">
        <v>2330.87</v>
      </c>
      <c r="O35" s="20">
        <v>4632.5770000000002</v>
      </c>
      <c r="P35" s="20">
        <v>0.50314760013702953</v>
      </c>
      <c r="T35" s="20">
        <v>5</v>
      </c>
      <c r="U35" s="41">
        <v>8615.4089999999997</v>
      </c>
      <c r="V35" s="41">
        <v>29523.278999999999</v>
      </c>
      <c r="W35" s="42">
        <f t="shared" si="10"/>
        <v>0.29181748409450048</v>
      </c>
      <c r="X35" s="41">
        <f t="shared" si="12"/>
        <v>0.24125348763465723</v>
      </c>
      <c r="AA35" s="47" t="s">
        <v>390</v>
      </c>
      <c r="AB35" s="20">
        <v>4</v>
      </c>
      <c r="AC35" s="20" t="str">
        <f t="shared" si="0"/>
        <v>ESTF-172-4</v>
      </c>
      <c r="AD35" s="20">
        <v>0.3</v>
      </c>
      <c r="AE35" s="20">
        <v>1</v>
      </c>
      <c r="AF35" s="20">
        <v>1.1104861053909902</v>
      </c>
      <c r="AG35" s="20">
        <v>59.235782672652576</v>
      </c>
      <c r="AJ35" s="20" t="s">
        <v>275</v>
      </c>
      <c r="AK35" s="20">
        <v>6</v>
      </c>
      <c r="AL35" s="20" t="s">
        <v>379</v>
      </c>
      <c r="AM35" s="20">
        <v>1</v>
      </c>
      <c r="AN35" s="20">
        <v>0</v>
      </c>
      <c r="AO35" s="20">
        <v>0</v>
      </c>
      <c r="AP35" s="20">
        <v>0</v>
      </c>
    </row>
    <row r="36" spans="1:42" x14ac:dyDescent="0.2">
      <c r="A36" s="20" t="s">
        <v>324</v>
      </c>
      <c r="B36" s="20">
        <v>5</v>
      </c>
      <c r="C36" s="20">
        <v>5</v>
      </c>
      <c r="D36" s="20">
        <v>0.22021364527417697</v>
      </c>
      <c r="E36" s="20">
        <f t="shared" si="11"/>
        <v>1.6826489090402845</v>
      </c>
      <c r="K36" s="20" t="s">
        <v>254</v>
      </c>
      <c r="L36" s="20" t="s">
        <v>29</v>
      </c>
      <c r="M36" s="20">
        <v>6</v>
      </c>
      <c r="N36" s="20">
        <v>359.55599999999998</v>
      </c>
      <c r="O36" s="20">
        <v>5212.6980000000003</v>
      </c>
      <c r="P36" s="20">
        <v>6.8976948213765682E-2</v>
      </c>
      <c r="T36" s="20">
        <v>6</v>
      </c>
      <c r="U36" s="20">
        <v>0</v>
      </c>
      <c r="V36" s="41">
        <v>36443.794000000002</v>
      </c>
      <c r="W36" s="42">
        <f t="shared" si="10"/>
        <v>0</v>
      </c>
      <c r="X36" s="41">
        <f t="shared" si="12"/>
        <v>0</v>
      </c>
      <c r="AA36" s="47" t="s">
        <v>390</v>
      </c>
      <c r="AB36" s="20">
        <v>5</v>
      </c>
      <c r="AC36" s="20" t="str">
        <f t="shared" si="0"/>
        <v>ESTF-172-5</v>
      </c>
      <c r="AD36" s="20">
        <v>1</v>
      </c>
      <c r="AE36" s="20">
        <v>1</v>
      </c>
      <c r="AF36" s="20">
        <v>0</v>
      </c>
      <c r="AG36" s="20">
        <v>0</v>
      </c>
      <c r="AJ36" s="20" t="s">
        <v>324</v>
      </c>
      <c r="AK36" s="20">
        <v>6</v>
      </c>
      <c r="AL36" s="20" t="s">
        <v>385</v>
      </c>
      <c r="AM36" s="20">
        <v>1</v>
      </c>
      <c r="AN36" s="20">
        <v>0</v>
      </c>
      <c r="AO36" s="20">
        <v>0.20159878096321929</v>
      </c>
      <c r="AP36" s="20">
        <v>0.54208383343303013</v>
      </c>
    </row>
    <row r="37" spans="1:42" x14ac:dyDescent="0.2">
      <c r="A37" s="20" t="s">
        <v>324</v>
      </c>
      <c r="B37" s="20">
        <v>6</v>
      </c>
      <c r="C37" s="20">
        <v>6</v>
      </c>
      <c r="D37" s="20">
        <v>7.2715988389889505E-2</v>
      </c>
      <c r="E37" s="20">
        <f t="shared" si="11"/>
        <v>0.55562169356805702</v>
      </c>
      <c r="AA37" s="47" t="s">
        <v>390</v>
      </c>
      <c r="AB37" s="20">
        <v>6</v>
      </c>
      <c r="AC37" s="20" t="str">
        <f t="shared" si="0"/>
        <v>ESTF-172-6</v>
      </c>
      <c r="AD37" s="20">
        <v>1</v>
      </c>
      <c r="AE37" s="20">
        <v>0</v>
      </c>
      <c r="AF37" s="20">
        <v>0</v>
      </c>
      <c r="AG37" s="20">
        <v>0</v>
      </c>
      <c r="AJ37" s="47" t="s">
        <v>390</v>
      </c>
      <c r="AK37" s="20">
        <v>6</v>
      </c>
      <c r="AL37" s="20" t="str">
        <f>CONCATENATE(AJ37, "-", AK37)</f>
        <v>ESTF-172-6</v>
      </c>
      <c r="AM37" s="20">
        <v>1</v>
      </c>
      <c r="AN37" s="20">
        <v>0</v>
      </c>
      <c r="AO37" s="20">
        <v>0</v>
      </c>
      <c r="AP37" s="20">
        <v>0</v>
      </c>
    </row>
    <row r="38" spans="1:42" x14ac:dyDescent="0.2">
      <c r="J38" s="20" t="s">
        <v>276</v>
      </c>
      <c r="L38" s="21" t="s">
        <v>324</v>
      </c>
      <c r="AA38" s="47"/>
    </row>
    <row r="39" spans="1:42" x14ac:dyDescent="0.2">
      <c r="A39" s="21" t="s">
        <v>106</v>
      </c>
      <c r="B39" s="21" t="s">
        <v>239</v>
      </c>
      <c r="C39" s="21" t="s">
        <v>242</v>
      </c>
      <c r="L39" s="21" t="s">
        <v>319</v>
      </c>
      <c r="M39" s="21" t="s">
        <v>7</v>
      </c>
      <c r="N39" s="45" t="s">
        <v>345</v>
      </c>
      <c r="O39" s="21" t="s">
        <v>246</v>
      </c>
      <c r="P39" s="21" t="s">
        <v>256</v>
      </c>
      <c r="S39" s="20" t="s">
        <v>324</v>
      </c>
      <c r="U39" s="20" t="s">
        <v>345</v>
      </c>
      <c r="V39" s="20" t="s">
        <v>246</v>
      </c>
      <c r="W39" s="20" t="s">
        <v>346</v>
      </c>
      <c r="X39" s="20" t="s">
        <v>347</v>
      </c>
      <c r="AA39" s="47"/>
    </row>
    <row r="40" spans="1:42" ht="14.25" x14ac:dyDescent="0.2">
      <c r="A40" s="20" t="s">
        <v>241</v>
      </c>
      <c r="B40" s="20">
        <v>1</v>
      </c>
      <c r="C40" s="20">
        <v>0</v>
      </c>
      <c r="K40" s="20" t="s">
        <v>249</v>
      </c>
      <c r="L40" s="37" t="s">
        <v>1</v>
      </c>
      <c r="M40" s="11">
        <v>1</v>
      </c>
      <c r="N40">
        <v>501.79899999999998</v>
      </c>
      <c r="O40">
        <v>14260.61</v>
      </c>
      <c r="P40">
        <v>3.5187765460243284E-2</v>
      </c>
      <c r="Q40"/>
      <c r="T40" s="20">
        <v>1</v>
      </c>
      <c r="U40" s="41">
        <v>3714.317</v>
      </c>
      <c r="V40" s="41">
        <v>26762.773000000001</v>
      </c>
      <c r="W40" s="42">
        <f t="shared" ref="W40:W45" si="13">U40/V40</f>
        <v>0.13878670196096646</v>
      </c>
      <c r="AN40" s="20" t="s">
        <v>386</v>
      </c>
      <c r="AO40" s="20" t="str">
        <f>AO1</f>
        <v>parp_norm_gapdh</v>
      </c>
      <c r="AP40" s="20" t="str">
        <f>AP1</f>
        <v>parp_norm_to_fas</v>
      </c>
    </row>
    <row r="41" spans="1:42" ht="14.25" x14ac:dyDescent="0.2">
      <c r="A41" s="20" t="s">
        <v>243</v>
      </c>
      <c r="B41" s="20">
        <v>1</v>
      </c>
      <c r="C41" s="20">
        <v>0</v>
      </c>
      <c r="K41" s="20" t="s">
        <v>250</v>
      </c>
      <c r="L41" s="37" t="s">
        <v>320</v>
      </c>
      <c r="M41" s="11">
        <v>2</v>
      </c>
      <c r="N41">
        <v>1923.2840000000001</v>
      </c>
      <c r="O41">
        <v>14695.781999999999</v>
      </c>
      <c r="P41">
        <v>0.13087319885392967</v>
      </c>
      <c r="Q41"/>
      <c r="T41" s="20">
        <v>2</v>
      </c>
      <c r="U41" s="41">
        <v>10340.501</v>
      </c>
      <c r="V41" s="41">
        <v>27804.823</v>
      </c>
      <c r="W41" s="42">
        <f t="shared" si="13"/>
        <v>0.37189594769224033</v>
      </c>
      <c r="X41" s="41">
        <f>W41/W$41</f>
        <v>1</v>
      </c>
      <c r="AN41" s="46" t="s">
        <v>387</v>
      </c>
      <c r="AO41" s="48">
        <f>TTEST(AO$8:AO$13,AO14:AO19,2,2)</f>
        <v>5.5870330835985971E-2</v>
      </c>
      <c r="AP41" s="42">
        <f>TTEST(AP$8:AP$13,AP14:AP19,2,2)</f>
        <v>8.917816296087222E-2</v>
      </c>
    </row>
    <row r="42" spans="1:42" ht="14.25" x14ac:dyDescent="0.2">
      <c r="A42" s="20" t="s">
        <v>275</v>
      </c>
      <c r="B42" s="20">
        <v>1</v>
      </c>
      <c r="C42" s="20">
        <v>0</v>
      </c>
      <c r="K42" s="20" t="s">
        <v>251</v>
      </c>
      <c r="L42" s="37" t="s">
        <v>321</v>
      </c>
      <c r="M42" s="11">
        <v>3</v>
      </c>
      <c r="N42">
        <v>4859.326</v>
      </c>
      <c r="O42">
        <v>11707.261500000001</v>
      </c>
      <c r="P42">
        <v>0.41506939944922217</v>
      </c>
      <c r="Q42"/>
      <c r="T42" s="20">
        <v>3</v>
      </c>
      <c r="U42" s="41">
        <v>20005.522000000001</v>
      </c>
      <c r="V42" s="41">
        <v>31926.723000000002</v>
      </c>
      <c r="W42" s="42">
        <f t="shared" si="13"/>
        <v>0.62660743478120196</v>
      </c>
      <c r="X42" s="43">
        <f t="shared" ref="X42:X45" si="14">W42/W$41</f>
        <v>1.684899872315216</v>
      </c>
      <c r="AN42" s="46" t="s">
        <v>389</v>
      </c>
      <c r="AO42" s="48">
        <f>TTEST(AO$8:AO$13,AO20:AO25,2,2)</f>
        <v>3.5520425328679613E-2</v>
      </c>
      <c r="AP42" s="42">
        <f>TTEST(AP$8:AP$13,AP20:AP25,2,2)</f>
        <v>6.7356535151676472E-2</v>
      </c>
    </row>
    <row r="43" spans="1:42" ht="14.25" x14ac:dyDescent="0.2">
      <c r="A43" s="20" t="s">
        <v>324</v>
      </c>
      <c r="B43" s="20">
        <v>1</v>
      </c>
      <c r="C43" s="20">
        <v>0.26886914791100269</v>
      </c>
      <c r="K43" s="20" t="s">
        <v>252</v>
      </c>
      <c r="L43" s="37" t="s">
        <v>322</v>
      </c>
      <c r="M43" s="11">
        <v>4</v>
      </c>
      <c r="N43">
        <v>4842.3760000000002</v>
      </c>
      <c r="O43">
        <v>11316.468000000001</v>
      </c>
      <c r="P43">
        <v>0.427905243933001</v>
      </c>
      <c r="Q43"/>
      <c r="T43" s="20">
        <v>4</v>
      </c>
      <c r="U43" s="41">
        <v>18210.3</v>
      </c>
      <c r="V43" s="41">
        <v>21744.387999999999</v>
      </c>
      <c r="W43" s="42">
        <f t="shared" si="13"/>
        <v>0.83747125925089272</v>
      </c>
      <c r="X43" s="43">
        <f t="shared" si="14"/>
        <v>2.2518967051072463</v>
      </c>
      <c r="AN43" s="46" t="s">
        <v>388</v>
      </c>
      <c r="AO43" s="42">
        <f>TTEST(AO$8:AO$13,AO26:AO31,2,2)</f>
        <v>0.94434477972307329</v>
      </c>
      <c r="AP43" s="42">
        <f>TTEST(AP$8:AP$13,AP26:AP31,2,2)</f>
        <v>0.31571992208490579</v>
      </c>
    </row>
    <row r="44" spans="1:42" ht="14.25" x14ac:dyDescent="0.2">
      <c r="A44" s="20" t="s">
        <v>241</v>
      </c>
      <c r="B44" s="20">
        <v>2</v>
      </c>
      <c r="C44" s="20">
        <v>1</v>
      </c>
      <c r="K44" s="20" t="s">
        <v>253</v>
      </c>
      <c r="L44" s="37" t="s">
        <v>323</v>
      </c>
      <c r="M44" s="11">
        <v>5</v>
      </c>
      <c r="N44">
        <v>3076.6480000000001</v>
      </c>
      <c r="O44">
        <v>13971.196</v>
      </c>
      <c r="P44">
        <v>0.22021364527417697</v>
      </c>
      <c r="Q44"/>
      <c r="T44" s="20">
        <v>5</v>
      </c>
      <c r="U44" s="41">
        <v>10428.187</v>
      </c>
      <c r="V44" s="41">
        <v>24970.187000000002</v>
      </c>
      <c r="W44" s="42">
        <f t="shared" si="13"/>
        <v>0.41762550676933252</v>
      </c>
      <c r="X44" s="43">
        <f t="shared" si="14"/>
        <v>1.1229633163815362</v>
      </c>
    </row>
    <row r="45" spans="1:42" ht="14.25" x14ac:dyDescent="0.2">
      <c r="A45" s="20" t="s">
        <v>243</v>
      </c>
      <c r="B45" s="20">
        <v>2</v>
      </c>
      <c r="C45" s="31">
        <v>1</v>
      </c>
      <c r="K45" s="20" t="s">
        <v>254</v>
      </c>
      <c r="L45" s="37" t="s">
        <v>29</v>
      </c>
      <c r="M45" s="11">
        <v>6</v>
      </c>
      <c r="N45">
        <v>577.26300000000003</v>
      </c>
      <c r="O45">
        <v>7938.598</v>
      </c>
      <c r="P45">
        <v>7.2715988389889505E-2</v>
      </c>
      <c r="Q45"/>
      <c r="T45" s="20">
        <v>6</v>
      </c>
      <c r="U45" s="41">
        <v>5203.9030000000002</v>
      </c>
      <c r="V45" s="41">
        <v>25813.167000000001</v>
      </c>
      <c r="W45" s="42">
        <f t="shared" si="13"/>
        <v>0.20159878096321929</v>
      </c>
      <c r="X45" s="43">
        <f t="shared" si="14"/>
        <v>0.54208383343303013</v>
      </c>
    </row>
    <row r="46" spans="1:42" ht="14.25" x14ac:dyDescent="0.2">
      <c r="A46" s="20" t="s">
        <v>275</v>
      </c>
      <c r="B46" s="20">
        <v>2</v>
      </c>
      <c r="C46" s="31">
        <v>1</v>
      </c>
      <c r="L46"/>
      <c r="M46"/>
      <c r="N46"/>
      <c r="O46"/>
      <c r="P46"/>
      <c r="Q46"/>
    </row>
    <row r="47" spans="1:42" x14ac:dyDescent="0.2">
      <c r="A47" s="20" t="s">
        <v>324</v>
      </c>
      <c r="B47" s="20">
        <v>2</v>
      </c>
      <c r="C47" s="20">
        <v>1</v>
      </c>
      <c r="J47" s="20" t="s">
        <v>276</v>
      </c>
      <c r="L47" s="47" t="s">
        <v>390</v>
      </c>
      <c r="S47" s="47" t="s">
        <v>390</v>
      </c>
      <c r="U47" s="20" t="s">
        <v>345</v>
      </c>
      <c r="V47" s="20" t="s">
        <v>246</v>
      </c>
      <c r="W47" s="20" t="s">
        <v>346</v>
      </c>
      <c r="X47" s="20" t="s">
        <v>347</v>
      </c>
    </row>
    <row r="48" spans="1:42" x14ac:dyDescent="0.2">
      <c r="A48" s="20" t="s">
        <v>241</v>
      </c>
      <c r="B48" s="20">
        <v>3</v>
      </c>
      <c r="C48" s="31">
        <v>11.217410121596945</v>
      </c>
      <c r="K48" s="20" t="s">
        <v>249</v>
      </c>
      <c r="L48" s="20" t="s">
        <v>1</v>
      </c>
      <c r="M48" s="20">
        <v>1</v>
      </c>
      <c r="T48" s="20">
        <v>1</v>
      </c>
      <c r="U48" s="20">
        <v>0</v>
      </c>
      <c r="V48" s="41">
        <v>22617.258000000002</v>
      </c>
      <c r="W48" s="42">
        <f t="shared" ref="W48:W53" si="15">U48/V48</f>
        <v>0</v>
      </c>
    </row>
    <row r="49" spans="1:24" x14ac:dyDescent="0.2">
      <c r="A49" s="20" t="s">
        <v>243</v>
      </c>
      <c r="B49" s="20">
        <v>3</v>
      </c>
      <c r="C49" s="20">
        <v>4.2500273282488426</v>
      </c>
      <c r="K49" s="20" t="s">
        <v>250</v>
      </c>
      <c r="L49" s="20" t="s">
        <v>320</v>
      </c>
      <c r="M49" s="20">
        <v>2</v>
      </c>
      <c r="T49" s="20">
        <v>2</v>
      </c>
      <c r="U49" s="41">
        <v>453.678</v>
      </c>
      <c r="V49" s="41">
        <v>24200.187000000002</v>
      </c>
      <c r="W49" s="42">
        <f t="shared" si="15"/>
        <v>1.8746879931134414E-2</v>
      </c>
      <c r="X49" s="41">
        <f>W49/W$49</f>
        <v>1</v>
      </c>
    </row>
    <row r="50" spans="1:24" x14ac:dyDescent="0.2">
      <c r="A50" s="20" t="s">
        <v>275</v>
      </c>
      <c r="B50" s="20">
        <v>3</v>
      </c>
      <c r="C50" s="20">
        <v>14.268691795317951</v>
      </c>
      <c r="K50" s="20" t="s">
        <v>251</v>
      </c>
      <c r="L50" s="20" t="s">
        <v>321</v>
      </c>
      <c r="M50" s="20">
        <v>3</v>
      </c>
      <c r="T50" s="20">
        <v>3</v>
      </c>
      <c r="U50" s="41">
        <v>25742.207999999999</v>
      </c>
      <c r="V50" s="41">
        <v>20366.359</v>
      </c>
      <c r="W50" s="42">
        <f t="shared" si="15"/>
        <v>1.263957293495612</v>
      </c>
      <c r="X50" s="41">
        <f t="shared" ref="X50:X53" si="16">W50/W$49</f>
        <v>67.422274967284508</v>
      </c>
    </row>
    <row r="51" spans="1:24" x14ac:dyDescent="0.2">
      <c r="A51" s="20" t="s">
        <v>324</v>
      </c>
      <c r="B51" s="20">
        <v>3</v>
      </c>
      <c r="C51" s="20">
        <v>3.1715385814974222</v>
      </c>
      <c r="K51" s="20" t="s">
        <v>252</v>
      </c>
      <c r="L51" s="20" t="s">
        <v>322</v>
      </c>
      <c r="M51" s="20">
        <v>4</v>
      </c>
      <c r="T51" s="20">
        <v>4</v>
      </c>
      <c r="U51" s="41">
        <v>22851.522000000001</v>
      </c>
      <c r="V51" s="41">
        <v>20577.945</v>
      </c>
      <c r="W51" s="42">
        <f t="shared" si="15"/>
        <v>1.1104861053909902</v>
      </c>
      <c r="X51" s="41">
        <f t="shared" si="16"/>
        <v>59.235782672652576</v>
      </c>
    </row>
    <row r="52" spans="1:24" x14ac:dyDescent="0.2">
      <c r="A52" s="20" t="s">
        <v>241</v>
      </c>
      <c r="B52" s="20">
        <v>4</v>
      </c>
      <c r="C52" s="20">
        <v>12.370408375901953</v>
      </c>
      <c r="H52" s="20" t="s">
        <v>279</v>
      </c>
      <c r="I52" s="20" t="s">
        <v>280</v>
      </c>
      <c r="K52" s="20" t="s">
        <v>253</v>
      </c>
      <c r="L52" s="20" t="s">
        <v>323</v>
      </c>
      <c r="M52" s="20">
        <v>5</v>
      </c>
      <c r="T52" s="20">
        <v>5</v>
      </c>
      <c r="U52" s="20">
        <v>0</v>
      </c>
      <c r="V52" s="41">
        <v>12624.752</v>
      </c>
      <c r="W52" s="42">
        <f t="shared" si="15"/>
        <v>0</v>
      </c>
      <c r="X52" s="41">
        <f t="shared" si="16"/>
        <v>0</v>
      </c>
    </row>
    <row r="53" spans="1:24" x14ac:dyDescent="0.2">
      <c r="A53" s="20" t="s">
        <v>243</v>
      </c>
      <c r="B53" s="20">
        <v>4</v>
      </c>
      <c r="C53" s="20">
        <v>15.771933085133846</v>
      </c>
      <c r="H53" s="20" t="s">
        <v>281</v>
      </c>
      <c r="I53" s="32">
        <f>TTEST(C44:C47,C48:C51,2,2)</f>
        <v>3.620604677898235E-2</v>
      </c>
      <c r="K53" s="20" t="s">
        <v>254</v>
      </c>
      <c r="L53" s="20" t="s">
        <v>29</v>
      </c>
      <c r="M53" s="20">
        <v>6</v>
      </c>
      <c r="T53" s="20">
        <v>6</v>
      </c>
      <c r="U53" s="20">
        <v>0</v>
      </c>
      <c r="V53" s="41">
        <v>11942.803</v>
      </c>
      <c r="W53" s="42">
        <f t="shared" si="15"/>
        <v>0</v>
      </c>
      <c r="X53" s="41">
        <f t="shared" si="16"/>
        <v>0</v>
      </c>
    </row>
    <row r="54" spans="1:24" x14ac:dyDescent="0.2">
      <c r="A54" s="20" t="s">
        <v>275</v>
      </c>
      <c r="B54" s="20">
        <v>4</v>
      </c>
      <c r="C54" s="20">
        <v>15.108133535514833</v>
      </c>
      <c r="H54" s="20" t="s">
        <v>282</v>
      </c>
      <c r="I54" s="32">
        <f>TTEST(C44:C47,C52:C55,2,2)</f>
        <v>1.0233779863914607E-2</v>
      </c>
    </row>
    <row r="55" spans="1:24" x14ac:dyDescent="0.2">
      <c r="A55" s="20" t="s">
        <v>324</v>
      </c>
      <c r="B55" s="20">
        <v>4</v>
      </c>
      <c r="C55" s="20">
        <v>3.2696170620127889</v>
      </c>
      <c r="H55" s="20" t="s">
        <v>283</v>
      </c>
      <c r="I55" s="33">
        <f>TTEST(C44:C47,C56:C60,2,2)</f>
        <v>0.17681035893554839</v>
      </c>
    </row>
    <row r="56" spans="1:24" x14ac:dyDescent="0.2">
      <c r="A56" s="20" t="s">
        <v>241</v>
      </c>
      <c r="B56" s="20">
        <v>5</v>
      </c>
      <c r="C56" s="20">
        <v>2.4462355641383118</v>
      </c>
      <c r="H56" s="20" t="s">
        <v>29</v>
      </c>
      <c r="I56" s="33">
        <f>TTEST(C44:C46,C60:C62,2,2)</f>
        <v>0.42246853009609558</v>
      </c>
    </row>
    <row r="57" spans="1:24" x14ac:dyDescent="0.2">
      <c r="A57" s="20" t="s">
        <v>243</v>
      </c>
      <c r="B57" s="20">
        <v>5</v>
      </c>
      <c r="C57" s="20">
        <v>10.233780564843968</v>
      </c>
    </row>
    <row r="58" spans="1:24" x14ac:dyDescent="0.2">
      <c r="A58" s="20" t="s">
        <v>275</v>
      </c>
      <c r="B58" s="20">
        <v>5</v>
      </c>
      <c r="C58" s="20">
        <v>14.472073230447359</v>
      </c>
    </row>
    <row r="59" spans="1:24" x14ac:dyDescent="0.2">
      <c r="A59" s="20" t="s">
        <v>324</v>
      </c>
      <c r="B59" s="20">
        <v>5</v>
      </c>
      <c r="C59" s="20">
        <v>1.6826489090402845</v>
      </c>
    </row>
    <row r="60" spans="1:24" x14ac:dyDescent="0.2">
      <c r="A60" s="20" t="s">
        <v>241</v>
      </c>
      <c r="B60" s="20">
        <v>6</v>
      </c>
      <c r="C60" s="20">
        <v>0</v>
      </c>
    </row>
    <row r="61" spans="1:24" x14ac:dyDescent="0.2">
      <c r="A61" s="20" t="s">
        <v>243</v>
      </c>
      <c r="B61" s="20">
        <v>6</v>
      </c>
      <c r="C61" s="20">
        <v>4.5155230937768893</v>
      </c>
    </row>
    <row r="62" spans="1:24" x14ac:dyDescent="0.2">
      <c r="A62" s="20" t="s">
        <v>275</v>
      </c>
      <c r="B62" s="20">
        <v>6</v>
      </c>
      <c r="C62" s="20">
        <v>1.9839892816551783</v>
      </c>
    </row>
    <row r="63" spans="1:24" x14ac:dyDescent="0.2">
      <c r="A63" s="20" t="s">
        <v>324</v>
      </c>
      <c r="B63" s="20">
        <v>6</v>
      </c>
      <c r="C63" s="20">
        <v>0.55562169356805702</v>
      </c>
    </row>
  </sheetData>
  <sortState ref="AJ2:AP37">
    <sortCondition ref="AK2:AK37"/>
  </sortState>
  <printOptions gridLines="1"/>
  <pageMargins left="0.7" right="0.7" top="0.75" bottom="0.75" header="0.3" footer="0.3"/>
  <pageSetup scale="9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8"/>
  <sheetViews>
    <sheetView tabSelected="1" topLeftCell="F31" zoomScale="90" zoomScaleNormal="90" workbookViewId="0">
      <selection activeCell="K37" sqref="K37"/>
    </sheetView>
  </sheetViews>
  <sheetFormatPr defaultRowHeight="14.25" x14ac:dyDescent="0.2"/>
  <cols>
    <col min="1" max="1" width="19.5" customWidth="1"/>
    <col min="6" max="6" width="10.75" customWidth="1"/>
    <col min="8" max="8" width="19.125" customWidth="1"/>
    <col min="9" max="9" width="13.375" customWidth="1"/>
    <col min="10" max="10" width="13" customWidth="1"/>
    <col min="11" max="11" width="10.75" customWidth="1"/>
  </cols>
  <sheetData>
    <row r="1" spans="1:6" ht="15" x14ac:dyDescent="0.25">
      <c r="A1" s="1" t="s">
        <v>260</v>
      </c>
    </row>
    <row r="2" spans="1:6" x14ac:dyDescent="0.2">
      <c r="A2" t="s">
        <v>262</v>
      </c>
      <c r="B2" t="s">
        <v>245</v>
      </c>
      <c r="C2" t="s">
        <v>261</v>
      </c>
      <c r="D2" t="s">
        <v>246</v>
      </c>
      <c r="E2" t="s">
        <v>248</v>
      </c>
      <c r="F2" t="s">
        <v>406</v>
      </c>
    </row>
    <row r="3" spans="1:6" x14ac:dyDescent="0.2">
      <c r="A3" t="s">
        <v>1</v>
      </c>
      <c r="B3">
        <v>1</v>
      </c>
      <c r="C3">
        <v>133.31399999999999</v>
      </c>
      <c r="D3">
        <v>10202.790000000001</v>
      </c>
      <c r="E3">
        <v>1.3066425948196521E-2</v>
      </c>
      <c r="F3">
        <f>E3/E$4</f>
        <v>1.953635477481544E-2</v>
      </c>
    </row>
    <row r="4" spans="1:6" x14ac:dyDescent="0.2">
      <c r="A4" t="s">
        <v>43</v>
      </c>
      <c r="B4">
        <v>2</v>
      </c>
      <c r="C4">
        <v>7714.4260000000004</v>
      </c>
      <c r="D4">
        <v>11534.276</v>
      </c>
      <c r="E4">
        <v>0.66882620114171021</v>
      </c>
      <c r="F4">
        <f t="shared" ref="F4:F6" si="0">E4/E$4</f>
        <v>1</v>
      </c>
    </row>
    <row r="5" spans="1:6" x14ac:dyDescent="0.2">
      <c r="A5" t="s">
        <v>263</v>
      </c>
      <c r="B5">
        <v>3</v>
      </c>
      <c r="C5">
        <v>1</v>
      </c>
      <c r="D5">
        <v>8465.4969999999994</v>
      </c>
      <c r="E5">
        <v>1.1812655535758858E-4</v>
      </c>
      <c r="F5">
        <f t="shared" si="0"/>
        <v>1.766177149698118E-4</v>
      </c>
    </row>
    <row r="6" spans="1:6" x14ac:dyDescent="0.2">
      <c r="A6" t="s">
        <v>264</v>
      </c>
      <c r="B6">
        <v>4</v>
      </c>
      <c r="C6">
        <v>3377.355</v>
      </c>
      <c r="D6">
        <v>7947.4260000000004</v>
      </c>
      <c r="E6">
        <v>0.42496211981086707</v>
      </c>
      <c r="F6">
        <f t="shared" si="0"/>
        <v>0.63538497607516209</v>
      </c>
    </row>
    <row r="8" spans="1:6" ht="15" x14ac:dyDescent="0.25">
      <c r="A8" s="1" t="s">
        <v>265</v>
      </c>
    </row>
    <row r="9" spans="1:6" x14ac:dyDescent="0.2">
      <c r="A9" t="s">
        <v>262</v>
      </c>
      <c r="B9" t="s">
        <v>245</v>
      </c>
      <c r="C9" t="s">
        <v>261</v>
      </c>
      <c r="D9" t="s">
        <v>246</v>
      </c>
      <c r="E9" t="s">
        <v>248</v>
      </c>
    </row>
    <row r="10" spans="1:6" x14ac:dyDescent="0.2">
      <c r="A10" t="s">
        <v>1</v>
      </c>
      <c r="B10">
        <v>1</v>
      </c>
      <c r="C10">
        <v>1</v>
      </c>
      <c r="D10">
        <v>9894.3050000000003</v>
      </c>
      <c r="E10">
        <v>1.0106824077082725E-4</v>
      </c>
      <c r="F10">
        <f>E10/E$11</f>
        <v>1.9118258109875511E-4</v>
      </c>
    </row>
    <row r="11" spans="1:6" x14ac:dyDescent="0.2">
      <c r="A11" t="s">
        <v>43</v>
      </c>
      <c r="B11">
        <v>2</v>
      </c>
      <c r="C11">
        <v>5909.0119999999997</v>
      </c>
      <c r="D11">
        <v>11177.598</v>
      </c>
      <c r="E11">
        <v>0.52864774703831718</v>
      </c>
      <c r="F11">
        <f t="shared" ref="F11:F14" si="1">E11/E$11</f>
        <v>1</v>
      </c>
    </row>
    <row r="12" spans="1:6" x14ac:dyDescent="0.2">
      <c r="A12" t="s">
        <v>263</v>
      </c>
      <c r="B12">
        <v>3</v>
      </c>
      <c r="C12">
        <v>1</v>
      </c>
      <c r="D12">
        <v>6599.134</v>
      </c>
      <c r="E12">
        <v>1.5153503474849882E-4</v>
      </c>
      <c r="F12">
        <f t="shared" si="1"/>
        <v>2.866465157516605E-4</v>
      </c>
    </row>
    <row r="13" spans="1:6" x14ac:dyDescent="0.2">
      <c r="A13" t="s">
        <v>264</v>
      </c>
      <c r="B13">
        <v>4</v>
      </c>
      <c r="C13">
        <v>1656.577</v>
      </c>
      <c r="D13">
        <v>11385.598</v>
      </c>
      <c r="E13">
        <v>0.14549758387745643</v>
      </c>
      <c r="F13">
        <f t="shared" si="1"/>
        <v>0.27522596037264591</v>
      </c>
    </row>
    <row r="14" spans="1:6" x14ac:dyDescent="0.2">
      <c r="A14" t="s">
        <v>266</v>
      </c>
      <c r="B14">
        <v>5</v>
      </c>
      <c r="C14">
        <v>1481.87</v>
      </c>
      <c r="D14">
        <v>10968.012000000001</v>
      </c>
      <c r="E14">
        <v>0.13510834962616741</v>
      </c>
      <c r="F14">
        <f t="shared" si="1"/>
        <v>0.2555734898769455</v>
      </c>
    </row>
    <row r="16" spans="1:6" ht="15" x14ac:dyDescent="0.25">
      <c r="A16" s="1" t="s">
        <v>267</v>
      </c>
    </row>
    <row r="17" spans="1:11" x14ac:dyDescent="0.2">
      <c r="A17" t="s">
        <v>262</v>
      </c>
      <c r="B17" t="s">
        <v>245</v>
      </c>
      <c r="C17" t="s">
        <v>261</v>
      </c>
      <c r="D17" t="s">
        <v>246</v>
      </c>
      <c r="E17" t="s">
        <v>248</v>
      </c>
    </row>
    <row r="18" spans="1:11" x14ac:dyDescent="0.2">
      <c r="A18" t="s">
        <v>1</v>
      </c>
      <c r="B18">
        <v>1</v>
      </c>
      <c r="C18">
        <v>7061.9620000000004</v>
      </c>
      <c r="D18">
        <v>9943.9410000000007</v>
      </c>
      <c r="E18">
        <v>0.71017738339356595</v>
      </c>
      <c r="F18">
        <f>E18/E$19</f>
        <v>0.50985787665580362</v>
      </c>
    </row>
    <row r="19" spans="1:11" x14ac:dyDescent="0.2">
      <c r="A19" t="s">
        <v>43</v>
      </c>
      <c r="B19">
        <v>2</v>
      </c>
      <c r="C19">
        <v>9785.4969999999994</v>
      </c>
      <c r="D19">
        <v>7025.3050000000003</v>
      </c>
      <c r="E19">
        <v>1.3928928352576861</v>
      </c>
      <c r="F19">
        <f t="shared" ref="F19:F26" si="2">E19/E$19</f>
        <v>1</v>
      </c>
    </row>
    <row r="20" spans="1:11" x14ac:dyDescent="0.2">
      <c r="A20" t="s">
        <v>263</v>
      </c>
      <c r="B20">
        <v>3</v>
      </c>
      <c r="C20">
        <v>5369.2550000000001</v>
      </c>
      <c r="D20">
        <v>6877.82</v>
      </c>
      <c r="E20">
        <v>0.78066233195983614</v>
      </c>
      <c r="F20">
        <f t="shared" si="2"/>
        <v>0.5604611583886947</v>
      </c>
    </row>
    <row r="21" spans="1:11" x14ac:dyDescent="0.2">
      <c r="A21" t="s">
        <v>268</v>
      </c>
      <c r="B21">
        <v>4</v>
      </c>
      <c r="C21">
        <v>4883.134</v>
      </c>
      <c r="D21">
        <v>4227.3050000000003</v>
      </c>
      <c r="E21">
        <v>1.1551411596750174</v>
      </c>
      <c r="F21">
        <f t="shared" si="2"/>
        <v>0.82931086328785331</v>
      </c>
    </row>
    <row r="22" spans="1:11" x14ac:dyDescent="0.2">
      <c r="A22" t="s">
        <v>269</v>
      </c>
      <c r="B22">
        <v>5</v>
      </c>
      <c r="C22">
        <v>3717.3049999999998</v>
      </c>
      <c r="D22">
        <v>1584.4559999999999</v>
      </c>
      <c r="E22">
        <v>2.3461080648500179</v>
      </c>
      <c r="F22">
        <f t="shared" si="2"/>
        <v>1.6843421155339537</v>
      </c>
    </row>
    <row r="23" spans="1:11" x14ac:dyDescent="0.2">
      <c r="A23" t="s">
        <v>270</v>
      </c>
      <c r="B23">
        <v>6</v>
      </c>
      <c r="C23">
        <v>3109.1840000000002</v>
      </c>
      <c r="D23">
        <v>1772.4059999999999</v>
      </c>
      <c r="E23">
        <v>1.7542165846877071</v>
      </c>
      <c r="F23">
        <f t="shared" si="2"/>
        <v>1.2594052753262788</v>
      </c>
    </row>
    <row r="24" spans="1:11" x14ac:dyDescent="0.2">
      <c r="A24" t="s">
        <v>271</v>
      </c>
      <c r="B24">
        <v>7</v>
      </c>
      <c r="C24">
        <v>5491.9620000000004</v>
      </c>
      <c r="D24">
        <v>4361.9620000000004</v>
      </c>
      <c r="E24">
        <v>1.25905773594543</v>
      </c>
      <c r="F24">
        <f t="shared" si="2"/>
        <v>0.90391572422188782</v>
      </c>
    </row>
    <row r="25" spans="1:11" ht="15" x14ac:dyDescent="0.25">
      <c r="A25" t="s">
        <v>272</v>
      </c>
      <c r="B25">
        <v>8</v>
      </c>
      <c r="C25">
        <v>5494.518</v>
      </c>
      <c r="D25">
        <v>5155.0119999999997</v>
      </c>
      <c r="E25">
        <v>1.0658594005212791</v>
      </c>
      <c r="F25">
        <f t="shared" si="2"/>
        <v>0.76521278130064785</v>
      </c>
      <c r="H25" s="1" t="s">
        <v>338</v>
      </c>
      <c r="I25" s="1" t="s">
        <v>405</v>
      </c>
      <c r="J25" s="1" t="s">
        <v>398</v>
      </c>
      <c r="K25" s="1" t="s">
        <v>401</v>
      </c>
    </row>
    <row r="26" spans="1:11" x14ac:dyDescent="0.2">
      <c r="A26" s="55" t="s">
        <v>273</v>
      </c>
      <c r="B26">
        <v>9</v>
      </c>
      <c r="C26">
        <v>6130.8410000000003</v>
      </c>
      <c r="D26">
        <v>8073.6689999999999</v>
      </c>
      <c r="E26">
        <v>0.75936244104136552</v>
      </c>
      <c r="F26">
        <f t="shared" si="2"/>
        <v>0.54516932086945724</v>
      </c>
      <c r="H26" s="36" t="s">
        <v>404</v>
      </c>
      <c r="I26">
        <v>1</v>
      </c>
      <c r="J26" s="52">
        <v>1.953635477481544E-2</v>
      </c>
    </row>
    <row r="27" spans="1:11" x14ac:dyDescent="0.2">
      <c r="H27" s="36" t="s">
        <v>407</v>
      </c>
      <c r="I27">
        <v>1</v>
      </c>
      <c r="J27" s="52">
        <v>1.9118258109875511E-4</v>
      </c>
    </row>
    <row r="28" spans="1:11" ht="15" x14ac:dyDescent="0.25">
      <c r="A28" s="1" t="s">
        <v>274</v>
      </c>
      <c r="H28" t="s">
        <v>408</v>
      </c>
      <c r="I28">
        <v>1</v>
      </c>
      <c r="J28" s="52">
        <v>0.50985787665580362</v>
      </c>
    </row>
    <row r="29" spans="1:11" x14ac:dyDescent="0.2">
      <c r="A29" t="s">
        <v>262</v>
      </c>
      <c r="B29" t="s">
        <v>245</v>
      </c>
      <c r="C29" t="s">
        <v>261</v>
      </c>
      <c r="D29" t="s">
        <v>246</v>
      </c>
      <c r="E29" t="s">
        <v>248</v>
      </c>
      <c r="H29" t="s">
        <v>409</v>
      </c>
      <c r="I29">
        <v>1</v>
      </c>
      <c r="J29" s="52">
        <v>0.33685309761651799</v>
      </c>
    </row>
    <row r="30" spans="1:11" ht="14.25" customHeight="1" x14ac:dyDescent="0.25">
      <c r="A30" t="s">
        <v>1</v>
      </c>
      <c r="B30">
        <v>1</v>
      </c>
      <c r="C30">
        <v>5022.6689999999999</v>
      </c>
      <c r="D30">
        <v>19015.295999999998</v>
      </c>
      <c r="E30">
        <f>C30/D30</f>
        <v>0.2641383547224298</v>
      </c>
      <c r="F30">
        <f>E30/E$31</f>
        <v>0.33685309761651799</v>
      </c>
      <c r="H30" s="36" t="s">
        <v>400</v>
      </c>
      <c r="I30" s="1">
        <v>1</v>
      </c>
      <c r="J30" s="52">
        <v>3.8992032327883959E-2</v>
      </c>
      <c r="K30" s="50"/>
    </row>
    <row r="31" spans="1:11" x14ac:dyDescent="0.2">
      <c r="A31" t="s">
        <v>43</v>
      </c>
      <c r="B31">
        <v>2</v>
      </c>
      <c r="C31">
        <v>7575.8410000000003</v>
      </c>
      <c r="D31">
        <v>9661.3970000000008</v>
      </c>
      <c r="E31">
        <f t="shared" ref="E31:E38" si="3">C31/D31</f>
        <v>0.7841351514692958</v>
      </c>
      <c r="F31">
        <f t="shared" ref="F31:F38" si="4">E31/E$31</f>
        <v>1</v>
      </c>
      <c r="H31" s="36" t="s">
        <v>304</v>
      </c>
      <c r="I31">
        <v>1</v>
      </c>
      <c r="J31" s="52">
        <v>7.9334894204292364E-2</v>
      </c>
      <c r="K31" s="38"/>
    </row>
    <row r="32" spans="1:11" x14ac:dyDescent="0.2">
      <c r="A32" s="7" t="s">
        <v>263</v>
      </c>
      <c r="B32" s="7">
        <v>3</v>
      </c>
      <c r="C32">
        <v>0</v>
      </c>
      <c r="F32" s="7">
        <f t="shared" si="4"/>
        <v>0</v>
      </c>
      <c r="H32" s="36" t="s">
        <v>399</v>
      </c>
      <c r="I32">
        <v>1</v>
      </c>
      <c r="J32" s="52">
        <v>0.31451092721744744</v>
      </c>
      <c r="K32" s="38"/>
    </row>
    <row r="33" spans="1:12" x14ac:dyDescent="0.2">
      <c r="A33" t="s">
        <v>268</v>
      </c>
      <c r="B33">
        <v>4</v>
      </c>
      <c r="C33">
        <v>1025.577</v>
      </c>
      <c r="F33">
        <f t="shared" si="4"/>
        <v>0</v>
      </c>
      <c r="H33" s="36" t="s">
        <v>404</v>
      </c>
      <c r="I33">
        <v>2</v>
      </c>
      <c r="J33">
        <v>1</v>
      </c>
    </row>
    <row r="34" spans="1:12" x14ac:dyDescent="0.2">
      <c r="A34" t="s">
        <v>269</v>
      </c>
      <c r="B34">
        <v>5</v>
      </c>
      <c r="C34">
        <v>5039.5479999999998</v>
      </c>
      <c r="D34">
        <v>6415.7190000000001</v>
      </c>
      <c r="E34">
        <f t="shared" si="3"/>
        <v>0.78550011308163581</v>
      </c>
      <c r="F34">
        <f t="shared" si="4"/>
        <v>1.0017407223866732</v>
      </c>
      <c r="H34" s="36" t="s">
        <v>407</v>
      </c>
      <c r="I34">
        <v>2</v>
      </c>
      <c r="J34">
        <v>1</v>
      </c>
    </row>
    <row r="35" spans="1:12" x14ac:dyDescent="0.2">
      <c r="A35" t="s">
        <v>270</v>
      </c>
      <c r="B35">
        <v>6</v>
      </c>
      <c r="C35">
        <v>5020.7190000000001</v>
      </c>
      <c r="D35">
        <v>9862.9529999999995</v>
      </c>
      <c r="E35">
        <f t="shared" si="3"/>
        <v>0.50904825360112738</v>
      </c>
      <c r="F35">
        <f t="shared" si="4"/>
        <v>0.64918433084817528</v>
      </c>
      <c r="H35" t="s">
        <v>408</v>
      </c>
      <c r="I35">
        <v>2</v>
      </c>
      <c r="J35">
        <v>1</v>
      </c>
    </row>
    <row r="36" spans="1:12" x14ac:dyDescent="0.2">
      <c r="A36" t="s">
        <v>271</v>
      </c>
      <c r="B36">
        <v>7</v>
      </c>
      <c r="C36">
        <v>7488.9409999999998</v>
      </c>
      <c r="D36">
        <v>11651.397000000001</v>
      </c>
      <c r="E36">
        <f t="shared" si="3"/>
        <v>0.64275047876233204</v>
      </c>
      <c r="F36">
        <f t="shared" si="4"/>
        <v>0.81969348977400114</v>
      </c>
      <c r="H36" t="s">
        <v>409</v>
      </c>
      <c r="I36">
        <v>2</v>
      </c>
      <c r="J36">
        <v>1</v>
      </c>
    </row>
    <row r="37" spans="1:12" x14ac:dyDescent="0.2">
      <c r="A37" t="s">
        <v>272</v>
      </c>
      <c r="B37">
        <v>8</v>
      </c>
      <c r="C37">
        <v>7414.8410000000003</v>
      </c>
      <c r="D37">
        <v>10410.103999999999</v>
      </c>
      <c r="E37">
        <f t="shared" si="3"/>
        <v>0.71227347968857957</v>
      </c>
      <c r="F37">
        <f t="shared" si="4"/>
        <v>0.90835550268845444</v>
      </c>
      <c r="H37" s="36" t="s">
        <v>400</v>
      </c>
      <c r="I37">
        <v>2</v>
      </c>
      <c r="J37" s="54">
        <v>1</v>
      </c>
      <c r="K37" s="38"/>
    </row>
    <row r="38" spans="1:12" x14ac:dyDescent="0.2">
      <c r="A38" s="55" t="s">
        <v>273</v>
      </c>
      <c r="B38">
        <v>9</v>
      </c>
      <c r="C38">
        <v>7082.4059999999999</v>
      </c>
      <c r="D38">
        <v>12177.69</v>
      </c>
      <c r="E38">
        <f t="shared" si="3"/>
        <v>0.58158862641436915</v>
      </c>
      <c r="F38">
        <f t="shared" si="4"/>
        <v>0.74169436904416375</v>
      </c>
      <c r="H38" s="36" t="s">
        <v>304</v>
      </c>
      <c r="I38">
        <v>2</v>
      </c>
      <c r="J38" s="54">
        <v>1</v>
      </c>
      <c r="K38" s="38"/>
    </row>
    <row r="39" spans="1:12" x14ac:dyDescent="0.2">
      <c r="H39" s="36" t="s">
        <v>399</v>
      </c>
      <c r="I39">
        <v>2</v>
      </c>
      <c r="J39" s="54">
        <v>1</v>
      </c>
      <c r="K39" s="38"/>
    </row>
    <row r="40" spans="1:12" ht="15" x14ac:dyDescent="0.25">
      <c r="A40" s="1" t="s">
        <v>314</v>
      </c>
      <c r="B40" s="36" t="s">
        <v>396</v>
      </c>
      <c r="C40" s="36" t="s">
        <v>397</v>
      </c>
      <c r="D40" s="1"/>
      <c r="E40" s="1"/>
      <c r="H40" s="36" t="s">
        <v>304</v>
      </c>
      <c r="I40">
        <v>3</v>
      </c>
      <c r="J40" s="52">
        <v>0.14302969702872273</v>
      </c>
      <c r="K40" s="38"/>
      <c r="L40" s="1"/>
    </row>
    <row r="41" spans="1:12" ht="15" x14ac:dyDescent="0.25">
      <c r="A41" s="36" t="s">
        <v>262</v>
      </c>
      <c r="B41" s="36" t="s">
        <v>319</v>
      </c>
      <c r="C41" s="36" t="s">
        <v>315</v>
      </c>
      <c r="D41" s="36" t="s">
        <v>246</v>
      </c>
      <c r="E41" s="36" t="s">
        <v>256</v>
      </c>
      <c r="F41" t="s">
        <v>398</v>
      </c>
      <c r="H41" s="36" t="s">
        <v>399</v>
      </c>
      <c r="I41">
        <v>3</v>
      </c>
      <c r="J41" s="52">
        <v>2.3125736022622287E-2</v>
      </c>
      <c r="K41" s="38"/>
      <c r="L41" s="1"/>
    </row>
    <row r="42" spans="1:12" ht="14.25" customHeight="1" x14ac:dyDescent="0.25">
      <c r="A42" t="s">
        <v>1</v>
      </c>
      <c r="B42">
        <v>1</v>
      </c>
      <c r="C42">
        <v>268.55599999999998</v>
      </c>
      <c r="D42">
        <v>7580.4970000000003</v>
      </c>
      <c r="E42">
        <f>C42/D42</f>
        <v>3.5427228584088873E-2</v>
      </c>
      <c r="F42">
        <f>E42/E$43</f>
        <v>3.8992032327883959E-2</v>
      </c>
      <c r="H42" s="36" t="s">
        <v>400</v>
      </c>
      <c r="I42">
        <v>3.1</v>
      </c>
      <c r="J42" s="52">
        <v>1.389894587624595E-2</v>
      </c>
      <c r="K42" s="50"/>
    </row>
    <row r="43" spans="1:12" x14ac:dyDescent="0.2">
      <c r="A43" t="s">
        <v>43</v>
      </c>
      <c r="B43">
        <v>2</v>
      </c>
      <c r="C43">
        <v>6510.134</v>
      </c>
      <c r="D43">
        <v>7165.2049999999999</v>
      </c>
      <c r="E43">
        <f t="shared" ref="E43:E50" si="5">C43/D43</f>
        <v>0.90857609796230532</v>
      </c>
      <c r="F43">
        <f t="shared" ref="F43:F50" si="6">E43/E$43</f>
        <v>1</v>
      </c>
      <c r="H43" s="36" t="s">
        <v>404</v>
      </c>
      <c r="I43">
        <v>4</v>
      </c>
      <c r="J43" s="52">
        <v>0.63538497607516209</v>
      </c>
    </row>
    <row r="44" spans="1:12" x14ac:dyDescent="0.2">
      <c r="A44" t="s">
        <v>263</v>
      </c>
      <c r="B44">
        <v>3</v>
      </c>
      <c r="C44">
        <v>61.070999999999998</v>
      </c>
      <c r="D44">
        <v>4836.0619999999999</v>
      </c>
      <c r="E44">
        <f t="shared" si="5"/>
        <v>1.262825001002882E-2</v>
      </c>
      <c r="F44">
        <f t="shared" si="6"/>
        <v>1.389894587624595E-2</v>
      </c>
      <c r="H44" s="36" t="s">
        <v>407</v>
      </c>
      <c r="I44">
        <v>4</v>
      </c>
      <c r="J44" s="52">
        <v>0.27522596037264591</v>
      </c>
    </row>
    <row r="45" spans="1:12" x14ac:dyDescent="0.2">
      <c r="A45" t="s">
        <v>264</v>
      </c>
      <c r="B45">
        <v>4</v>
      </c>
      <c r="C45">
        <v>6472.7190000000001</v>
      </c>
      <c r="D45">
        <v>8787.4470000000001</v>
      </c>
      <c r="E45">
        <f t="shared" si="5"/>
        <v>0.73658697457862332</v>
      </c>
      <c r="F45">
        <f t="shared" si="6"/>
        <v>0.81070476785664092</v>
      </c>
      <c r="H45" t="s">
        <v>408</v>
      </c>
      <c r="I45">
        <v>4</v>
      </c>
      <c r="J45" s="52">
        <v>1.2594052753262788</v>
      </c>
    </row>
    <row r="46" spans="1:12" x14ac:dyDescent="0.2">
      <c r="A46" t="s">
        <v>266</v>
      </c>
      <c r="B46">
        <v>5</v>
      </c>
      <c r="C46">
        <v>5933.4769999999999</v>
      </c>
      <c r="D46">
        <v>5728.598</v>
      </c>
      <c r="E46">
        <f t="shared" si="5"/>
        <v>1.0357642480760563</v>
      </c>
      <c r="F46">
        <f t="shared" si="6"/>
        <v>1.1399862382457564</v>
      </c>
      <c r="H46" t="s">
        <v>409</v>
      </c>
      <c r="I46">
        <v>4</v>
      </c>
      <c r="J46" s="52">
        <v>0.64918433084817528</v>
      </c>
    </row>
    <row r="47" spans="1:12" ht="15" customHeight="1" x14ac:dyDescent="0.2">
      <c r="A47" t="s">
        <v>310</v>
      </c>
      <c r="B47">
        <v>6</v>
      </c>
      <c r="C47">
        <v>1436.749</v>
      </c>
      <c r="D47">
        <v>4961.0619999999999</v>
      </c>
      <c r="E47">
        <f t="shared" si="5"/>
        <v>0.28960512890183593</v>
      </c>
      <c r="F47">
        <f t="shared" si="6"/>
        <v>0.31874614526107747</v>
      </c>
      <c r="H47" s="36" t="s">
        <v>400</v>
      </c>
      <c r="I47">
        <v>4</v>
      </c>
      <c r="J47" s="52">
        <v>0.81070476785664092</v>
      </c>
      <c r="K47" s="38"/>
    </row>
    <row r="48" spans="1:12" x14ac:dyDescent="0.2">
      <c r="A48" s="55" t="s">
        <v>311</v>
      </c>
      <c r="B48">
        <v>7</v>
      </c>
      <c r="C48">
        <v>5741.4769999999999</v>
      </c>
      <c r="D48">
        <v>4601.0619999999999</v>
      </c>
      <c r="E48">
        <f t="shared" si="5"/>
        <v>1.2478590812295074</v>
      </c>
      <c r="F48">
        <f t="shared" si="6"/>
        <v>1.3734227479989003</v>
      </c>
      <c r="H48" s="36" t="s">
        <v>304</v>
      </c>
      <c r="I48">
        <v>4</v>
      </c>
      <c r="J48" s="52">
        <v>1.2685074496067537</v>
      </c>
      <c r="K48" s="38"/>
    </row>
    <row r="49" spans="1:12" x14ac:dyDescent="0.2">
      <c r="A49" t="s">
        <v>312</v>
      </c>
      <c r="B49">
        <v>8</v>
      </c>
      <c r="C49">
        <v>1674.2840000000001</v>
      </c>
      <c r="D49">
        <v>5107.598</v>
      </c>
      <c r="E49">
        <f t="shared" si="5"/>
        <v>0.32780261876521999</v>
      </c>
      <c r="F49">
        <f t="shared" si="6"/>
        <v>0.36078719162918121</v>
      </c>
      <c r="H49" s="36" t="s">
        <v>399</v>
      </c>
      <c r="I49">
        <v>4</v>
      </c>
      <c r="J49" s="52">
        <v>1.0841051842921714</v>
      </c>
      <c r="K49" s="38"/>
    </row>
    <row r="50" spans="1:12" x14ac:dyDescent="0.2">
      <c r="A50" t="s">
        <v>313</v>
      </c>
      <c r="B50">
        <v>9</v>
      </c>
      <c r="C50">
        <v>684.50599999999997</v>
      </c>
      <c r="D50">
        <v>4052.77</v>
      </c>
      <c r="E50">
        <f t="shared" si="5"/>
        <v>0.16889830905775555</v>
      </c>
      <c r="F50">
        <f t="shared" si="6"/>
        <v>0.18589340995933037</v>
      </c>
      <c r="H50" s="36" t="s">
        <v>407</v>
      </c>
      <c r="I50">
        <v>5</v>
      </c>
      <c r="J50" s="52">
        <v>0.2555734898769455</v>
      </c>
    </row>
    <row r="51" spans="1:12" x14ac:dyDescent="0.2">
      <c r="H51" s="36" t="s">
        <v>400</v>
      </c>
      <c r="I51">
        <v>5</v>
      </c>
      <c r="J51" s="52">
        <v>1.1399862382457564</v>
      </c>
      <c r="K51" s="38"/>
    </row>
    <row r="52" spans="1:12" ht="15" x14ac:dyDescent="0.25">
      <c r="A52" s="1" t="s">
        <v>316</v>
      </c>
      <c r="B52" s="36" t="s">
        <v>393</v>
      </c>
      <c r="C52" s="36"/>
      <c r="D52" s="36"/>
      <c r="E52" s="36"/>
      <c r="F52" s="49"/>
      <c r="H52" s="36" t="s">
        <v>304</v>
      </c>
      <c r="I52">
        <v>5</v>
      </c>
      <c r="J52" s="52">
        <v>0.76093866062320459</v>
      </c>
      <c r="K52" s="38"/>
    </row>
    <row r="53" spans="1:12" x14ac:dyDescent="0.2">
      <c r="A53" s="36" t="s">
        <v>262</v>
      </c>
      <c r="B53" s="36" t="s">
        <v>319</v>
      </c>
      <c r="C53" s="36" t="s">
        <v>315</v>
      </c>
      <c r="D53" s="36" t="s">
        <v>246</v>
      </c>
      <c r="E53" s="36" t="s">
        <v>256</v>
      </c>
      <c r="F53" t="s">
        <v>398</v>
      </c>
      <c r="H53" s="36" t="s">
        <v>399</v>
      </c>
      <c r="I53">
        <v>5</v>
      </c>
      <c r="J53" s="52">
        <v>0.872666042738242</v>
      </c>
      <c r="K53" s="38"/>
    </row>
    <row r="54" spans="1:12" ht="14.25" customHeight="1" x14ac:dyDescent="0.25">
      <c r="A54" t="s">
        <v>1</v>
      </c>
      <c r="B54">
        <v>1</v>
      </c>
      <c r="C54">
        <v>993.16300000000001</v>
      </c>
      <c r="D54">
        <v>7454.2049999999999</v>
      </c>
      <c r="E54">
        <f>C54/D54</f>
        <v>0.13323526787900253</v>
      </c>
      <c r="F54">
        <f>E54/E$55</f>
        <v>7.9334894204292364E-2</v>
      </c>
      <c r="H54" s="36" t="s">
        <v>400</v>
      </c>
      <c r="I54">
        <v>6</v>
      </c>
      <c r="J54" s="52">
        <v>0.31874614526107747</v>
      </c>
      <c r="K54" s="50"/>
    </row>
    <row r="55" spans="1:12" x14ac:dyDescent="0.2">
      <c r="A55" t="s">
        <v>43</v>
      </c>
      <c r="B55">
        <v>2</v>
      </c>
      <c r="C55">
        <v>9497.74</v>
      </c>
      <c r="D55">
        <v>5655.4260000000004</v>
      </c>
      <c r="E55">
        <f t="shared" ref="E55:E62" si="7">C55/D55</f>
        <v>1.679403107741132</v>
      </c>
      <c r="F55">
        <f t="shared" ref="F55:F62" si="8">E55/E$55</f>
        <v>1</v>
      </c>
      <c r="H55" s="36" t="s">
        <v>399</v>
      </c>
      <c r="I55">
        <v>6</v>
      </c>
      <c r="J55" s="52">
        <v>0.10523082916061516</v>
      </c>
      <c r="K55" s="38"/>
    </row>
    <row r="56" spans="1:12" ht="15" x14ac:dyDescent="0.25">
      <c r="A56" t="s">
        <v>263</v>
      </c>
      <c r="B56">
        <v>3</v>
      </c>
      <c r="C56">
        <v>1398.163</v>
      </c>
      <c r="D56">
        <v>5820.7190000000001</v>
      </c>
      <c r="E56">
        <f t="shared" si="7"/>
        <v>0.2402045176893095</v>
      </c>
      <c r="F56">
        <f t="shared" si="8"/>
        <v>0.14302969702872273</v>
      </c>
      <c r="H56" s="36" t="s">
        <v>304</v>
      </c>
      <c r="I56">
        <v>6.1</v>
      </c>
      <c r="J56" s="52">
        <v>0.11043666048172225</v>
      </c>
      <c r="K56" s="38"/>
      <c r="L56" s="51"/>
    </row>
    <row r="57" spans="1:12" x14ac:dyDescent="0.2">
      <c r="A57" t="s">
        <v>264</v>
      </c>
      <c r="B57">
        <v>4</v>
      </c>
      <c r="C57">
        <v>10409.103999999999</v>
      </c>
      <c r="D57">
        <v>4886.134</v>
      </c>
      <c r="E57">
        <f t="shared" si="7"/>
        <v>2.1303353530623594</v>
      </c>
      <c r="F57">
        <f t="shared" si="8"/>
        <v>1.2685074496067537</v>
      </c>
      <c r="H57" t="s">
        <v>408</v>
      </c>
      <c r="I57">
        <v>7</v>
      </c>
      <c r="J57" s="52">
        <v>0.54516932086945724</v>
      </c>
    </row>
    <row r="58" spans="1:12" x14ac:dyDescent="0.2">
      <c r="A58" t="s">
        <v>266</v>
      </c>
      <c r="B58">
        <v>5</v>
      </c>
      <c r="C58">
        <v>7540.134</v>
      </c>
      <c r="D58">
        <v>5900.3050000000003</v>
      </c>
      <c r="E58">
        <f t="shared" si="7"/>
        <v>1.2779227514509843</v>
      </c>
      <c r="F58">
        <f t="shared" si="8"/>
        <v>0.76093866062320459</v>
      </c>
      <c r="H58" t="s">
        <v>409</v>
      </c>
      <c r="I58">
        <v>7</v>
      </c>
      <c r="J58" s="52">
        <v>0.74169436904416375</v>
      </c>
    </row>
    <row r="59" spans="1:12" x14ac:dyDescent="0.2">
      <c r="A59" t="s">
        <v>310</v>
      </c>
      <c r="B59">
        <v>6</v>
      </c>
      <c r="C59">
        <v>875.62699999999995</v>
      </c>
      <c r="D59">
        <v>4721.1840000000002</v>
      </c>
      <c r="E59">
        <f t="shared" si="7"/>
        <v>0.1854676708215566</v>
      </c>
      <c r="F59">
        <f t="shared" si="8"/>
        <v>0.11043666048172225</v>
      </c>
      <c r="H59" s="36" t="s">
        <v>400</v>
      </c>
      <c r="I59">
        <v>7</v>
      </c>
      <c r="J59" s="52">
        <v>1.3734227479989003</v>
      </c>
      <c r="K59" s="38"/>
    </row>
    <row r="60" spans="1:12" x14ac:dyDescent="0.2">
      <c r="A60" s="55" t="s">
        <v>311</v>
      </c>
      <c r="B60">
        <v>7</v>
      </c>
      <c r="C60">
        <v>980.33500000000004</v>
      </c>
      <c r="D60">
        <v>3838.2339999999999</v>
      </c>
      <c r="E60">
        <f t="shared" si="7"/>
        <v>0.25541303630784368</v>
      </c>
      <c r="F60">
        <f t="shared" si="8"/>
        <v>0.15208560418313444</v>
      </c>
      <c r="H60" s="36" t="s">
        <v>304</v>
      </c>
      <c r="I60">
        <v>7</v>
      </c>
      <c r="J60" s="52">
        <v>0.15208560418313444</v>
      </c>
      <c r="K60" s="38"/>
    </row>
    <row r="61" spans="1:12" x14ac:dyDescent="0.2">
      <c r="A61" t="s">
        <v>312</v>
      </c>
      <c r="B61">
        <v>8</v>
      </c>
      <c r="C61">
        <v>261.72800000000001</v>
      </c>
      <c r="D61">
        <v>4937.3549999999996</v>
      </c>
      <c r="E61">
        <f t="shared" si="7"/>
        <v>5.300975927394324E-2</v>
      </c>
      <c r="F61">
        <f t="shared" si="8"/>
        <v>3.1564642836253654E-2</v>
      </c>
      <c r="H61" s="36" t="s">
        <v>399</v>
      </c>
      <c r="I61">
        <v>7</v>
      </c>
      <c r="J61" s="52">
        <v>0.93884347950190872</v>
      </c>
      <c r="K61" s="38"/>
    </row>
    <row r="62" spans="1:12" ht="15" x14ac:dyDescent="0.25">
      <c r="A62" t="s">
        <v>313</v>
      </c>
      <c r="B62">
        <v>9</v>
      </c>
      <c r="C62">
        <v>45.243000000000002</v>
      </c>
      <c r="D62">
        <v>5347.134</v>
      </c>
      <c r="E62">
        <f t="shared" si="7"/>
        <v>8.4611681697148427E-3</v>
      </c>
      <c r="F62">
        <f t="shared" si="8"/>
        <v>5.0381996619593434E-3</v>
      </c>
      <c r="H62" s="36" t="s">
        <v>400</v>
      </c>
      <c r="I62">
        <v>8</v>
      </c>
      <c r="J62" s="52">
        <v>0.36078719162918121</v>
      </c>
      <c r="K62" s="50"/>
    </row>
    <row r="63" spans="1:12" x14ac:dyDescent="0.2">
      <c r="H63" s="36" t="s">
        <v>304</v>
      </c>
      <c r="I63">
        <v>8</v>
      </c>
      <c r="J63" s="52">
        <v>3.1564642836253654E-2</v>
      </c>
      <c r="K63" s="38"/>
    </row>
    <row r="64" spans="1:12" ht="15" x14ac:dyDescent="0.25">
      <c r="A64" s="1" t="s">
        <v>394</v>
      </c>
      <c r="B64" t="s">
        <v>395</v>
      </c>
      <c r="H64" s="36" t="s">
        <v>399</v>
      </c>
      <c r="I64">
        <v>8</v>
      </c>
      <c r="J64" s="52">
        <v>0.24916818531866114</v>
      </c>
      <c r="K64" s="38"/>
    </row>
    <row r="65" spans="1:11" ht="15" x14ac:dyDescent="0.25">
      <c r="A65" t="s">
        <v>262</v>
      </c>
      <c r="B65" s="36" t="s">
        <v>319</v>
      </c>
      <c r="C65" s="36" t="s">
        <v>315</v>
      </c>
      <c r="D65" s="36" t="s">
        <v>246</v>
      </c>
      <c r="E65" s="36" t="s">
        <v>256</v>
      </c>
      <c r="F65" s="36" t="s">
        <v>398</v>
      </c>
      <c r="H65" s="36" t="s">
        <v>400</v>
      </c>
      <c r="I65">
        <v>9</v>
      </c>
      <c r="J65" s="52">
        <v>0.18589340995933037</v>
      </c>
      <c r="K65" s="50"/>
    </row>
    <row r="66" spans="1:11" x14ac:dyDescent="0.2">
      <c r="A66" t="s">
        <v>1</v>
      </c>
      <c r="B66">
        <v>1</v>
      </c>
      <c r="C66">
        <v>5536.8109999999997</v>
      </c>
      <c r="D66">
        <v>17255.752</v>
      </c>
      <c r="E66">
        <f>C66/D66</f>
        <v>0.32086755767004532</v>
      </c>
      <c r="F66">
        <f>E66/E$67</f>
        <v>0.31451092721744744</v>
      </c>
      <c r="H66" s="36" t="s">
        <v>304</v>
      </c>
      <c r="I66">
        <v>9</v>
      </c>
      <c r="J66" s="52">
        <v>5.0381996619593434E-3</v>
      </c>
    </row>
    <row r="67" spans="1:11" x14ac:dyDescent="0.2">
      <c r="A67" t="s">
        <v>43</v>
      </c>
      <c r="B67">
        <v>2</v>
      </c>
      <c r="C67">
        <v>19784.702000000001</v>
      </c>
      <c r="D67">
        <v>19392.752</v>
      </c>
      <c r="E67">
        <f t="shared" ref="E67:E74" si="9">C67/D67</f>
        <v>1.0202111593032284</v>
      </c>
      <c r="F67">
        <f t="shared" ref="F67:F74" si="10">E67/E$67</f>
        <v>1</v>
      </c>
      <c r="H67" s="36" t="s">
        <v>399</v>
      </c>
      <c r="I67">
        <v>9</v>
      </c>
      <c r="J67" s="52">
        <v>5.8170871457380084E-2</v>
      </c>
    </row>
    <row r="68" spans="1:11" x14ac:dyDescent="0.2">
      <c r="A68" t="s">
        <v>263</v>
      </c>
      <c r="B68">
        <v>3</v>
      </c>
      <c r="C68">
        <v>589.99099999999999</v>
      </c>
      <c r="D68">
        <v>25006.894</v>
      </c>
      <c r="E68">
        <f t="shared" si="9"/>
        <v>2.3593133957379914E-2</v>
      </c>
      <c r="F68">
        <f t="shared" si="10"/>
        <v>2.3125736022622287E-2</v>
      </c>
    </row>
    <row r="69" spans="1:11" x14ac:dyDescent="0.2">
      <c r="A69" t="s">
        <v>264</v>
      </c>
      <c r="B69">
        <v>4</v>
      </c>
      <c r="C69">
        <v>27113.065999999999</v>
      </c>
      <c r="D69">
        <v>24514.167000000001</v>
      </c>
      <c r="E69">
        <f t="shared" si="9"/>
        <v>1.1060162068733561</v>
      </c>
      <c r="F69">
        <f t="shared" si="10"/>
        <v>1.0841051842921714</v>
      </c>
    </row>
    <row r="70" spans="1:11" ht="15" x14ac:dyDescent="0.25">
      <c r="A70" t="s">
        <v>266</v>
      </c>
      <c r="B70">
        <v>5</v>
      </c>
      <c r="C70">
        <v>20543.167000000001</v>
      </c>
      <c r="D70">
        <v>23074.338</v>
      </c>
      <c r="E70">
        <f t="shared" si="9"/>
        <v>0.89030363514654254</v>
      </c>
      <c r="F70">
        <f t="shared" si="10"/>
        <v>0.872666042738242</v>
      </c>
      <c r="G70" t="s">
        <v>355</v>
      </c>
      <c r="H70" s="1" t="s">
        <v>403</v>
      </c>
      <c r="I70" s="1" t="s">
        <v>402</v>
      </c>
      <c r="J70" t="s">
        <v>411</v>
      </c>
      <c r="K70" t="s">
        <v>412</v>
      </c>
    </row>
    <row r="71" spans="1:11" ht="15" x14ac:dyDescent="0.25">
      <c r="A71" t="s">
        <v>310</v>
      </c>
      <c r="B71">
        <v>6</v>
      </c>
      <c r="C71">
        <v>2238.2550000000001</v>
      </c>
      <c r="D71">
        <v>20848.580999999998</v>
      </c>
      <c r="E71">
        <f t="shared" si="9"/>
        <v>0.10735766621239116</v>
      </c>
      <c r="F71">
        <f t="shared" si="10"/>
        <v>0.10523082916061516</v>
      </c>
      <c r="G71">
        <v>1</v>
      </c>
      <c r="H71" s="36" t="s">
        <v>1</v>
      </c>
      <c r="I71" s="39">
        <f>TTEST(J26:J32,J$33:J$39,2,2)</f>
        <v>1.5698199578402355E-7</v>
      </c>
    </row>
    <row r="72" spans="1:11" ht="15" x14ac:dyDescent="0.25">
      <c r="A72" s="55" t="s">
        <v>311</v>
      </c>
      <c r="B72">
        <v>7</v>
      </c>
      <c r="C72">
        <v>21020.601999999999</v>
      </c>
      <c r="D72">
        <v>21946.329000000002</v>
      </c>
      <c r="E72">
        <f t="shared" si="9"/>
        <v>0.95781859462691898</v>
      </c>
      <c r="F72">
        <f t="shared" si="10"/>
        <v>0.93884347950190872</v>
      </c>
      <c r="G72">
        <v>3</v>
      </c>
      <c r="H72" s="36" t="s">
        <v>410</v>
      </c>
      <c r="I72" s="39">
        <f>TTEST(J40:J42,J$33:J$39,2,2)</f>
        <v>2.6237167650129043E-10</v>
      </c>
      <c r="J72" s="38">
        <f>AVERAGE(J40:J42)/1</f>
        <v>6.0018126309196985E-2</v>
      </c>
      <c r="K72" s="53">
        <f>1/J72</f>
        <v>16.661633101444608</v>
      </c>
    </row>
    <row r="73" spans="1:11" x14ac:dyDescent="0.2">
      <c r="A73" t="s">
        <v>312</v>
      </c>
      <c r="B73">
        <v>8</v>
      </c>
      <c r="C73">
        <v>6608.0540000000001</v>
      </c>
      <c r="D73">
        <v>25995.065999999999</v>
      </c>
      <c r="E73">
        <f t="shared" si="9"/>
        <v>0.25420416320543293</v>
      </c>
      <c r="F73">
        <f t="shared" si="10"/>
        <v>0.24916818531866114</v>
      </c>
      <c r="G73">
        <v>4</v>
      </c>
      <c r="H73" s="36" t="s">
        <v>264</v>
      </c>
      <c r="I73" s="40">
        <f>TTEST(J43:J49,J$33:J$39,2,2)</f>
        <v>0.31750466744078898</v>
      </c>
      <c r="J73" s="38">
        <f>AVERAGE(J43:J49)/1</f>
        <v>0.85464542062540416</v>
      </c>
      <c r="K73" s="53">
        <f t="shared" ref="K73:K78" si="11">1/J73</f>
        <v>1.1700758886278588</v>
      </c>
    </row>
    <row r="74" spans="1:11" x14ac:dyDescent="0.2">
      <c r="A74" t="s">
        <v>313</v>
      </c>
      <c r="B74">
        <v>9</v>
      </c>
      <c r="C74">
        <v>1491.7190000000001</v>
      </c>
      <c r="D74">
        <v>25135.723000000002</v>
      </c>
      <c r="E74">
        <f t="shared" si="9"/>
        <v>5.9346572207212817E-2</v>
      </c>
      <c r="F74">
        <f t="shared" si="10"/>
        <v>5.8170871457380084E-2</v>
      </c>
      <c r="G74">
        <v>5</v>
      </c>
      <c r="H74" s="36" t="s">
        <v>266</v>
      </c>
      <c r="I74" s="40">
        <f>TTEST(J50:J53,J$33:J$39,2,2)</f>
        <v>0.10358031007386388</v>
      </c>
      <c r="J74" s="38">
        <f>AVERAGE(J50:J53)/1</f>
        <v>0.75729110787103715</v>
      </c>
      <c r="K74" s="53">
        <f t="shared" si="11"/>
        <v>1.3204961600715044</v>
      </c>
    </row>
    <row r="75" spans="1:11" ht="15" x14ac:dyDescent="0.25">
      <c r="G75">
        <v>6</v>
      </c>
      <c r="H75" s="36" t="s">
        <v>310</v>
      </c>
      <c r="I75" s="39">
        <f>TTEST(J54:J56,J$33:J$39,2,2)</f>
        <v>4.8580708452025607E-8</v>
      </c>
      <c r="J75" s="38">
        <f>AVERAGE(J54:J56)/1</f>
        <v>0.17813787830113828</v>
      </c>
      <c r="K75" s="53">
        <f t="shared" si="11"/>
        <v>5.6136292266236678</v>
      </c>
    </row>
    <row r="76" spans="1:11" x14ac:dyDescent="0.2">
      <c r="G76">
        <v>7</v>
      </c>
      <c r="H76" s="36" t="s">
        <v>311</v>
      </c>
      <c r="I76" s="40">
        <f>TTEST(J57:J61,J$33:J$39,2,2)</f>
        <v>0.1680920960159161</v>
      </c>
      <c r="J76" s="38">
        <f>AVERAGE(J57:J61)/1</f>
        <v>0.75024310431951291</v>
      </c>
      <c r="K76" s="53">
        <f t="shared" si="11"/>
        <v>1.3329012879192301</v>
      </c>
    </row>
    <row r="77" spans="1:11" ht="15" x14ac:dyDescent="0.25">
      <c r="G77">
        <v>8</v>
      </c>
      <c r="H77" s="36" t="s">
        <v>312</v>
      </c>
      <c r="I77" s="39">
        <f>TTEST(J62:J64,J$33:J$39,2,2)</f>
        <v>8.1760716007460851E-7</v>
      </c>
      <c r="J77" s="38">
        <f>AVERAGE(J62:J64)/1</f>
        <v>0.21384000659469868</v>
      </c>
      <c r="K77" s="53">
        <f t="shared" si="11"/>
        <v>4.6763934210652565</v>
      </c>
    </row>
    <row r="78" spans="1:11" ht="15" x14ac:dyDescent="0.25">
      <c r="G78">
        <v>9</v>
      </c>
      <c r="H78" t="s">
        <v>313</v>
      </c>
      <c r="I78" s="39">
        <f>TTEST(J65:J67,J$33:J$39,2,2)</f>
        <v>2.4224818639674991E-9</v>
      </c>
      <c r="J78" s="38">
        <f>AVERAGE(J65:J67)/1</f>
        <v>8.3034160359556602E-2</v>
      </c>
      <c r="K78" s="53">
        <f t="shared" si="11"/>
        <v>12.043236129200018</v>
      </c>
    </row>
  </sheetData>
  <sortState ref="H26:K67">
    <sortCondition ref="I26:I67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topLeftCell="G1" workbookViewId="0">
      <selection activeCell="A38" sqref="A38"/>
    </sheetView>
  </sheetViews>
  <sheetFormatPr defaultRowHeight="14.25" x14ac:dyDescent="0.2"/>
  <cols>
    <col min="1" max="1" width="22.125" customWidth="1"/>
    <col min="5" max="5" width="15.875" customWidth="1"/>
    <col min="6" max="6" width="12" customWidth="1"/>
    <col min="7" max="7" width="14.5" customWidth="1"/>
    <col min="9" max="9" width="12.25" customWidth="1"/>
    <col min="10" max="10" width="10.625" customWidth="1"/>
    <col min="11" max="11" width="14" customWidth="1"/>
    <col min="12" max="12" width="15.125" customWidth="1"/>
    <col min="14" max="14" width="20" customWidth="1"/>
    <col min="15" max="15" width="16.625" customWidth="1"/>
  </cols>
  <sheetData>
    <row r="1" spans="1:17" ht="15" x14ac:dyDescent="0.25">
      <c r="A1" s="1" t="s">
        <v>334</v>
      </c>
      <c r="I1" s="1" t="s">
        <v>106</v>
      </c>
      <c r="J1" s="1" t="s">
        <v>355</v>
      </c>
      <c r="K1" s="1" t="s">
        <v>337</v>
      </c>
      <c r="L1" s="1" t="s">
        <v>342</v>
      </c>
      <c r="N1" s="1" t="s">
        <v>343</v>
      </c>
      <c r="O1" s="1" t="s">
        <v>344</v>
      </c>
      <c r="P1" s="1" t="s">
        <v>423</v>
      </c>
      <c r="Q1" s="1" t="s">
        <v>425</v>
      </c>
    </row>
    <row r="2" spans="1:17" ht="15" x14ac:dyDescent="0.25">
      <c r="A2" s="1" t="s">
        <v>319</v>
      </c>
      <c r="B2" s="1" t="s">
        <v>7</v>
      </c>
      <c r="C2" s="1" t="s">
        <v>261</v>
      </c>
      <c r="D2" s="1" t="s">
        <v>246</v>
      </c>
      <c r="E2" s="1" t="s">
        <v>336</v>
      </c>
      <c r="F2" s="1" t="s">
        <v>335</v>
      </c>
      <c r="G2" s="1" t="s">
        <v>337</v>
      </c>
      <c r="I2" s="1" t="s">
        <v>339</v>
      </c>
      <c r="J2">
        <v>1</v>
      </c>
      <c r="K2">
        <v>0.72582406542751021</v>
      </c>
      <c r="L2" s="1"/>
      <c r="M2">
        <v>1</v>
      </c>
      <c r="N2" s="36" t="s">
        <v>325</v>
      </c>
      <c r="O2" s="39">
        <f>TTEST(K2:K5,K$6:K$9,2,2)</f>
        <v>5.575326320079098E-3</v>
      </c>
      <c r="P2" s="38">
        <f ca="1">AVERAGEIF(J$2:K$37, M2,K$2:K$37)</f>
        <v>0.62776601395878062</v>
      </c>
      <c r="Q2">
        <f>STDEV(K2:K5)</f>
        <v>0.17650972130180861</v>
      </c>
    </row>
    <row r="3" spans="1:17" ht="15" x14ac:dyDescent="0.25">
      <c r="A3" t="s">
        <v>325</v>
      </c>
      <c r="B3">
        <v>1</v>
      </c>
      <c r="C3">
        <v>4586.5479999999998</v>
      </c>
      <c r="D3">
        <v>7036.4260000000004</v>
      </c>
      <c r="E3">
        <f>C3/D3</f>
        <v>0.65182920988581416</v>
      </c>
      <c r="F3">
        <f>E3/E$3</f>
        <v>1</v>
      </c>
      <c r="G3">
        <f>E3/E$4</f>
        <v>0.72582406542751021</v>
      </c>
      <c r="I3" s="1" t="s">
        <v>340</v>
      </c>
      <c r="J3">
        <v>1</v>
      </c>
      <c r="K3">
        <v>0.81803155401119121</v>
      </c>
      <c r="M3">
        <v>2</v>
      </c>
      <c r="N3" t="s">
        <v>424</v>
      </c>
      <c r="P3" s="38">
        <f t="shared" ref="P3:P10" ca="1" si="0">AVERAGEIF(J$2:K$37, M3,K$2:K$37)</f>
        <v>1</v>
      </c>
    </row>
    <row r="4" spans="1:17" ht="15" x14ac:dyDescent="0.25">
      <c r="A4" t="s">
        <v>326</v>
      </c>
      <c r="B4">
        <v>2</v>
      </c>
      <c r="C4">
        <v>6075.0829999999996</v>
      </c>
      <c r="D4">
        <v>6764.7190000000001</v>
      </c>
      <c r="E4">
        <f t="shared" ref="E4:E11" si="1">C4/D4</f>
        <v>0.8980540063822311</v>
      </c>
      <c r="F4">
        <f t="shared" ref="F4:F11" si="2">E4/E$3</f>
        <v>1.3777443427850524</v>
      </c>
      <c r="G4">
        <f t="shared" ref="G4:G11" si="3">E4/E$4</f>
        <v>1</v>
      </c>
      <c r="I4" s="1" t="s">
        <v>341</v>
      </c>
      <c r="J4">
        <v>1</v>
      </c>
      <c r="K4">
        <v>0.42844335689682128</v>
      </c>
      <c r="M4">
        <v>3</v>
      </c>
      <c r="N4" s="36" t="s">
        <v>427</v>
      </c>
      <c r="O4" s="40">
        <f>TTEST(K10:K12,K$6:K$9,2,2)</f>
        <v>0.45402928372084833</v>
      </c>
      <c r="P4" s="38">
        <f t="shared" ca="1" si="0"/>
        <v>0.90998183454325465</v>
      </c>
      <c r="Q4">
        <f>STDEV(K10:K12)</f>
        <v>0.22968011779424979</v>
      </c>
    </row>
    <row r="5" spans="1:17" ht="15" x14ac:dyDescent="0.25">
      <c r="A5" t="s">
        <v>327</v>
      </c>
      <c r="B5">
        <v>3</v>
      </c>
      <c r="C5">
        <v>2211.4259999999999</v>
      </c>
      <c r="D5">
        <v>3708.355</v>
      </c>
      <c r="E5">
        <f t="shared" si="1"/>
        <v>0.5963361112946306</v>
      </c>
      <c r="F5">
        <f t="shared" si="2"/>
        <v>0.9148655848041779</v>
      </c>
      <c r="G5">
        <f t="shared" si="3"/>
        <v>0.66403145808228503</v>
      </c>
      <c r="I5" s="1" t="s">
        <v>421</v>
      </c>
      <c r="J5">
        <v>1</v>
      </c>
      <c r="K5">
        <v>0.53876507949959995</v>
      </c>
      <c r="M5">
        <v>4</v>
      </c>
      <c r="N5" s="36" t="s">
        <v>428</v>
      </c>
      <c r="O5" s="39">
        <f>TTEST(K13:K16,K$6:K$9,2,2)</f>
        <v>3.4132804412907165E-3</v>
      </c>
      <c r="P5" s="38">
        <f t="shared" ca="1" si="0"/>
        <v>0.48199328577015133</v>
      </c>
      <c r="Q5">
        <f>STDEV(K13:K16)</f>
        <v>0.22160249503033369</v>
      </c>
    </row>
    <row r="6" spans="1:17" ht="15" x14ac:dyDescent="0.25">
      <c r="A6" t="s">
        <v>328</v>
      </c>
      <c r="B6">
        <v>4</v>
      </c>
      <c r="C6">
        <v>3761.2339999999999</v>
      </c>
      <c r="D6">
        <v>6295.598</v>
      </c>
      <c r="E6">
        <f t="shared" si="1"/>
        <v>0.59743871829173334</v>
      </c>
      <c r="F6">
        <f t="shared" si="2"/>
        <v>0.91655714293072443</v>
      </c>
      <c r="G6">
        <f t="shared" si="3"/>
        <v>0.6652592316786019</v>
      </c>
      <c r="I6" s="1" t="s">
        <v>339</v>
      </c>
      <c r="J6">
        <v>2</v>
      </c>
      <c r="K6">
        <v>1</v>
      </c>
      <c r="M6">
        <v>5</v>
      </c>
      <c r="N6" s="36" t="s">
        <v>429</v>
      </c>
      <c r="O6" s="39">
        <f>TTEST(K17:K20,K$6:K$9,2,2)</f>
        <v>1.2465248798954533E-2</v>
      </c>
      <c r="P6" s="38">
        <f t="shared" ca="1" si="0"/>
        <v>0.41386421720410882</v>
      </c>
      <c r="Q6">
        <f>STDEV(K17:K20)</f>
        <v>0.33269912195536028</v>
      </c>
    </row>
    <row r="7" spans="1:17" ht="15" x14ac:dyDescent="0.25">
      <c r="A7" t="s">
        <v>329</v>
      </c>
      <c r="B7">
        <v>5</v>
      </c>
      <c r="C7">
        <v>537.33500000000004</v>
      </c>
      <c r="D7">
        <v>3472.82</v>
      </c>
      <c r="E7">
        <f t="shared" si="1"/>
        <v>0.15472584239897261</v>
      </c>
      <c r="F7">
        <f t="shared" si="2"/>
        <v>0.23737175329420585</v>
      </c>
      <c r="G7">
        <f t="shared" si="3"/>
        <v>0.17229013099365648</v>
      </c>
      <c r="I7" s="1" t="s">
        <v>340</v>
      </c>
      <c r="J7">
        <v>2</v>
      </c>
      <c r="K7">
        <v>1</v>
      </c>
      <c r="M7">
        <v>6</v>
      </c>
      <c r="N7" s="36" t="s">
        <v>430</v>
      </c>
      <c r="O7" s="39">
        <f>TTEST(K21:K24,K$6:K$9,2,2)</f>
        <v>1.7786887398012717E-4</v>
      </c>
      <c r="P7" s="38">
        <f t="shared" ca="1" si="0"/>
        <v>0.39164514523617888</v>
      </c>
      <c r="Q7">
        <f>STDEV(K21:K24)</f>
        <v>0.14845445685565295</v>
      </c>
    </row>
    <row r="8" spans="1:17" ht="15" x14ac:dyDescent="0.25">
      <c r="A8" t="s">
        <v>330</v>
      </c>
      <c r="B8">
        <v>6</v>
      </c>
      <c r="C8">
        <v>1679.6980000000001</v>
      </c>
      <c r="D8">
        <v>3385.82</v>
      </c>
      <c r="E8">
        <f t="shared" si="1"/>
        <v>0.4960978433584774</v>
      </c>
      <c r="F8">
        <f t="shared" si="2"/>
        <v>0.76108562769898358</v>
      </c>
      <c r="G8">
        <f t="shared" si="3"/>
        <v>0.5524142644349247</v>
      </c>
      <c r="I8" s="1" t="s">
        <v>341</v>
      </c>
      <c r="J8">
        <v>2</v>
      </c>
      <c r="K8">
        <v>1</v>
      </c>
      <c r="M8">
        <v>7</v>
      </c>
      <c r="N8" s="36" t="s">
        <v>431</v>
      </c>
      <c r="O8" s="39">
        <f>TTEST(K25:K28,K$6:K$9,2,2)</f>
        <v>1.4462826160525287E-2</v>
      </c>
      <c r="P8" s="38">
        <f t="shared" ca="1" si="0"/>
        <v>0.41673797991031764</v>
      </c>
      <c r="Q8">
        <f>STDEV(K25:K28)</f>
        <v>0.34290803255024871</v>
      </c>
    </row>
    <row r="9" spans="1:17" ht="15" x14ac:dyDescent="0.25">
      <c r="A9" t="s">
        <v>331</v>
      </c>
      <c r="B9">
        <v>7</v>
      </c>
      <c r="C9">
        <v>506.87</v>
      </c>
      <c r="D9">
        <v>3133.1129999999998</v>
      </c>
      <c r="E9">
        <f t="shared" si="1"/>
        <v>0.1617783973958169</v>
      </c>
      <c r="F9">
        <f t="shared" si="2"/>
        <v>0.24819138961900286</v>
      </c>
      <c r="G9">
        <f t="shared" si="3"/>
        <v>0.18014328341736782</v>
      </c>
      <c r="I9" s="1" t="s">
        <v>421</v>
      </c>
      <c r="J9">
        <v>2</v>
      </c>
      <c r="K9">
        <v>1</v>
      </c>
      <c r="M9">
        <v>8</v>
      </c>
      <c r="N9" s="36" t="s">
        <v>432</v>
      </c>
      <c r="O9" s="40">
        <f>TTEST(K29:K32,K$6:K$9,2,2)</f>
        <v>0.23823358486046661</v>
      </c>
      <c r="P9" s="38">
        <f t="shared" ca="1" si="0"/>
        <v>0.74669264538474889</v>
      </c>
      <c r="Q9">
        <f>STDEV(K29:K32)</f>
        <v>0.38684133905482798</v>
      </c>
    </row>
    <row r="10" spans="1:17" ht="15" x14ac:dyDescent="0.25">
      <c r="A10" t="s">
        <v>332</v>
      </c>
      <c r="B10">
        <v>8</v>
      </c>
      <c r="C10">
        <v>1418.6980000000001</v>
      </c>
      <c r="D10">
        <v>3487.82</v>
      </c>
      <c r="E10">
        <f t="shared" si="1"/>
        <v>0.40675780286826729</v>
      </c>
      <c r="F10">
        <f t="shared" si="2"/>
        <v>0.62402512299122359</v>
      </c>
      <c r="G10">
        <f t="shared" si="3"/>
        <v>0.45293245169839197</v>
      </c>
      <c r="I10" s="1" t="s">
        <v>339</v>
      </c>
      <c r="J10">
        <v>3</v>
      </c>
      <c r="K10">
        <v>0.66403145808228503</v>
      </c>
      <c r="M10">
        <v>9</v>
      </c>
      <c r="N10" s="36" t="s">
        <v>433</v>
      </c>
      <c r="O10" s="39">
        <f>TTEST(K33:K36,K$6:K$9,2,2)</f>
        <v>2.0743098109092938E-2</v>
      </c>
      <c r="P10" s="38">
        <f t="shared" ca="1" si="0"/>
        <v>0.53871482215377853</v>
      </c>
      <c r="Q10">
        <f>STDEV(K33:K36)</f>
        <v>0.29626632549456799</v>
      </c>
    </row>
    <row r="11" spans="1:17" ht="15" x14ac:dyDescent="0.25">
      <c r="A11" t="s">
        <v>333</v>
      </c>
      <c r="B11">
        <v>9</v>
      </c>
      <c r="C11">
        <v>3237.5770000000002</v>
      </c>
      <c r="D11">
        <v>5989.1840000000002</v>
      </c>
      <c r="E11">
        <f t="shared" si="1"/>
        <v>0.54057063533195848</v>
      </c>
      <c r="F11">
        <f t="shared" si="2"/>
        <v>0.82931330344440124</v>
      </c>
      <c r="G11">
        <f t="shared" si="3"/>
        <v>0.60193555341913363</v>
      </c>
      <c r="I11" s="1" t="s">
        <v>340</v>
      </c>
      <c r="J11">
        <v>3</v>
      </c>
      <c r="K11">
        <v>0.94702527224455058</v>
      </c>
      <c r="M11">
        <v>10</v>
      </c>
      <c r="N11" s="36" t="s">
        <v>426</v>
      </c>
      <c r="P11" s="38">
        <f ca="1">AVERAGEIF(J$2:K$37, M11,K$2:K$37)</f>
        <v>3.2213451727856481E-2</v>
      </c>
    </row>
    <row r="12" spans="1:17" ht="15" x14ac:dyDescent="0.25">
      <c r="I12" s="1" t="s">
        <v>341</v>
      </c>
      <c r="J12">
        <v>3</v>
      </c>
      <c r="K12">
        <v>1.1188887733029285</v>
      </c>
    </row>
    <row r="13" spans="1:17" ht="15" x14ac:dyDescent="0.25">
      <c r="A13" s="1" t="s">
        <v>391</v>
      </c>
      <c r="I13" s="1" t="s">
        <v>339</v>
      </c>
      <c r="J13">
        <v>4</v>
      </c>
      <c r="K13">
        <v>0.6652592316786019</v>
      </c>
    </row>
    <row r="14" spans="1:17" ht="15" x14ac:dyDescent="0.25">
      <c r="A14" s="1" t="s">
        <v>319</v>
      </c>
      <c r="B14" s="1" t="s">
        <v>7</v>
      </c>
      <c r="C14" s="1" t="s">
        <v>315</v>
      </c>
      <c r="D14" s="1" t="s">
        <v>246</v>
      </c>
      <c r="E14" s="1" t="s">
        <v>256</v>
      </c>
      <c r="F14" s="1" t="s">
        <v>335</v>
      </c>
      <c r="G14" s="1" t="s">
        <v>337</v>
      </c>
      <c r="I14" s="1" t="s">
        <v>340</v>
      </c>
      <c r="J14">
        <v>4</v>
      </c>
      <c r="K14">
        <v>0.58464905663911271</v>
      </c>
      <c r="L14" s="1"/>
    </row>
    <row r="15" spans="1:17" ht="15" x14ac:dyDescent="0.25">
      <c r="A15" t="s">
        <v>325</v>
      </c>
      <c r="B15">
        <v>1</v>
      </c>
      <c r="C15">
        <v>7483.5479999999998</v>
      </c>
      <c r="D15">
        <v>8892.2549999999992</v>
      </c>
      <c r="E15">
        <v>0.84158045400182524</v>
      </c>
      <c r="F15">
        <f>E15/E$15</f>
        <v>1</v>
      </c>
      <c r="G15">
        <f>F15/F$16</f>
        <v>0.81803155401119121</v>
      </c>
      <c r="I15" s="1" t="s">
        <v>341</v>
      </c>
      <c r="J15">
        <v>4</v>
      </c>
      <c r="K15">
        <v>0.16250655232892475</v>
      </c>
    </row>
    <row r="16" spans="1:17" ht="15" x14ac:dyDescent="0.25">
      <c r="A16" t="s">
        <v>326</v>
      </c>
      <c r="B16">
        <v>2</v>
      </c>
      <c r="C16">
        <v>10092.790000000001</v>
      </c>
      <c r="D16">
        <v>9810.3760000000002</v>
      </c>
      <c r="E16">
        <v>1.0287872758393766</v>
      </c>
      <c r="F16">
        <f t="shared" ref="F16:F23" si="4">E16/E$15</f>
        <v>1.2224467321541967</v>
      </c>
      <c r="G16">
        <f t="shared" ref="G16:G23" si="5">F16/F$16</f>
        <v>1</v>
      </c>
      <c r="I16" s="1" t="s">
        <v>421</v>
      </c>
      <c r="J16">
        <v>4</v>
      </c>
      <c r="K16">
        <v>0.51555830243396572</v>
      </c>
    </row>
    <row r="17" spans="1:12" ht="15" x14ac:dyDescent="0.25">
      <c r="A17" t="s">
        <v>327</v>
      </c>
      <c r="B17">
        <v>3</v>
      </c>
      <c r="C17">
        <v>9680.7900000000009</v>
      </c>
      <c r="D17">
        <v>9936.2759999999998</v>
      </c>
      <c r="E17">
        <v>0.97428754998351508</v>
      </c>
      <c r="F17">
        <f t="shared" si="4"/>
        <v>1.1576879493227894</v>
      </c>
      <c r="G17">
        <f t="shared" si="5"/>
        <v>0.94702527224455058</v>
      </c>
      <c r="I17" s="1" t="s">
        <v>339</v>
      </c>
      <c r="J17">
        <v>5</v>
      </c>
      <c r="K17">
        <v>0.17229013099365648</v>
      </c>
    </row>
    <row r="18" spans="1:12" ht="15" x14ac:dyDescent="0.25">
      <c r="A18" t="s">
        <v>328</v>
      </c>
      <c r="B18">
        <v>4</v>
      </c>
      <c r="C18">
        <v>4714.4769999999999</v>
      </c>
      <c r="D18">
        <v>7838.134</v>
      </c>
      <c r="E18">
        <v>0.60147951030181412</v>
      </c>
      <c r="F18">
        <f t="shared" si="4"/>
        <v>0.7147023287455172</v>
      </c>
      <c r="G18">
        <f t="shared" si="5"/>
        <v>0.58464905663911271</v>
      </c>
      <c r="I18" s="1" t="s">
        <v>340</v>
      </c>
      <c r="J18">
        <v>5</v>
      </c>
      <c r="K18">
        <v>0.29195843905104074</v>
      </c>
    </row>
    <row r="19" spans="1:12" ht="15" x14ac:dyDescent="0.25">
      <c r="A19" t="s">
        <v>329</v>
      </c>
      <c r="B19">
        <v>5</v>
      </c>
      <c r="C19">
        <v>1815.1130000000001</v>
      </c>
      <c r="D19">
        <v>6043.0619999999999</v>
      </c>
      <c r="E19">
        <v>0.30036312716963687</v>
      </c>
      <c r="F19">
        <f t="shared" si="4"/>
        <v>0.35690363974278499</v>
      </c>
      <c r="G19">
        <f t="shared" si="5"/>
        <v>0.29195843905104074</v>
      </c>
      <c r="I19" s="1" t="s">
        <v>341</v>
      </c>
      <c r="J19">
        <v>5</v>
      </c>
      <c r="K19">
        <v>0.9060781849147852</v>
      </c>
    </row>
    <row r="20" spans="1:12" ht="15" x14ac:dyDescent="0.25">
      <c r="A20" t="s">
        <v>330</v>
      </c>
      <c r="B20">
        <v>6</v>
      </c>
      <c r="C20">
        <v>1922.1130000000001</v>
      </c>
      <c r="D20">
        <v>6974.134</v>
      </c>
      <c r="E20">
        <v>0.27560597487802785</v>
      </c>
      <c r="F20">
        <f t="shared" si="4"/>
        <v>0.32748618812079744</v>
      </c>
      <c r="G20">
        <f t="shared" si="5"/>
        <v>0.26789403538565726</v>
      </c>
      <c r="I20" s="1" t="s">
        <v>421</v>
      </c>
      <c r="J20">
        <v>5</v>
      </c>
      <c r="K20">
        <v>0.28513011385695275</v>
      </c>
    </row>
    <row r="21" spans="1:12" ht="15" x14ac:dyDescent="0.25">
      <c r="A21" t="s">
        <v>331</v>
      </c>
      <c r="B21">
        <v>7</v>
      </c>
      <c r="C21">
        <v>5997.0119999999997</v>
      </c>
      <c r="D21">
        <v>6558.1840000000002</v>
      </c>
      <c r="E21">
        <v>0.91443180002268909</v>
      </c>
      <c r="F21">
        <f t="shared" si="4"/>
        <v>1.086564921600123</v>
      </c>
      <c r="G21">
        <f t="shared" si="5"/>
        <v>0.88884439135059679</v>
      </c>
      <c r="I21" s="1" t="s">
        <v>339</v>
      </c>
      <c r="J21">
        <v>6</v>
      </c>
      <c r="K21">
        <v>0.5524142644349247</v>
      </c>
    </row>
    <row r="22" spans="1:12" ht="15" x14ac:dyDescent="0.25">
      <c r="A22" t="s">
        <v>332</v>
      </c>
      <c r="B22">
        <v>8</v>
      </c>
      <c r="C22">
        <v>9938.6689999999999</v>
      </c>
      <c r="D22">
        <v>7784.6689999999999</v>
      </c>
      <c r="E22">
        <v>1.2766976990286933</v>
      </c>
      <c r="F22">
        <f t="shared" si="4"/>
        <v>1.5170239434124553</v>
      </c>
      <c r="G22">
        <f t="shared" si="5"/>
        <v>1.2409734539018762</v>
      </c>
      <c r="I22" s="1" t="s">
        <v>340</v>
      </c>
      <c r="J22">
        <v>6</v>
      </c>
      <c r="K22">
        <v>0.26789403538565726</v>
      </c>
      <c r="L22" s="1"/>
    </row>
    <row r="23" spans="1:12" ht="15" x14ac:dyDescent="0.25">
      <c r="A23" t="s">
        <v>333</v>
      </c>
      <c r="B23">
        <v>9</v>
      </c>
      <c r="C23">
        <v>2304.4059999999999</v>
      </c>
      <c r="D23">
        <v>6086.134</v>
      </c>
      <c r="E23">
        <v>0.37863214973577641</v>
      </c>
      <c r="F23">
        <f t="shared" si="4"/>
        <v>0.44990606416217366</v>
      </c>
      <c r="G23">
        <f t="shared" si="5"/>
        <v>0.36803735682564165</v>
      </c>
      <c r="I23" s="1" t="s">
        <v>341</v>
      </c>
      <c r="J23">
        <v>6</v>
      </c>
      <c r="K23">
        <v>0.26297724646882559</v>
      </c>
    </row>
    <row r="24" spans="1:12" ht="15" x14ac:dyDescent="0.25">
      <c r="I24" s="1" t="s">
        <v>421</v>
      </c>
      <c r="J24">
        <v>6</v>
      </c>
      <c r="K24">
        <v>0.48329503465530793</v>
      </c>
    </row>
    <row r="25" spans="1:12" ht="15" x14ac:dyDescent="0.25">
      <c r="A25" s="1" t="s">
        <v>392</v>
      </c>
      <c r="I25" s="1" t="s">
        <v>339</v>
      </c>
      <c r="J25">
        <v>7</v>
      </c>
      <c r="K25">
        <v>0.18014328341736782</v>
      </c>
    </row>
    <row r="26" spans="1:12" ht="15" x14ac:dyDescent="0.25">
      <c r="A26" s="1" t="s">
        <v>319</v>
      </c>
      <c r="B26" s="1" t="s">
        <v>7</v>
      </c>
      <c r="C26" s="1" t="s">
        <v>315</v>
      </c>
      <c r="D26" s="1" t="s">
        <v>246</v>
      </c>
      <c r="E26" s="1" t="s">
        <v>256</v>
      </c>
      <c r="F26" s="1" t="s">
        <v>335</v>
      </c>
      <c r="G26" s="1" t="s">
        <v>337</v>
      </c>
      <c r="I26" s="1" t="s">
        <v>340</v>
      </c>
      <c r="J26">
        <v>7</v>
      </c>
      <c r="K26">
        <v>0.88884439135059679</v>
      </c>
      <c r="L26" s="36"/>
    </row>
    <row r="27" spans="1:12" ht="15" x14ac:dyDescent="0.25">
      <c r="A27" t="s">
        <v>325</v>
      </c>
      <c r="B27">
        <v>1</v>
      </c>
      <c r="C27">
        <v>3446.2339999999999</v>
      </c>
      <c r="D27">
        <v>9468.6190000000006</v>
      </c>
      <c r="E27">
        <f>C27/D27</f>
        <v>0.36396374170298751</v>
      </c>
      <c r="F27">
        <f>E27/E$27</f>
        <v>1</v>
      </c>
      <c r="G27">
        <f>F27/F$28</f>
        <v>0.42844335689682128</v>
      </c>
      <c r="I27" s="1" t="s">
        <v>341</v>
      </c>
      <c r="J27">
        <v>7</v>
      </c>
      <c r="K27">
        <v>0.14705556404062745</v>
      </c>
    </row>
    <row r="28" spans="1:12" ht="15" x14ac:dyDescent="0.25">
      <c r="A28" t="s">
        <v>326</v>
      </c>
      <c r="B28">
        <v>2</v>
      </c>
      <c r="C28">
        <v>7633.598</v>
      </c>
      <c r="D28">
        <v>8985.9619999999995</v>
      </c>
      <c r="E28">
        <f t="shared" ref="E28:E35" si="6">C28/D28</f>
        <v>0.84950259081887958</v>
      </c>
      <c r="F28">
        <f t="shared" ref="F28:F35" si="7">E28/E$27</f>
        <v>2.3340308208835698</v>
      </c>
      <c r="G28">
        <f t="shared" ref="G28:G35" si="8">F28/F$28</f>
        <v>1</v>
      </c>
      <c r="I28" s="1" t="s">
        <v>421</v>
      </c>
      <c r="J28">
        <v>7</v>
      </c>
      <c r="K28">
        <v>0.45090868083267854</v>
      </c>
    </row>
    <row r="29" spans="1:12" ht="15" x14ac:dyDescent="0.25">
      <c r="A29" t="s">
        <v>327</v>
      </c>
      <c r="B29">
        <v>3</v>
      </c>
      <c r="C29">
        <v>6883.4769999999999</v>
      </c>
      <c r="D29">
        <v>7241.9620000000004</v>
      </c>
      <c r="E29">
        <f t="shared" si="6"/>
        <v>0.95049891175899559</v>
      </c>
      <c r="F29">
        <f t="shared" si="7"/>
        <v>2.6115208820296445</v>
      </c>
      <c r="G29">
        <f t="shared" si="8"/>
        <v>1.1188887733029285</v>
      </c>
      <c r="I29" s="1" t="s">
        <v>339</v>
      </c>
      <c r="J29">
        <v>8</v>
      </c>
      <c r="K29">
        <v>0.45293245169839197</v>
      </c>
    </row>
    <row r="30" spans="1:12" ht="15" x14ac:dyDescent="0.25">
      <c r="A30" t="s">
        <v>328</v>
      </c>
      <c r="B30">
        <v>4</v>
      </c>
      <c r="C30">
        <v>1027.92</v>
      </c>
      <c r="D30">
        <v>7446.0119999999997</v>
      </c>
      <c r="E30">
        <f t="shared" si="6"/>
        <v>0.13804973722846539</v>
      </c>
      <c r="F30">
        <f t="shared" si="7"/>
        <v>0.37929530173123904</v>
      </c>
      <c r="G30">
        <f t="shared" si="8"/>
        <v>0.16250655232892475</v>
      </c>
      <c r="I30" s="1" t="s">
        <v>340</v>
      </c>
      <c r="J30">
        <v>8</v>
      </c>
      <c r="K30">
        <v>1.2409734539018762</v>
      </c>
    </row>
    <row r="31" spans="1:12" ht="15" x14ac:dyDescent="0.25">
      <c r="A31" t="s">
        <v>329</v>
      </c>
      <c r="B31">
        <v>5</v>
      </c>
      <c r="C31">
        <v>6590.1840000000002</v>
      </c>
      <c r="D31">
        <v>8561.8410000000003</v>
      </c>
      <c r="E31">
        <f t="shared" si="6"/>
        <v>0.76971576556957788</v>
      </c>
      <c r="F31">
        <f t="shared" si="7"/>
        <v>2.114814409721351</v>
      </c>
      <c r="G31">
        <f t="shared" si="8"/>
        <v>0.9060781849147852</v>
      </c>
      <c r="I31" s="1" t="s">
        <v>341</v>
      </c>
      <c r="J31">
        <v>8</v>
      </c>
      <c r="K31">
        <v>0.86804668458996392</v>
      </c>
    </row>
    <row r="32" spans="1:12" ht="15" x14ac:dyDescent="0.25">
      <c r="A32" t="s">
        <v>330</v>
      </c>
      <c r="B32">
        <v>6</v>
      </c>
      <c r="C32">
        <v>1856.749</v>
      </c>
      <c r="D32">
        <v>8311.3259999999991</v>
      </c>
      <c r="E32">
        <f t="shared" si="6"/>
        <v>0.2233998522016824</v>
      </c>
      <c r="F32">
        <f t="shared" si="7"/>
        <v>0.61379699844933389</v>
      </c>
      <c r="G32">
        <f t="shared" si="8"/>
        <v>0.26297724646882559</v>
      </c>
      <c r="I32" s="1" t="s">
        <v>421</v>
      </c>
      <c r="J32">
        <v>8</v>
      </c>
      <c r="K32">
        <v>0.42481799134876347</v>
      </c>
    </row>
    <row r="33" spans="1:12" ht="15" x14ac:dyDescent="0.25">
      <c r="A33" t="s">
        <v>331</v>
      </c>
      <c r="B33">
        <v>7</v>
      </c>
      <c r="C33">
        <v>901.74900000000002</v>
      </c>
      <c r="D33">
        <v>7218.3760000000002</v>
      </c>
      <c r="E33">
        <f t="shared" si="6"/>
        <v>0.12492408264684467</v>
      </c>
      <c r="F33">
        <f t="shared" si="7"/>
        <v>0.34323221885324207</v>
      </c>
      <c r="G33">
        <f t="shared" si="8"/>
        <v>0.14705556404062745</v>
      </c>
      <c r="I33" s="1" t="s">
        <v>339</v>
      </c>
      <c r="J33">
        <v>9</v>
      </c>
      <c r="K33">
        <v>0.60193555341913363</v>
      </c>
    </row>
    <row r="34" spans="1:12" ht="15" x14ac:dyDescent="0.25">
      <c r="A34" t="s">
        <v>332</v>
      </c>
      <c r="B34">
        <v>8</v>
      </c>
      <c r="C34">
        <v>6708.4769999999999</v>
      </c>
      <c r="D34">
        <v>9097.3760000000002</v>
      </c>
      <c r="E34">
        <f t="shared" si="6"/>
        <v>0.73740790751091301</v>
      </c>
      <c r="F34">
        <f t="shared" si="7"/>
        <v>2.0260477157987746</v>
      </c>
      <c r="G34">
        <f t="shared" si="8"/>
        <v>0.86804668458996392</v>
      </c>
      <c r="I34" s="1" t="s">
        <v>340</v>
      </c>
      <c r="J34">
        <v>9</v>
      </c>
      <c r="K34">
        <v>0.36803735682564165</v>
      </c>
    </row>
    <row r="35" spans="1:12" ht="15" x14ac:dyDescent="0.25">
      <c r="A35" t="s">
        <v>333</v>
      </c>
      <c r="B35">
        <v>9</v>
      </c>
      <c r="C35">
        <v>7364.7190000000001</v>
      </c>
      <c r="D35">
        <v>9347.9120000000003</v>
      </c>
      <c r="E35">
        <f t="shared" si="6"/>
        <v>0.78784641960685975</v>
      </c>
      <c r="F35">
        <f t="shared" si="7"/>
        <v>2.1646288608874165</v>
      </c>
      <c r="G35">
        <f t="shared" si="8"/>
        <v>0.92742085559434706</v>
      </c>
      <c r="I35" s="1" t="s">
        <v>341</v>
      </c>
      <c r="J35">
        <v>9</v>
      </c>
      <c r="K35">
        <v>0.92742085559434706</v>
      </c>
    </row>
    <row r="36" spans="1:12" ht="15" x14ac:dyDescent="0.25">
      <c r="I36" s="1" t="s">
        <v>421</v>
      </c>
      <c r="J36">
        <v>9</v>
      </c>
      <c r="K36">
        <v>0.25746552277599166</v>
      </c>
    </row>
    <row r="37" spans="1:12" ht="15" x14ac:dyDescent="0.25">
      <c r="A37" s="1" t="s">
        <v>435</v>
      </c>
      <c r="G37" s="1" t="s">
        <v>337</v>
      </c>
      <c r="I37" s="1" t="s">
        <v>421</v>
      </c>
      <c r="J37">
        <v>10</v>
      </c>
      <c r="K37">
        <v>3.2213451727856481E-2</v>
      </c>
      <c r="L37" t="s">
        <v>422</v>
      </c>
    </row>
    <row r="38" spans="1:12" x14ac:dyDescent="0.2">
      <c r="A38" t="s">
        <v>413</v>
      </c>
      <c r="B38">
        <v>1</v>
      </c>
      <c r="E38">
        <v>1.4048569138021523</v>
      </c>
      <c r="G38">
        <f>E38/E$39</f>
        <v>0.53876507949959995</v>
      </c>
    </row>
    <row r="39" spans="1:12" x14ac:dyDescent="0.2">
      <c r="A39" t="s">
        <v>326</v>
      </c>
      <c r="B39">
        <v>2</v>
      </c>
      <c r="E39">
        <v>2.6075500570804819</v>
      </c>
      <c r="G39">
        <f t="shared" ref="G39:G46" si="9">E39/E$39</f>
        <v>1</v>
      </c>
    </row>
    <row r="40" spans="1:12" x14ac:dyDescent="0.2">
      <c r="A40" t="s">
        <v>414</v>
      </c>
      <c r="B40">
        <v>10</v>
      </c>
      <c r="E40">
        <v>8.399818789173151E-2</v>
      </c>
      <c r="G40">
        <f t="shared" si="9"/>
        <v>3.2213451727856481E-2</v>
      </c>
    </row>
    <row r="41" spans="1:12" x14ac:dyDescent="0.2">
      <c r="A41" t="s">
        <v>415</v>
      </c>
      <c r="B41">
        <v>4</v>
      </c>
      <c r="E41">
        <v>1.3443440809400036</v>
      </c>
      <c r="G41">
        <f t="shared" si="9"/>
        <v>0.51555830243396572</v>
      </c>
    </row>
    <row r="42" spans="1:12" x14ac:dyDescent="0.2">
      <c r="A42" t="s">
        <v>416</v>
      </c>
      <c r="B42">
        <v>5</v>
      </c>
      <c r="E42">
        <v>0.74349104466306148</v>
      </c>
      <c r="G42">
        <f t="shared" si="9"/>
        <v>0.28513011385695275</v>
      </c>
    </row>
    <row r="43" spans="1:12" x14ac:dyDescent="0.2">
      <c r="A43" t="s">
        <v>417</v>
      </c>
      <c r="B43">
        <v>6</v>
      </c>
      <c r="E43">
        <v>1.2602159952021617</v>
      </c>
      <c r="G43">
        <f t="shared" si="9"/>
        <v>0.48329503465530793</v>
      </c>
    </row>
    <row r="44" spans="1:12" x14ac:dyDescent="0.2">
      <c r="A44" t="s">
        <v>418</v>
      </c>
      <c r="B44">
        <v>7</v>
      </c>
      <c r="E44">
        <v>1.1757669564433357</v>
      </c>
      <c r="G44">
        <f t="shared" si="9"/>
        <v>0.45090868083267854</v>
      </c>
    </row>
    <row r="45" spans="1:12" x14ac:dyDescent="0.2">
      <c r="A45" t="s">
        <v>419</v>
      </c>
      <c r="B45">
        <v>8</v>
      </c>
      <c r="E45">
        <v>1.1077341775902838</v>
      </c>
      <c r="G45">
        <f t="shared" si="9"/>
        <v>0.42481799134876347</v>
      </c>
    </row>
    <row r="46" spans="1:12" x14ac:dyDescent="0.2">
      <c r="A46" t="s">
        <v>420</v>
      </c>
      <c r="B46">
        <v>9</v>
      </c>
      <c r="E46">
        <v>0.67135423861079313</v>
      </c>
      <c r="G46">
        <f t="shared" si="9"/>
        <v>0.25746552277599166</v>
      </c>
    </row>
    <row r="49" spans="1:1" x14ac:dyDescent="0.2">
      <c r="A49" t="s">
        <v>434</v>
      </c>
    </row>
    <row r="52" spans="1:1" ht="14.25" customHeight="1" x14ac:dyDescent="0.2"/>
    <row r="53" spans="1:1" ht="14.25" customHeight="1" x14ac:dyDescent="0.2"/>
    <row r="54" spans="1:1" ht="14.25" customHeight="1" x14ac:dyDescent="0.2"/>
    <row r="64" spans="1:1" ht="14.25" customHeight="1" x14ac:dyDescent="0.2"/>
    <row r="65" ht="14.25" customHeight="1" x14ac:dyDescent="0.2"/>
    <row r="66" ht="14.25" customHeight="1" x14ac:dyDescent="0.2"/>
    <row r="76" ht="14.25" customHeight="1" x14ac:dyDescent="0.2"/>
    <row r="77" ht="14.2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</sheetData>
  <sortState ref="I2:K37">
    <sortCondition ref="J43:J7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tidy_notes</vt:lpstr>
      <vt:lpstr>TGFb_gene</vt:lpstr>
      <vt:lpstr>apop_prot</vt:lpstr>
      <vt:lpstr>TGFB_aSMA protein</vt:lpstr>
      <vt:lpstr>Stiffness_aSMA Protein</vt:lpstr>
      <vt:lpstr>apop_prot!Print_Area</vt:lpstr>
      <vt:lpstr>Sheet1!Print_Area</vt:lpstr>
      <vt:lpstr>'Stiffness_aSMA Protein'!Print_Area</vt:lpstr>
      <vt:lpstr>'TGFB_aSMA protein'!Print_Area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Rodansky, Eva</dc:creator>
  <cp:lastModifiedBy>Collins, Stephen</cp:lastModifiedBy>
  <cp:lastPrinted>2019-05-01T17:42:12Z</cp:lastPrinted>
  <dcterms:created xsi:type="dcterms:W3CDTF">2018-10-12T13:55:19Z</dcterms:created>
  <dcterms:modified xsi:type="dcterms:W3CDTF">2019-05-03T16:41:12Z</dcterms:modified>
</cp:coreProperties>
</file>