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higgins/Documents/RCode/medicaldata/"/>
    </mc:Choice>
  </mc:AlternateContent>
  <xr:revisionPtr revIDLastSave="0" documentId="8_{B6989BB0-1F14-154D-A1EC-8641518145D2}" xr6:coauthVersionLast="47" xr6:coauthVersionMax="47" xr10:uidLastSave="{00000000-0000-0000-0000-000000000000}"/>
  <bookViews>
    <workbookView xWindow="-34280" yWindow="8520" windowWidth="35940" windowHeight="15940" xr2:uid="{C3B41A98-E045-B641-B5DC-D433CA053FBE}"/>
  </bookViews>
  <sheets>
    <sheet name="Explainer" sheetId="1" r:id="rId1"/>
    <sheet name="Codebook" sheetId="2" r:id="rId2"/>
    <sheet name="Data" sheetId="3" r:id="rId3"/>
    <sheet name="Problem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3" l="1"/>
  <c r="AD9" i="3" s="1"/>
  <c r="P10" i="3"/>
  <c r="AD10" i="3" s="1"/>
  <c r="P11" i="3"/>
  <c r="AD11" i="3" s="1"/>
  <c r="P12" i="3"/>
  <c r="AD12" i="3" s="1"/>
  <c r="P13" i="3"/>
  <c r="AD13" i="3" s="1"/>
  <c r="P14" i="3"/>
  <c r="AD14" i="3" s="1"/>
  <c r="P15" i="3"/>
  <c r="AD15" i="3" s="1"/>
  <c r="P16" i="3"/>
  <c r="AD16" i="3" s="1"/>
  <c r="P17" i="3"/>
  <c r="AD17" i="3" s="1"/>
  <c r="P18" i="3"/>
  <c r="AD18" i="3" s="1"/>
  <c r="P19" i="3"/>
  <c r="AD19" i="3" s="1"/>
  <c r="P20" i="3"/>
  <c r="AD20" i="3" s="1"/>
  <c r="P21" i="3"/>
  <c r="AD21" i="3" s="1"/>
  <c r="P22" i="3"/>
  <c r="P24" i="3"/>
  <c r="AD24" i="3" s="1"/>
  <c r="P25" i="3"/>
  <c r="AD25" i="3" s="1"/>
  <c r="P26" i="3"/>
  <c r="AD26" i="3" s="1"/>
  <c r="P27" i="3"/>
  <c r="AD27" i="3" s="1"/>
  <c r="P28" i="3"/>
  <c r="AD28" i="3" s="1"/>
  <c r="P29" i="3"/>
  <c r="AD29" i="3" s="1"/>
  <c r="P30" i="3"/>
  <c r="AD30" i="3" s="1"/>
  <c r="P31" i="3"/>
  <c r="AD31" i="3" s="1"/>
  <c r="P32" i="3"/>
  <c r="AD32" i="3" s="1"/>
  <c r="P33" i="3"/>
  <c r="AD33" i="3" s="1"/>
  <c r="P34" i="3"/>
  <c r="AD34" i="3" s="1"/>
  <c r="P35" i="3"/>
  <c r="AD35" i="3" s="1"/>
  <c r="P36" i="3"/>
  <c r="AD36" i="3" s="1"/>
  <c r="P37" i="3"/>
  <c r="AD37" i="3" s="1"/>
  <c r="P38" i="3"/>
  <c r="AD38" i="3" s="1"/>
  <c r="P8" i="3"/>
  <c r="AD8" i="3" s="1"/>
  <c r="O9" i="3"/>
  <c r="AC9" i="3" s="1"/>
  <c r="O10" i="3"/>
  <c r="AC10" i="3" s="1"/>
  <c r="O11" i="3"/>
  <c r="AC11" i="3" s="1"/>
  <c r="O12" i="3"/>
  <c r="AC12" i="3" s="1"/>
  <c r="O13" i="3"/>
  <c r="AC13" i="3" s="1"/>
  <c r="O14" i="3"/>
  <c r="AC14" i="3" s="1"/>
  <c r="O15" i="3"/>
  <c r="AC15" i="3" s="1"/>
  <c r="O16" i="3"/>
  <c r="AC16" i="3" s="1"/>
  <c r="O17" i="3"/>
  <c r="AC17" i="3" s="1"/>
  <c r="O18" i="3"/>
  <c r="AC18" i="3" s="1"/>
  <c r="O19" i="3"/>
  <c r="AC19" i="3" s="1"/>
  <c r="O20" i="3"/>
  <c r="AC20" i="3" s="1"/>
  <c r="O21" i="3"/>
  <c r="AC21" i="3" s="1"/>
  <c r="O22" i="3"/>
  <c r="O24" i="3"/>
  <c r="AC24" i="3" s="1"/>
  <c r="O25" i="3"/>
  <c r="AC25" i="3" s="1"/>
  <c r="O26" i="3"/>
  <c r="AC26" i="3" s="1"/>
  <c r="O27" i="3"/>
  <c r="AC27" i="3" s="1"/>
  <c r="O28" i="3"/>
  <c r="AC28" i="3" s="1"/>
  <c r="O29" i="3"/>
  <c r="AC29" i="3" s="1"/>
  <c r="O30" i="3"/>
  <c r="AC30" i="3" s="1"/>
  <c r="O31" i="3"/>
  <c r="AC31" i="3" s="1"/>
  <c r="O32" i="3"/>
  <c r="AC32" i="3" s="1"/>
  <c r="O33" i="3"/>
  <c r="AC33" i="3" s="1"/>
  <c r="O34" i="3"/>
  <c r="AC34" i="3" s="1"/>
  <c r="O35" i="3"/>
  <c r="AC35" i="3" s="1"/>
  <c r="O36" i="3"/>
  <c r="AC36" i="3" s="1"/>
  <c r="O37" i="3"/>
  <c r="AC37" i="3" s="1"/>
  <c r="O38" i="3"/>
  <c r="AC38" i="3" s="1"/>
  <c r="O8" i="3"/>
  <c r="AC8" i="3" s="1"/>
  <c r="N9" i="3"/>
  <c r="AB9" i="3" s="1"/>
  <c r="N10" i="3"/>
  <c r="AB10" i="3" s="1"/>
  <c r="N11" i="3"/>
  <c r="AB11" i="3" s="1"/>
  <c r="N12" i="3"/>
  <c r="AB12" i="3" s="1"/>
  <c r="N13" i="3"/>
  <c r="AB13" i="3" s="1"/>
  <c r="N14" i="3"/>
  <c r="AB14" i="3" s="1"/>
  <c r="N15" i="3"/>
  <c r="AB15" i="3" s="1"/>
  <c r="N16" i="3"/>
  <c r="AB16" i="3" s="1"/>
  <c r="N17" i="3"/>
  <c r="AB17" i="3" s="1"/>
  <c r="N18" i="3"/>
  <c r="AB18" i="3" s="1"/>
  <c r="N19" i="3"/>
  <c r="AB19" i="3" s="1"/>
  <c r="N20" i="3"/>
  <c r="AB20" i="3" s="1"/>
  <c r="N21" i="3"/>
  <c r="AB21" i="3" s="1"/>
  <c r="N22" i="3"/>
  <c r="AB22" i="3" s="1"/>
  <c r="N24" i="3"/>
  <c r="AB24" i="3" s="1"/>
  <c r="N25" i="3"/>
  <c r="AB25" i="3" s="1"/>
  <c r="N26" i="3"/>
  <c r="AB26" i="3" s="1"/>
  <c r="N27" i="3"/>
  <c r="AB27" i="3" s="1"/>
  <c r="N28" i="3"/>
  <c r="AB28" i="3" s="1"/>
  <c r="N29" i="3"/>
  <c r="AB29" i="3" s="1"/>
  <c r="N30" i="3"/>
  <c r="AB30" i="3" s="1"/>
  <c r="N31" i="3"/>
  <c r="AB31" i="3" s="1"/>
  <c r="N32" i="3"/>
  <c r="AB32" i="3" s="1"/>
  <c r="N33" i="3"/>
  <c r="AB33" i="3" s="1"/>
  <c r="N34" i="3"/>
  <c r="AB34" i="3" s="1"/>
  <c r="N35" i="3"/>
  <c r="AB35" i="3" s="1"/>
  <c r="N36" i="3"/>
  <c r="AB36" i="3" s="1"/>
  <c r="N37" i="3"/>
  <c r="AB37" i="3" s="1"/>
  <c r="N38" i="3"/>
  <c r="AB38" i="3" s="1"/>
  <c r="N8" i="3"/>
  <c r="AB8" i="3" s="1"/>
  <c r="M9" i="3"/>
  <c r="AA9" i="3" s="1"/>
  <c r="M10" i="3"/>
  <c r="AA10" i="3" s="1"/>
  <c r="M11" i="3"/>
  <c r="AA11" i="3" s="1"/>
  <c r="M12" i="3"/>
  <c r="AA12" i="3" s="1"/>
  <c r="M13" i="3"/>
  <c r="AA13" i="3" s="1"/>
  <c r="M14" i="3"/>
  <c r="AA14" i="3" s="1"/>
  <c r="M15" i="3"/>
  <c r="AA15" i="3" s="1"/>
  <c r="M16" i="3"/>
  <c r="AA16" i="3" s="1"/>
  <c r="M17" i="3"/>
  <c r="AA17" i="3" s="1"/>
  <c r="M18" i="3"/>
  <c r="AA18" i="3" s="1"/>
  <c r="M19" i="3"/>
  <c r="AA19" i="3" s="1"/>
  <c r="M20" i="3"/>
  <c r="AA20" i="3" s="1"/>
  <c r="M21" i="3"/>
  <c r="AA21" i="3" s="1"/>
  <c r="M22" i="3"/>
  <c r="AA22" i="3" s="1"/>
  <c r="M24" i="3"/>
  <c r="AA24" i="3" s="1"/>
  <c r="M25" i="3"/>
  <c r="AA25" i="3" s="1"/>
  <c r="M26" i="3"/>
  <c r="AA26" i="3" s="1"/>
  <c r="M27" i="3"/>
  <c r="AA27" i="3" s="1"/>
  <c r="M28" i="3"/>
  <c r="AA28" i="3" s="1"/>
  <c r="M29" i="3"/>
  <c r="AA29" i="3" s="1"/>
  <c r="M30" i="3"/>
  <c r="AA30" i="3" s="1"/>
  <c r="M31" i="3"/>
  <c r="AA31" i="3" s="1"/>
  <c r="M32" i="3"/>
  <c r="AA32" i="3" s="1"/>
  <c r="M33" i="3"/>
  <c r="AA33" i="3" s="1"/>
  <c r="M34" i="3"/>
  <c r="AA34" i="3" s="1"/>
  <c r="M35" i="3"/>
  <c r="AA35" i="3" s="1"/>
  <c r="M36" i="3"/>
  <c r="AA36" i="3" s="1"/>
  <c r="M37" i="3"/>
  <c r="AA37" i="3" s="1"/>
  <c r="M38" i="3"/>
  <c r="AA38" i="3" s="1"/>
  <c r="M8" i="3"/>
  <c r="AA8" i="3" s="1"/>
  <c r="L9" i="3"/>
  <c r="Z9" i="3" s="1"/>
  <c r="L10" i="3"/>
  <c r="Z10" i="3" s="1"/>
  <c r="L11" i="3"/>
  <c r="Z11" i="3" s="1"/>
  <c r="L12" i="3"/>
  <c r="Z12" i="3" s="1"/>
  <c r="L13" i="3"/>
  <c r="Z13" i="3" s="1"/>
  <c r="L14" i="3"/>
  <c r="Z14" i="3" s="1"/>
  <c r="L15" i="3"/>
  <c r="Z15" i="3" s="1"/>
  <c r="L16" i="3"/>
  <c r="Z16" i="3" s="1"/>
  <c r="L17" i="3"/>
  <c r="Z17" i="3" s="1"/>
  <c r="L18" i="3"/>
  <c r="Z18" i="3" s="1"/>
  <c r="L19" i="3"/>
  <c r="Z19" i="3" s="1"/>
  <c r="L20" i="3"/>
  <c r="Z20" i="3" s="1"/>
  <c r="L21" i="3"/>
  <c r="Z21" i="3" s="1"/>
  <c r="L22" i="3"/>
  <c r="Z22" i="3" s="1"/>
  <c r="L24" i="3"/>
  <c r="Z24" i="3" s="1"/>
  <c r="L25" i="3"/>
  <c r="Z25" i="3" s="1"/>
  <c r="L26" i="3"/>
  <c r="Z26" i="3" s="1"/>
  <c r="L27" i="3"/>
  <c r="Z27" i="3" s="1"/>
  <c r="L28" i="3"/>
  <c r="Z28" i="3" s="1"/>
  <c r="L29" i="3"/>
  <c r="Z29" i="3" s="1"/>
  <c r="L30" i="3"/>
  <c r="Z30" i="3" s="1"/>
  <c r="L31" i="3"/>
  <c r="Z31" i="3" s="1"/>
  <c r="L32" i="3"/>
  <c r="Z32" i="3" s="1"/>
  <c r="L33" i="3"/>
  <c r="Z33" i="3" s="1"/>
  <c r="L34" i="3"/>
  <c r="Z34" i="3" s="1"/>
  <c r="L35" i="3"/>
  <c r="Z35" i="3" s="1"/>
  <c r="L36" i="3"/>
  <c r="Z36" i="3" s="1"/>
  <c r="L37" i="3"/>
  <c r="Z37" i="3" s="1"/>
  <c r="L38" i="3"/>
  <c r="Z38" i="3" s="1"/>
  <c r="L8" i="3"/>
  <c r="Z8" i="3" s="1"/>
  <c r="K9" i="3"/>
  <c r="Y9" i="3" s="1"/>
  <c r="K10" i="3"/>
  <c r="Y10" i="3" s="1"/>
  <c r="K11" i="3"/>
  <c r="Y11" i="3" s="1"/>
  <c r="K12" i="3"/>
  <c r="Y12" i="3" s="1"/>
  <c r="K13" i="3"/>
  <c r="Y13" i="3" s="1"/>
  <c r="K14" i="3"/>
  <c r="Y14" i="3" s="1"/>
  <c r="K15" i="3"/>
  <c r="Y15" i="3" s="1"/>
  <c r="K16" i="3"/>
  <c r="Y16" i="3" s="1"/>
  <c r="K17" i="3"/>
  <c r="Y17" i="3" s="1"/>
  <c r="K18" i="3"/>
  <c r="Y18" i="3" s="1"/>
  <c r="K19" i="3"/>
  <c r="Y19" i="3" s="1"/>
  <c r="K20" i="3"/>
  <c r="Y20" i="3" s="1"/>
  <c r="K21" i="3"/>
  <c r="Y21" i="3" s="1"/>
  <c r="K22" i="3"/>
  <c r="Y22" i="3" s="1"/>
  <c r="K24" i="3"/>
  <c r="Y24" i="3" s="1"/>
  <c r="K25" i="3"/>
  <c r="Y25" i="3" s="1"/>
  <c r="K26" i="3"/>
  <c r="Y26" i="3" s="1"/>
  <c r="K27" i="3"/>
  <c r="Y27" i="3" s="1"/>
  <c r="K28" i="3"/>
  <c r="Y28" i="3" s="1"/>
  <c r="K29" i="3"/>
  <c r="Y29" i="3" s="1"/>
  <c r="K30" i="3"/>
  <c r="Y30" i="3" s="1"/>
  <c r="K31" i="3"/>
  <c r="Y31" i="3" s="1"/>
  <c r="K32" i="3"/>
  <c r="Y32" i="3" s="1"/>
  <c r="K33" i="3"/>
  <c r="Y33" i="3" s="1"/>
  <c r="K34" i="3"/>
  <c r="Y34" i="3" s="1"/>
  <c r="K35" i="3"/>
  <c r="Y35" i="3" s="1"/>
  <c r="K36" i="3"/>
  <c r="Y36" i="3" s="1"/>
  <c r="K37" i="3"/>
  <c r="Y37" i="3" s="1"/>
  <c r="K38" i="3"/>
  <c r="Y38" i="3" s="1"/>
  <c r="K8" i="3"/>
  <c r="Y8" i="3" s="1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4" i="3"/>
  <c r="AH26" i="3"/>
  <c r="AH27" i="3"/>
  <c r="AH28" i="3"/>
  <c r="AH29" i="3"/>
  <c r="AH30" i="3"/>
  <c r="AH31" i="3"/>
  <c r="AH32" i="3"/>
  <c r="AH33" i="3"/>
  <c r="AH35" i="3"/>
  <c r="AH36" i="3"/>
  <c r="AH37" i="3"/>
  <c r="AH38" i="3"/>
  <c r="AH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4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4" i="3"/>
  <c r="AF25" i="3"/>
  <c r="AF26" i="3"/>
  <c r="AF27" i="3"/>
  <c r="AF28" i="3"/>
  <c r="AF30" i="3"/>
  <c r="AF31" i="3"/>
  <c r="AF32" i="3"/>
  <c r="AF35" i="3"/>
  <c r="AF36" i="3"/>
  <c r="AF37" i="3"/>
  <c r="AF38" i="3"/>
  <c r="AF8" i="3"/>
  <c r="AE9" i="3"/>
  <c r="AE11" i="3"/>
  <c r="AE13" i="3"/>
  <c r="AE14" i="3"/>
  <c r="AE16" i="3"/>
  <c r="AE18" i="3"/>
  <c r="AE19" i="3"/>
  <c r="AE20" i="3"/>
  <c r="AE22" i="3"/>
  <c r="AE24" i="3"/>
  <c r="AE25" i="3"/>
  <c r="AE27" i="3"/>
  <c r="AE28" i="3"/>
  <c r="AE30" i="3"/>
  <c r="AE32" i="3"/>
  <c r="AE33" i="3"/>
  <c r="AE34" i="3"/>
  <c r="AE37" i="3"/>
  <c r="AE38" i="3"/>
  <c r="AE8" i="3"/>
</calcChain>
</file>

<file path=xl/sharedStrings.xml><?xml version="1.0" encoding="utf-8"?>
<sst xmlns="http://schemas.openxmlformats.org/spreadsheetml/2006/main" count="493" uniqueCount="325">
  <si>
    <t>Your well-meaning research assistant/med student has extracted data from the medical record into Excel</t>
  </si>
  <si>
    <t>points</t>
  </si>
  <si>
    <t>This is for an observational study, comparing 3 treatments of ulcerative colitis (UC)</t>
  </si>
  <si>
    <t>pat_id</t>
  </si>
  <si>
    <t>Patient Identifier</t>
  </si>
  <si>
    <t>treatment</t>
  </si>
  <si>
    <t>Treatment for UC</t>
  </si>
  <si>
    <t>Date of start of treatment</t>
  </si>
  <si>
    <t>start_mes</t>
  </si>
  <si>
    <t>Mayo endoscopic Score at start of treatment</t>
  </si>
  <si>
    <t>start_date</t>
  </si>
  <si>
    <t>start_bss</t>
  </si>
  <si>
    <t>start_emo</t>
  </si>
  <si>
    <t>start_coping</t>
  </si>
  <si>
    <t>start_sys</t>
  </si>
  <si>
    <t>start_abd</t>
  </si>
  <si>
    <t>start_dl</t>
  </si>
  <si>
    <t>ethnic</t>
  </si>
  <si>
    <t>race</t>
  </si>
  <si>
    <t>dob</t>
  </si>
  <si>
    <t>start_wbc</t>
  </si>
  <si>
    <t>start_plt</t>
  </si>
  <si>
    <t>start_na</t>
  </si>
  <si>
    <t>start_k</t>
  </si>
  <si>
    <t>start_bp</t>
  </si>
  <si>
    <t>pre/post_wt_kg</t>
  </si>
  <si>
    <t>end_month</t>
  </si>
  <si>
    <t>end_day</t>
  </si>
  <si>
    <t>end_year</t>
  </si>
  <si>
    <t>end_mes</t>
  </si>
  <si>
    <t>end_bss</t>
  </si>
  <si>
    <t>end_abd</t>
  </si>
  <si>
    <t>end_sys</t>
  </si>
  <si>
    <t>end_coping</t>
  </si>
  <si>
    <t>end_emo</t>
  </si>
  <si>
    <t>end_dl</t>
  </si>
  <si>
    <t>end_plt</t>
  </si>
  <si>
    <t>end_wbc</t>
  </si>
  <si>
    <t>end_na</t>
  </si>
  <si>
    <t>end_k</t>
  </si>
  <si>
    <t>Ethnicity - hispanic or not hispanic</t>
  </si>
  <si>
    <t>Race - one of 7 choices</t>
  </si>
  <si>
    <t>date of birth</t>
  </si>
  <si>
    <t>blood pressure at start - systolic/diastolic</t>
  </si>
  <si>
    <t>Bowel symptom score at start</t>
  </si>
  <si>
    <t>Abdominal symptom score at start</t>
  </si>
  <si>
    <t>Systemic symptom score at start</t>
  </si>
  <si>
    <t>Coping score at start</t>
  </si>
  <si>
    <t>Emotional symptom score at start</t>
  </si>
  <si>
    <t>Impact on Daily living score at start</t>
  </si>
  <si>
    <t>Sodium level in serum at start</t>
  </si>
  <si>
    <t>Potassium level in serum at start</t>
  </si>
  <si>
    <t>Month of end visit</t>
  </si>
  <si>
    <t>Day of end visit</t>
  </si>
  <si>
    <t>Year of end visit</t>
  </si>
  <si>
    <t>Mayo endoscopic Score at end of treatment</t>
  </si>
  <si>
    <t>Bowel symptom score at end</t>
  </si>
  <si>
    <t>Systemic symptom score at end</t>
  </si>
  <si>
    <t>Abdominal symptom score at end</t>
  </si>
  <si>
    <t>Coping score at end</t>
  </si>
  <si>
    <t>Emotional symptom score at end</t>
  </si>
  <si>
    <t>Impact on Daily living score at end</t>
  </si>
  <si>
    <t>White blood cell count in blood at start</t>
  </si>
  <si>
    <t>Platelet count in blood at start</t>
  </si>
  <si>
    <t>White blood cell count in blood at end</t>
  </si>
  <si>
    <t>Platelet count in blood at end</t>
  </si>
  <si>
    <t>Sodium level in serum at end</t>
  </si>
  <si>
    <t>Potassium level in serum at end</t>
  </si>
  <si>
    <t>weight in kilograms at start/end</t>
  </si>
  <si>
    <t>Variable</t>
  </si>
  <si>
    <t>Details</t>
  </si>
  <si>
    <t>Units</t>
  </si>
  <si>
    <t>Range</t>
  </si>
  <si>
    <t>mEq/L</t>
  </si>
  <si>
    <t>3.5-5.5</t>
  </si>
  <si>
    <t>135-245</t>
  </si>
  <si>
    <t>mmol/L</t>
  </si>
  <si>
    <t>150-400</t>
  </si>
  <si>
    <t>10^9/L</t>
  </si>
  <si>
    <t>4.5-11</t>
  </si>
  <si>
    <t>0-3</t>
  </si>
  <si>
    <t>month</t>
  </si>
  <si>
    <t>day</t>
  </si>
  <si>
    <t>year</t>
  </si>
  <si>
    <t>1931-2005</t>
  </si>
  <si>
    <t>hispanic, not hispanic</t>
  </si>
  <si>
    <t>YYYY-MM-DD</t>
  </si>
  <si>
    <t>digits</t>
  </si>
  <si>
    <t>upadacitinib, ustekinumab, ozanimod</t>
  </si>
  <si>
    <t>001-030</t>
  </si>
  <si>
    <t>mm Hg</t>
  </si>
  <si>
    <t>kilograms</t>
  </si>
  <si>
    <t>48-157</t>
  </si>
  <si>
    <t>1-12</t>
  </si>
  <si>
    <t>1-31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</si>
  <si>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</si>
  <si>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</si>
  <si>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</si>
  <si>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</si>
  <si>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</si>
  <si>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</si>
  <si>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</si>
  <si>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</si>
  <si>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</si>
  <si>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</si>
  <si>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</si>
  <si>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</si>
  <si>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</si>
  <si>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</si>
  <si>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</si>
  <si>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</si>
  <si>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</si>
  <si>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</si>
  <si>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</si>
  <si>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</si>
  <si>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</si>
  <si>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</si>
  <si>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</si>
  <si>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</si>
  <si>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</si>
  <si>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</si>
  <si>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</si>
  <si>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</si>
  <si>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</si>
  <si>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</si>
  <si>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upa</t>
  </si>
  <si>
    <t>uste</t>
  </si>
  <si>
    <t>oza</t>
  </si>
  <si>
    <t>hispanic</t>
  </si>
  <si>
    <t>not hispanic</t>
  </si>
  <si>
    <t>Hispanic</t>
  </si>
  <si>
    <t>NOT hispanic</t>
  </si>
  <si>
    <t>hispamnic</t>
  </si>
  <si>
    <t>UC Retrospective Study</t>
  </si>
  <si>
    <t>Comparing Upa, Uste, Oza</t>
  </si>
  <si>
    <t>6m Rx</t>
  </si>
  <si>
    <t>114/72</t>
  </si>
  <si>
    <t>132/86</t>
  </si>
  <si>
    <t>124/92</t>
  </si>
  <si>
    <t>144/83</t>
  </si>
  <si>
    <t>122/78</t>
  </si>
  <si>
    <t>121/80</t>
  </si>
  <si>
    <t>133/74</t>
  </si>
  <si>
    <t>116/73</t>
  </si>
  <si>
    <t>118/66</t>
  </si>
  <si>
    <t>126/82</t>
  </si>
  <si>
    <t>114/68</t>
  </si>
  <si>
    <t>118/73</t>
  </si>
  <si>
    <t>106/59</t>
  </si>
  <si>
    <t>112/69</t>
  </si>
  <si>
    <t>114/76</t>
  </si>
  <si>
    <t>124/80</t>
  </si>
  <si>
    <t>120/68</t>
  </si>
  <si>
    <t>119/77</t>
  </si>
  <si>
    <t>116/74</t>
  </si>
  <si>
    <t>112/58</t>
  </si>
  <si>
    <t>117/67</t>
  </si>
  <si>
    <t>126/84</t>
  </si>
  <si>
    <t>144/96</t>
  </si>
  <si>
    <t>120/84</t>
  </si>
  <si>
    <t>115/75</t>
  </si>
  <si>
    <t>142/92</t>
  </si>
  <si>
    <t>hemolyzed</t>
  </si>
  <si>
    <t>clumped</t>
  </si>
  <si>
    <t>84/82</t>
  </si>
  <si>
    <t>77/77</t>
  </si>
  <si>
    <t>74/75</t>
  </si>
  <si>
    <t>66/65</t>
  </si>
  <si>
    <t>55/56</t>
  </si>
  <si>
    <t>111/110</t>
  </si>
  <si>
    <t>133/130</t>
  </si>
  <si>
    <t>74/76</t>
  </si>
  <si>
    <t>82/80</t>
  </si>
  <si>
    <t>85/87</t>
  </si>
  <si>
    <t>88/88</t>
  </si>
  <si>
    <t>89/90</t>
  </si>
  <si>
    <t>85/78</t>
  </si>
  <si>
    <t>84/84</t>
  </si>
  <si>
    <t>78/79</t>
  </si>
  <si>
    <t>88/86</t>
  </si>
  <si>
    <t>76/75</t>
  </si>
  <si>
    <t>92/90</t>
  </si>
  <si>
    <t>102/101</t>
  </si>
  <si>
    <t>75/73</t>
  </si>
  <si>
    <t>55/53</t>
  </si>
  <si>
    <t>61/59</t>
  </si>
  <si>
    <t>58/60</t>
  </si>
  <si>
    <t>54/121</t>
  </si>
  <si>
    <t>62/62</t>
  </si>
  <si>
    <t>64/63</t>
  </si>
  <si>
    <t>57/56</t>
  </si>
  <si>
    <t>63/61</t>
  </si>
  <si>
    <t>990 Mohammad Mountain</t>
  </si>
  <si>
    <t>North Sigmundville</t>
  </si>
  <si>
    <t>New Mexico</t>
  </si>
  <si>
    <t>8512 O'Connell Valley</t>
  </si>
  <si>
    <t>Port Halstad</t>
  </si>
  <si>
    <t>Missouri</t>
  </si>
  <si>
    <t>777 Ledner Mall</t>
  </si>
  <si>
    <t>Croninton</t>
  </si>
  <si>
    <t>South Carolina</t>
  </si>
  <si>
    <t>690 Andres Village</t>
  </si>
  <si>
    <t>South Isaac</t>
  </si>
  <si>
    <t>Montana</t>
  </si>
  <si>
    <t>6791 Jayden Summit</t>
  </si>
  <si>
    <t>Jacobstown</t>
  </si>
  <si>
    <t>Idaho</t>
  </si>
  <si>
    <t>6390 Runolfsdottir Shoal</t>
  </si>
  <si>
    <t>McGlynnhaven</t>
  </si>
  <si>
    <t>New Hampshire</t>
  </si>
  <si>
    <t>622 Pascale Dale</t>
  </si>
  <si>
    <t>New Janessa</t>
  </si>
  <si>
    <t>Indiana</t>
  </si>
  <si>
    <t>61586 Murray Court</t>
  </si>
  <si>
    <t>New Freedaborough</t>
  </si>
  <si>
    <t>5591 Mattie Port</t>
  </si>
  <si>
    <t>East Esperanzatown</t>
  </si>
  <si>
    <t>Texas</t>
  </si>
  <si>
    <t>48408 Legros Loop</t>
  </si>
  <si>
    <t>East Lolitaville</t>
  </si>
  <si>
    <t>Utah</t>
  </si>
  <si>
    <t>4722 Sauer Village</t>
  </si>
  <si>
    <t>Hermistonland</t>
  </si>
  <si>
    <t>New York</t>
  </si>
  <si>
    <t>451 Bertrand Garden</t>
  </si>
  <si>
    <t>Armandfort</t>
  </si>
  <si>
    <t>Nevada</t>
  </si>
  <si>
    <t>43995 Bartell Freeway</t>
  </si>
  <si>
    <t>West Wendy</t>
  </si>
  <si>
    <t>396 Ramona Radial</t>
  </si>
  <si>
    <t>Lacymouth</t>
  </si>
  <si>
    <t>Nebraska</t>
  </si>
  <si>
    <t>354 Trudie Canyon</t>
  </si>
  <si>
    <t>Keelyview</t>
  </si>
  <si>
    <t>Massachusetts</t>
  </si>
  <si>
    <t>3326 Gerald Flats</t>
  </si>
  <si>
    <t>Cassinton</t>
  </si>
  <si>
    <t>287 Schamberger Valleys</t>
  </si>
  <si>
    <t>Bernieton</t>
  </si>
  <si>
    <t>Alaska</t>
  </si>
  <si>
    <t>276 Shanahan Rapids</t>
  </si>
  <si>
    <t>West Alekfurt</t>
  </si>
  <si>
    <t>Ohio</t>
  </si>
  <si>
    <t>2625 Boris Shoal</t>
  </si>
  <si>
    <t>East Estella</t>
  </si>
  <si>
    <t>242 Alexandre Fort</t>
  </si>
  <si>
    <t>Hudsonton</t>
  </si>
  <si>
    <t>Tennessee</t>
  </si>
  <si>
    <t>240 Robel Harbor</t>
  </si>
  <si>
    <t>Port Destini</t>
  </si>
  <si>
    <t>21313 Lindgren Expressway</t>
  </si>
  <si>
    <t>Alexanneside</t>
  </si>
  <si>
    <t>21096 Hansen Vista</t>
  </si>
  <si>
    <t>Lake Otisside</t>
  </si>
  <si>
    <t>Florida</t>
  </si>
  <si>
    <t>207 Leanne Loaf</t>
  </si>
  <si>
    <t>Millershire</t>
  </si>
  <si>
    <t>Hawaii</t>
  </si>
  <si>
    <t>202 Schroeder Park</t>
  </si>
  <si>
    <t>Romagueramouth</t>
  </si>
  <si>
    <t>1802 Graham Knolls</t>
  </si>
  <si>
    <t>New Foster</t>
  </si>
  <si>
    <t>Kansas</t>
  </si>
  <si>
    <t>178 Eleazar Spur</t>
  </si>
  <si>
    <t>South Muhammadland</t>
  </si>
  <si>
    <t>157 Grimes Mall</t>
  </si>
  <si>
    <t>Haagshire</t>
  </si>
  <si>
    <t>Alabama</t>
  </si>
  <si>
    <t>East Cleve</t>
  </si>
  <si>
    <t>Virginia</t>
  </si>
  <si>
    <t>West Julesbury</t>
  </si>
  <si>
    <t>62 Legros Cape</t>
  </si>
  <si>
    <t>99 Angelo Village</t>
  </si>
  <si>
    <t>fake_street</t>
  </si>
  <si>
    <t>fake_city</t>
  </si>
  <si>
    <t>fake_state</t>
  </si>
  <si>
    <t>fake_zip</t>
  </si>
  <si>
    <t>caucasian, african-american, asian, hawaiian or other pacific islander, american indian or alaska native, mixed, other</t>
  </si>
  <si>
    <t>Caucasian</t>
  </si>
  <si>
    <t>African-American</t>
  </si>
  <si>
    <t>Mixed</t>
  </si>
  <si>
    <t>Other</t>
  </si>
  <si>
    <t>Asian</t>
  </si>
  <si>
    <t>afromerican</t>
  </si>
  <si>
    <t>Hawaiian</t>
  </si>
  <si>
    <t>H/API</t>
  </si>
  <si>
    <t>Variables and Corresponding Problems</t>
  </si>
  <si>
    <t>Problem</t>
  </si>
  <si>
    <t>Variables</t>
  </si>
  <si>
    <t>ethnic, race</t>
  </si>
  <si>
    <t>Categories with typos</t>
  </si>
  <si>
    <t>text in numeric data</t>
  </si>
  <si>
    <t>k, plt</t>
  </si>
  <si>
    <t>reding in excel dates</t>
  </si>
  <si>
    <t>unifying split columns</t>
  </si>
  <si>
    <t xml:space="preserve">end_date pieces, address pieces </t>
  </si>
  <si>
    <t>separating data</t>
  </si>
  <si>
    <t>BP into systolic and diastolic BP, pre/post wt in kg</t>
  </si>
  <si>
    <t>NA</t>
  </si>
  <si>
    <t>Extra header lines at top of sheet</t>
  </si>
  <si>
    <t>janitor::clean_names</t>
  </si>
  <si>
    <t>Start Abd score</t>
  </si>
  <si>
    <t>Daily Life impact score at start</t>
  </si>
  <si>
    <t>Start Abd score, Daliy Life score, pre/post wt</t>
  </si>
  <si>
    <t>BP, WBC</t>
  </si>
  <si>
    <t>add units mmHg, cells per 10^9</t>
  </si>
  <si>
    <t>encoded meaning -99 for not collected</t>
  </si>
  <si>
    <t>end_na, end_k</t>
  </si>
  <si>
    <t>out of range values</t>
  </si>
  <si>
    <t>start_wbc, start_plt</t>
  </si>
  <si>
    <t>missing values</t>
  </si>
  <si>
    <t>not done</t>
  </si>
  <si>
    <t>end_emo, end_dl</t>
  </si>
  <si>
    <t>Assorted problems are found when you try to read this in</t>
  </si>
  <si>
    <t>Goal: are there differences in change in MES, QOL scores between start and finish, and are the decreases in scores (a good thing) greater for any of the 3 new medications</t>
  </si>
  <si>
    <t>0-100</t>
  </si>
  <si>
    <t>QOL score - high scores are bad</t>
  </si>
  <si>
    <t>systolic 90-160, diastolic 50-120 (above 140/90 should be treated)</t>
  </si>
  <si>
    <t>AmerInd</t>
  </si>
  <si>
    <t>dob, start_date - fix with janitor::excel_numeric_to_date</t>
  </si>
  <si>
    <t>empty rows and columns</t>
  </si>
  <si>
    <t xml:space="preserve"> one of each, janitor::remove_empty</t>
  </si>
  <si>
    <t>extraneous color coding</t>
  </si>
  <si>
    <t>treatment names - do not actually need to be fixed in this one</t>
  </si>
  <si>
    <t>with the endpoints of Mayo Endoscopic Score (MES), and QOL scores like coping score, bowel symptom score, and emotional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</si>
</sst>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ucida Grande"/>
      <family val="2"/>
    </font>
    <font>
      <sz val="11"/>
      <color rgb="FF000000"/>
      <name val="Lucida Grande"/>
      <family val="2"/>
    </font>
    <font>
      <sz val="12"/>
      <color theme="4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49" fontId="0" fillId="0" borderId="0" xfId="0" quotePrefix="1" applyNumberFormat="1"/>
    <xf numFmtId="0" fontId="0" fillId="0" borderId="0" xfId="0" quotePrefix="1" applyNumberFormat="1"/>
    <xf numFmtId="0" fontId="0" fillId="0" borderId="0" xfId="0" quotePrefix="1"/>
    <xf numFmtId="14" fontId="0" fillId="0" borderId="0" xfId="0" applyNumberFormat="1"/>
    <xf numFmtId="0" fontId="4" fillId="0" borderId="0" xfId="0" applyFont="1"/>
    <xf numFmtId="0" fontId="5" fillId="0" borderId="0" xfId="0" applyFont="1"/>
    <xf numFmtId="178" fontId="0" fillId="0" borderId="0" xfId="0" applyNumberFormat="1"/>
    <xf numFmtId="1" fontId="0" fillId="0" borderId="0" xfId="0" applyNumberForma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0B8B-969F-E742-8325-95F43BEF8E81}">
  <dimension ref="A1:A7"/>
  <sheetViews>
    <sheetView tabSelected="1" workbookViewId="0">
      <selection activeCell="E6" sqref="E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2</v>
      </c>
    </row>
    <row r="3" spans="1:1" x14ac:dyDescent="0.2">
      <c r="A3" s="14" t="s">
        <v>324</v>
      </c>
    </row>
    <row r="5" spans="1:1" x14ac:dyDescent="0.2">
      <c r="A5" t="s">
        <v>313</v>
      </c>
    </row>
    <row r="7" spans="1:1" x14ac:dyDescent="0.2">
      <c r="A7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C6B0-1CE9-F542-AE26-5D7043923353}">
  <dimension ref="A1:E34"/>
  <sheetViews>
    <sheetView workbookViewId="0">
      <selection activeCell="D8" sqref="D8"/>
    </sheetView>
  </sheetViews>
  <sheetFormatPr baseColWidth="10" defaultRowHeight="16" x14ac:dyDescent="0.2"/>
  <cols>
    <col min="1" max="1" width="17.83203125" customWidth="1"/>
    <col min="2" max="2" width="43.33203125" customWidth="1"/>
  </cols>
  <sheetData>
    <row r="1" spans="1:5" x14ac:dyDescent="0.2">
      <c r="A1" t="s">
        <v>69</v>
      </c>
      <c r="B1" t="s">
        <v>70</v>
      </c>
      <c r="C1" t="s">
        <v>71</v>
      </c>
      <c r="D1" t="s">
        <v>72</v>
      </c>
    </row>
    <row r="2" spans="1:5" x14ac:dyDescent="0.2">
      <c r="A2" t="s">
        <v>3</v>
      </c>
      <c r="B2" t="s">
        <v>4</v>
      </c>
      <c r="C2" t="s">
        <v>87</v>
      </c>
      <c r="D2" t="s">
        <v>89</v>
      </c>
    </row>
    <row r="3" spans="1:5" x14ac:dyDescent="0.2">
      <c r="A3" t="s">
        <v>5</v>
      </c>
      <c r="B3" t="s">
        <v>6</v>
      </c>
      <c r="D3" t="s">
        <v>88</v>
      </c>
    </row>
    <row r="4" spans="1:5" x14ac:dyDescent="0.2">
      <c r="A4" t="s">
        <v>10</v>
      </c>
      <c r="B4" t="s">
        <v>7</v>
      </c>
      <c r="C4" t="s">
        <v>87</v>
      </c>
      <c r="D4" t="s">
        <v>86</v>
      </c>
    </row>
    <row r="5" spans="1:5" x14ac:dyDescent="0.2">
      <c r="A5" t="s">
        <v>17</v>
      </c>
      <c r="B5" t="s">
        <v>40</v>
      </c>
      <c r="D5" t="s">
        <v>85</v>
      </c>
    </row>
    <row r="6" spans="1:5" x14ac:dyDescent="0.2">
      <c r="A6" t="s">
        <v>18</v>
      </c>
      <c r="B6" t="s">
        <v>41</v>
      </c>
      <c r="D6" t="s">
        <v>277</v>
      </c>
    </row>
    <row r="7" spans="1:5" x14ac:dyDescent="0.2">
      <c r="A7" t="s">
        <v>19</v>
      </c>
      <c r="B7" t="s">
        <v>42</v>
      </c>
      <c r="C7" t="s">
        <v>87</v>
      </c>
      <c r="D7" t="s">
        <v>86</v>
      </c>
    </row>
    <row r="8" spans="1:5" x14ac:dyDescent="0.2">
      <c r="A8" t="s">
        <v>24</v>
      </c>
      <c r="B8" t="s">
        <v>43</v>
      </c>
      <c r="C8" t="s">
        <v>90</v>
      </c>
      <c r="D8" t="s">
        <v>317</v>
      </c>
    </row>
    <row r="9" spans="1:5" x14ac:dyDescent="0.2">
      <c r="A9" t="s">
        <v>25</v>
      </c>
      <c r="B9" t="s">
        <v>68</v>
      </c>
      <c r="C9" t="s">
        <v>91</v>
      </c>
      <c r="D9" t="s">
        <v>92</v>
      </c>
    </row>
    <row r="10" spans="1:5" x14ac:dyDescent="0.2">
      <c r="A10" t="s">
        <v>8</v>
      </c>
      <c r="B10" t="s">
        <v>9</v>
      </c>
      <c r="C10" t="s">
        <v>1</v>
      </c>
      <c r="D10" t="s">
        <v>80</v>
      </c>
    </row>
    <row r="11" spans="1:5" x14ac:dyDescent="0.2">
      <c r="A11" t="s">
        <v>11</v>
      </c>
      <c r="B11" t="s">
        <v>44</v>
      </c>
      <c r="C11" t="s">
        <v>1</v>
      </c>
      <c r="D11" t="s">
        <v>315</v>
      </c>
      <c r="E11" t="s">
        <v>316</v>
      </c>
    </row>
    <row r="12" spans="1:5" x14ac:dyDescent="0.2">
      <c r="A12" t="s">
        <v>15</v>
      </c>
      <c r="B12" t="s">
        <v>45</v>
      </c>
      <c r="C12" t="s">
        <v>1</v>
      </c>
      <c r="D12" t="s">
        <v>315</v>
      </c>
      <c r="E12" t="s">
        <v>316</v>
      </c>
    </row>
    <row r="13" spans="1:5" x14ac:dyDescent="0.2">
      <c r="A13" t="s">
        <v>14</v>
      </c>
      <c r="B13" t="s">
        <v>46</v>
      </c>
      <c r="C13" t="s">
        <v>1</v>
      </c>
      <c r="D13" t="s">
        <v>315</v>
      </c>
      <c r="E13" t="s">
        <v>316</v>
      </c>
    </row>
    <row r="14" spans="1:5" x14ac:dyDescent="0.2">
      <c r="A14" t="s">
        <v>13</v>
      </c>
      <c r="B14" s="1" t="s">
        <v>47</v>
      </c>
      <c r="C14" t="s">
        <v>1</v>
      </c>
      <c r="D14" t="s">
        <v>315</v>
      </c>
      <c r="E14" t="s">
        <v>316</v>
      </c>
    </row>
    <row r="15" spans="1:5" x14ac:dyDescent="0.2">
      <c r="A15" t="s">
        <v>12</v>
      </c>
      <c r="B15" s="1" t="s">
        <v>48</v>
      </c>
      <c r="C15" t="s">
        <v>1</v>
      </c>
      <c r="D15" t="s">
        <v>315</v>
      </c>
      <c r="E15" t="s">
        <v>316</v>
      </c>
    </row>
    <row r="16" spans="1:5" x14ac:dyDescent="0.2">
      <c r="A16" t="s">
        <v>16</v>
      </c>
      <c r="B16" t="s">
        <v>49</v>
      </c>
      <c r="C16" t="s">
        <v>1</v>
      </c>
      <c r="D16" t="s">
        <v>315</v>
      </c>
      <c r="E16" t="s">
        <v>316</v>
      </c>
    </row>
    <row r="17" spans="1:5" x14ac:dyDescent="0.2">
      <c r="A17" t="s">
        <v>20</v>
      </c>
      <c r="B17" t="s">
        <v>62</v>
      </c>
      <c r="C17" t="s">
        <v>78</v>
      </c>
      <c r="D17" t="s">
        <v>79</v>
      </c>
    </row>
    <row r="18" spans="1:5" x14ac:dyDescent="0.2">
      <c r="A18" t="s">
        <v>21</v>
      </c>
      <c r="B18" t="s">
        <v>63</v>
      </c>
      <c r="C18" t="s">
        <v>78</v>
      </c>
      <c r="D18" t="s">
        <v>77</v>
      </c>
    </row>
    <row r="19" spans="1:5" x14ac:dyDescent="0.2">
      <c r="A19" t="s">
        <v>22</v>
      </c>
      <c r="B19" t="s">
        <v>50</v>
      </c>
      <c r="C19" t="s">
        <v>76</v>
      </c>
      <c r="D19" t="s">
        <v>75</v>
      </c>
    </row>
    <row r="20" spans="1:5" x14ac:dyDescent="0.2">
      <c r="A20" t="s">
        <v>23</v>
      </c>
      <c r="B20" t="s">
        <v>51</v>
      </c>
      <c r="C20" t="s">
        <v>73</v>
      </c>
      <c r="D20" t="s">
        <v>74</v>
      </c>
    </row>
    <row r="21" spans="1:5" x14ac:dyDescent="0.2">
      <c r="A21" t="s">
        <v>26</v>
      </c>
      <c r="B21" t="s">
        <v>52</v>
      </c>
      <c r="C21" t="s">
        <v>81</v>
      </c>
      <c r="D21" s="2" t="s">
        <v>93</v>
      </c>
    </row>
    <row r="22" spans="1:5" x14ac:dyDescent="0.2">
      <c r="A22" t="s">
        <v>27</v>
      </c>
      <c r="B22" t="s">
        <v>53</v>
      </c>
      <c r="C22" t="s">
        <v>82</v>
      </c>
      <c r="D22" s="3" t="s">
        <v>94</v>
      </c>
    </row>
    <row r="23" spans="1:5" x14ac:dyDescent="0.2">
      <c r="A23" t="s">
        <v>28</v>
      </c>
      <c r="B23" t="s">
        <v>54</v>
      </c>
      <c r="C23" t="s">
        <v>83</v>
      </c>
      <c r="D23" t="s">
        <v>84</v>
      </c>
    </row>
    <row r="24" spans="1:5" x14ac:dyDescent="0.2">
      <c r="A24" t="s">
        <v>29</v>
      </c>
      <c r="B24" t="s">
        <v>55</v>
      </c>
      <c r="C24" t="s">
        <v>1</v>
      </c>
      <c r="D24" t="s">
        <v>80</v>
      </c>
    </row>
    <row r="25" spans="1:5" x14ac:dyDescent="0.2">
      <c r="A25" t="s">
        <v>30</v>
      </c>
      <c r="B25" t="s">
        <v>56</v>
      </c>
      <c r="C25" t="s">
        <v>1</v>
      </c>
      <c r="D25" t="s">
        <v>315</v>
      </c>
      <c r="E25" t="s">
        <v>316</v>
      </c>
    </row>
    <row r="26" spans="1:5" x14ac:dyDescent="0.2">
      <c r="A26" t="s">
        <v>31</v>
      </c>
      <c r="B26" t="s">
        <v>58</v>
      </c>
      <c r="C26" t="s">
        <v>1</v>
      </c>
      <c r="D26" t="s">
        <v>315</v>
      </c>
      <c r="E26" t="s">
        <v>316</v>
      </c>
    </row>
    <row r="27" spans="1:5" x14ac:dyDescent="0.2">
      <c r="A27" t="s">
        <v>32</v>
      </c>
      <c r="B27" t="s">
        <v>57</v>
      </c>
      <c r="C27" t="s">
        <v>1</v>
      </c>
      <c r="D27" t="s">
        <v>315</v>
      </c>
      <c r="E27" t="s">
        <v>316</v>
      </c>
    </row>
    <row r="28" spans="1:5" x14ac:dyDescent="0.2">
      <c r="A28" t="s">
        <v>33</v>
      </c>
      <c r="B28" s="1" t="s">
        <v>59</v>
      </c>
      <c r="C28" t="s">
        <v>1</v>
      </c>
      <c r="D28" t="s">
        <v>315</v>
      </c>
      <c r="E28" t="s">
        <v>316</v>
      </c>
    </row>
    <row r="29" spans="1:5" x14ac:dyDescent="0.2">
      <c r="A29" t="s">
        <v>34</v>
      </c>
      <c r="B29" s="1" t="s">
        <v>60</v>
      </c>
      <c r="C29" t="s">
        <v>1</v>
      </c>
      <c r="D29" t="s">
        <v>315</v>
      </c>
      <c r="E29" t="s">
        <v>316</v>
      </c>
    </row>
    <row r="30" spans="1:5" x14ac:dyDescent="0.2">
      <c r="A30" t="s">
        <v>35</v>
      </c>
      <c r="B30" t="s">
        <v>61</v>
      </c>
      <c r="C30" t="s">
        <v>1</v>
      </c>
      <c r="D30" t="s">
        <v>315</v>
      </c>
      <c r="E30" t="s">
        <v>316</v>
      </c>
    </row>
    <row r="31" spans="1:5" x14ac:dyDescent="0.2">
      <c r="A31" t="s">
        <v>37</v>
      </c>
      <c r="B31" t="s">
        <v>64</v>
      </c>
      <c r="C31" t="s">
        <v>78</v>
      </c>
      <c r="D31" t="s">
        <v>79</v>
      </c>
    </row>
    <row r="32" spans="1:5" x14ac:dyDescent="0.2">
      <c r="A32" t="s">
        <v>36</v>
      </c>
      <c r="B32" t="s">
        <v>65</v>
      </c>
      <c r="C32" t="s">
        <v>78</v>
      </c>
      <c r="D32" t="s">
        <v>77</v>
      </c>
    </row>
    <row r="33" spans="1:4" x14ac:dyDescent="0.2">
      <c r="A33" t="s">
        <v>38</v>
      </c>
      <c r="B33" t="s">
        <v>66</v>
      </c>
      <c r="C33" t="s">
        <v>76</v>
      </c>
      <c r="D33" t="s">
        <v>75</v>
      </c>
    </row>
    <row r="34" spans="1:4" x14ac:dyDescent="0.2">
      <c r="A34" t="s">
        <v>39</v>
      </c>
      <c r="B34" t="s">
        <v>67</v>
      </c>
      <c r="C34" t="s">
        <v>73</v>
      </c>
      <c r="D34" t="s">
        <v>74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E3CCE-D9A6-4043-B4E6-790885873B0A}">
  <dimension ref="A1:AL38"/>
  <sheetViews>
    <sheetView topLeftCell="A5" workbookViewId="0">
      <selection activeCell="D21" sqref="D21"/>
    </sheetView>
  </sheetViews>
  <sheetFormatPr baseColWidth="10" defaultRowHeight="16" x14ac:dyDescent="0.2"/>
  <cols>
    <col min="5" max="5" width="18.5" customWidth="1"/>
    <col min="16" max="16" width="11.6640625" bestFit="1" customWidth="1"/>
    <col min="31" max="31" width="11.6640625" bestFit="1" customWidth="1"/>
    <col min="35" max="35" width="26.5" customWidth="1"/>
    <col min="36" max="36" width="22.1640625" customWidth="1"/>
    <col min="37" max="37" width="18.1640625" customWidth="1"/>
  </cols>
  <sheetData>
    <row r="1" spans="1:38" x14ac:dyDescent="0.2">
      <c r="A1" t="s">
        <v>133</v>
      </c>
    </row>
    <row r="2" spans="1:38" x14ac:dyDescent="0.2">
      <c r="A2" t="s">
        <v>134</v>
      </c>
    </row>
    <row r="3" spans="1:38" x14ac:dyDescent="0.2">
      <c r="A3" t="s">
        <v>135</v>
      </c>
    </row>
    <row r="7" spans="1:38" x14ac:dyDescent="0.2">
      <c r="A7" t="s">
        <v>3</v>
      </c>
      <c r="B7" t="s">
        <v>5</v>
      </c>
      <c r="C7" t="s">
        <v>10</v>
      </c>
      <c r="D7" t="s">
        <v>17</v>
      </c>
      <c r="E7" t="s">
        <v>18</v>
      </c>
      <c r="F7" t="s">
        <v>19</v>
      </c>
      <c r="H7" t="s">
        <v>24</v>
      </c>
      <c r="I7" t="s">
        <v>25</v>
      </c>
      <c r="J7" t="s">
        <v>8</v>
      </c>
      <c r="K7" t="s">
        <v>11</v>
      </c>
      <c r="L7" t="s">
        <v>301</v>
      </c>
      <c r="M7" t="s">
        <v>14</v>
      </c>
      <c r="N7" t="s">
        <v>13</v>
      </c>
      <c r="O7" t="s">
        <v>12</v>
      </c>
      <c r="P7" t="s">
        <v>302</v>
      </c>
      <c r="Q7" t="s">
        <v>20</v>
      </c>
      <c r="R7" t="s">
        <v>21</v>
      </c>
      <c r="S7" t="s">
        <v>22</v>
      </c>
      <c r="T7" t="s">
        <v>23</v>
      </c>
      <c r="U7" t="s">
        <v>26</v>
      </c>
      <c r="V7" t="s">
        <v>27</v>
      </c>
      <c r="W7" t="s">
        <v>28</v>
      </c>
      <c r="X7" t="s">
        <v>29</v>
      </c>
      <c r="Y7" t="s">
        <v>30</v>
      </c>
      <c r="Z7" t="s">
        <v>31</v>
      </c>
      <c r="AA7" t="s">
        <v>32</v>
      </c>
      <c r="AB7" t="s">
        <v>33</v>
      </c>
      <c r="AC7" t="s">
        <v>34</v>
      </c>
      <c r="AD7" t="s">
        <v>35</v>
      </c>
      <c r="AE7" t="s">
        <v>37</v>
      </c>
      <c r="AF7" t="s">
        <v>36</v>
      </c>
      <c r="AG7" t="s">
        <v>38</v>
      </c>
      <c r="AH7" t="s">
        <v>39</v>
      </c>
      <c r="AI7" s="7" t="s">
        <v>273</v>
      </c>
      <c r="AJ7" s="7" t="s">
        <v>274</v>
      </c>
      <c r="AK7" s="7" t="s">
        <v>275</v>
      </c>
      <c r="AL7" s="7" t="s">
        <v>276</v>
      </c>
    </row>
    <row r="8" spans="1:38" x14ac:dyDescent="0.2">
      <c r="A8" s="4" t="s">
        <v>95</v>
      </c>
      <c r="B8" s="10" t="s">
        <v>125</v>
      </c>
      <c r="C8" s="5">
        <v>44208</v>
      </c>
      <c r="D8" t="s">
        <v>128</v>
      </c>
      <c r="E8" t="s">
        <v>278</v>
      </c>
      <c r="F8" s="5">
        <v>38359</v>
      </c>
      <c r="G8" s="5"/>
      <c r="H8" t="s">
        <v>136</v>
      </c>
      <c r="I8" t="s">
        <v>164</v>
      </c>
      <c r="J8">
        <v>3</v>
      </c>
      <c r="K8" s="9">
        <f ca="1">J8*25 + 5* RAND()</f>
        <v>76.830959982016722</v>
      </c>
      <c r="L8" s="9">
        <f ca="1">J8* 25 + 6* RAND()</f>
        <v>75.550486494821428</v>
      </c>
      <c r="M8" s="9">
        <f ca="1" xml:space="preserve"> J8*26 + 5 * RAND()</f>
        <v>81.989337743641386</v>
      </c>
      <c r="N8" s="9">
        <f ca="1" xml:space="preserve"> J8 *14 + 10* RAND()</f>
        <v>49.412468093131139</v>
      </c>
      <c r="O8" s="9">
        <f ca="1" xml:space="preserve"> J8 *22 + 15* RAND()</f>
        <v>75.478778104221519</v>
      </c>
      <c r="P8" s="9">
        <f ca="1">J8 * 28 + 4* RAND()</f>
        <v>84.14893230308347</v>
      </c>
      <c r="Q8">
        <v>8.1999999999999993</v>
      </c>
      <c r="R8">
        <v>273</v>
      </c>
      <c r="S8">
        <v>137</v>
      </c>
      <c r="T8">
        <v>3.7</v>
      </c>
      <c r="U8">
        <v>6</v>
      </c>
      <c r="V8">
        <v>14</v>
      </c>
      <c r="W8">
        <v>2021</v>
      </c>
      <c r="X8">
        <v>0</v>
      </c>
      <c r="Y8" s="9">
        <f ca="1" xml:space="preserve"> K8-22*(J8-X8)</f>
        <v>10.830959982016722</v>
      </c>
      <c r="Z8" s="9">
        <f ca="1" xml:space="preserve"> L8-20*(J8-X8)</f>
        <v>15.550486494821428</v>
      </c>
      <c r="AA8" s="9">
        <f ca="1" xml:space="preserve"> M8-24*(J8-X8)</f>
        <v>9.9893377436413857</v>
      </c>
      <c r="AB8" s="9">
        <f ca="1" xml:space="preserve"> N8-9*(J8-X8)</f>
        <v>22.412468093131139</v>
      </c>
      <c r="AC8" s="9">
        <f ca="1" xml:space="preserve"> O8-14*(J8-X8)+ 6*RAND()</f>
        <v>33.770051410575554</v>
      </c>
      <c r="AD8" s="9">
        <f ca="1" xml:space="preserve"> P8-27*(J8-X8)+ 3*RAND()</f>
        <v>5.2173362325021788</v>
      </c>
      <c r="AE8" s="8">
        <f ca="1">IF(B8 ="upa", Q8 +1.5* RAND()*0.8, Q8 +1.5* RAND())</f>
        <v>8.5124220669747999</v>
      </c>
      <c r="AF8" s="9">
        <f ca="1" xml:space="preserve">  R8 -70 * RAND()</f>
        <v>209.56567592869735</v>
      </c>
      <c r="AG8" s="9">
        <f ca="1" xml:space="preserve"> S8 + 0.5* RAND()</f>
        <v>137.44908229262217</v>
      </c>
      <c r="AH8" s="8">
        <f ca="1">T8 + 0.3* RAND()</f>
        <v>3.7571509949198894</v>
      </c>
      <c r="AI8" s="6" t="s">
        <v>192</v>
      </c>
      <c r="AJ8" s="6" t="s">
        <v>193</v>
      </c>
      <c r="AK8" s="6" t="s">
        <v>194</v>
      </c>
      <c r="AL8" s="6">
        <v>96074</v>
      </c>
    </row>
    <row r="9" spans="1:38" x14ac:dyDescent="0.2">
      <c r="A9" s="4" t="s">
        <v>96</v>
      </c>
      <c r="B9" s="11" t="s">
        <v>126</v>
      </c>
      <c r="C9" s="5">
        <v>44215</v>
      </c>
      <c r="D9" t="s">
        <v>129</v>
      </c>
      <c r="E9" t="s">
        <v>278</v>
      </c>
      <c r="F9" s="5">
        <v>13618</v>
      </c>
      <c r="G9" s="5"/>
      <c r="H9" t="s">
        <v>137</v>
      </c>
      <c r="I9" t="s">
        <v>165</v>
      </c>
      <c r="J9">
        <v>2</v>
      </c>
      <c r="K9" s="9">
        <f t="shared" ref="K9:K38" ca="1" si="0">J9*25 + 5* RAND()</f>
        <v>53.711543304778267</v>
      </c>
      <c r="L9" s="9">
        <f t="shared" ref="L9:L38" ca="1" si="1">J9* 25 + 6* RAND()</f>
        <v>54.871443831568669</v>
      </c>
      <c r="M9" s="9">
        <f t="shared" ref="M9:M38" ca="1" si="2" xml:space="preserve"> J9*26 + 5 * RAND()</f>
        <v>56.343657489078936</v>
      </c>
      <c r="N9" s="9">
        <f t="shared" ref="N9:N38" ca="1" si="3" xml:space="preserve"> J9 *14 + 10* RAND()</f>
        <v>36.179395088844359</v>
      </c>
      <c r="O9" s="9">
        <f t="shared" ref="O9:O38" ca="1" si="4" xml:space="preserve"> J9 *22 + 15* RAND()</f>
        <v>46.185229624799106</v>
      </c>
      <c r="P9" s="9">
        <f t="shared" ref="P9:P38" ca="1" si="5">J9 * 28 + 4* RAND()</f>
        <v>57.255557132843009</v>
      </c>
      <c r="Q9">
        <v>10.1</v>
      </c>
      <c r="R9">
        <v>414</v>
      </c>
      <c r="S9">
        <v>142</v>
      </c>
      <c r="T9">
        <v>4.0999999999999996</v>
      </c>
      <c r="U9">
        <v>6</v>
      </c>
      <c r="V9">
        <v>21</v>
      </c>
      <c r="W9">
        <v>2021</v>
      </c>
      <c r="X9">
        <v>1</v>
      </c>
      <c r="Y9" s="9">
        <f t="shared" ref="Y9:Y38" ca="1" si="6" xml:space="preserve"> K9-22*(J9-X9)</f>
        <v>31.711543304778267</v>
      </c>
      <c r="Z9" s="9">
        <f t="shared" ref="Z9:Z38" ca="1" si="7" xml:space="preserve"> L9-20*(J9-X9)</f>
        <v>34.871443831568669</v>
      </c>
      <c r="AA9" s="9">
        <f t="shared" ref="AA9:AA38" ca="1" si="8" xml:space="preserve"> M9-24*(J9-X9)</f>
        <v>32.343657489078936</v>
      </c>
      <c r="AB9" s="9">
        <f t="shared" ref="AB9:AB38" ca="1" si="9" xml:space="preserve"> N9-9*(J9-X9)</f>
        <v>27.179395088844359</v>
      </c>
      <c r="AC9" s="9">
        <f t="shared" ref="AC9:AC38" ca="1" si="10" xml:space="preserve"> O9-14*(J9-X9)+ 6*RAND()</f>
        <v>33.246950383177321</v>
      </c>
      <c r="AD9" s="9">
        <f t="shared" ref="AD9:AD38" ca="1" si="11" xml:space="preserve"> P9-27*(J9-X9)+ 3*RAND()</f>
        <v>31.002167576666793</v>
      </c>
      <c r="AE9" s="8">
        <f t="shared" ref="AE9:AE38" ca="1" si="12">IF(B9 ="upa", Q9 +1.5* RAND()*0.8, Q9 +1.5* RAND())</f>
        <v>10.592702867498188</v>
      </c>
      <c r="AF9" s="9">
        <f t="shared" ref="AF9:AF38" ca="1" si="13" xml:space="preserve">  R9 -70 * RAND()</f>
        <v>389.08485741638117</v>
      </c>
      <c r="AG9" s="9">
        <f t="shared" ref="AG9:AG38" ca="1" si="14" xml:space="preserve"> S9 + 0.5* RAND()</f>
        <v>142.3520464293585</v>
      </c>
      <c r="AH9" s="8">
        <f t="shared" ref="AH9:AH38" ca="1" si="15">T9 + 0.3* RAND()</f>
        <v>4.377372698666834</v>
      </c>
      <c r="AI9" s="6" t="s">
        <v>195</v>
      </c>
      <c r="AJ9" s="6" t="s">
        <v>196</v>
      </c>
      <c r="AK9" s="6" t="s">
        <v>197</v>
      </c>
      <c r="AL9" s="6">
        <v>11264</v>
      </c>
    </row>
    <row r="10" spans="1:38" x14ac:dyDescent="0.2">
      <c r="A10" s="4" t="s">
        <v>97</v>
      </c>
      <c r="B10" s="12" t="s">
        <v>127</v>
      </c>
      <c r="C10" s="5">
        <v>44230</v>
      </c>
      <c r="D10" t="s">
        <v>129</v>
      </c>
      <c r="E10" t="s">
        <v>279</v>
      </c>
      <c r="F10" s="5">
        <v>16959</v>
      </c>
      <c r="G10" s="5"/>
      <c r="H10" t="s">
        <v>138</v>
      </c>
      <c r="I10" t="s">
        <v>166</v>
      </c>
      <c r="J10">
        <v>1</v>
      </c>
      <c r="K10" s="9">
        <f t="shared" ca="1" si="0"/>
        <v>29.799966968302883</v>
      </c>
      <c r="L10" s="9">
        <f t="shared" ca="1" si="1"/>
        <v>27.844977842070552</v>
      </c>
      <c r="M10" s="9">
        <f t="shared" ca="1" si="2"/>
        <v>27.268508896089884</v>
      </c>
      <c r="N10" s="9">
        <f t="shared" ca="1" si="3"/>
        <v>17.264550411248884</v>
      </c>
      <c r="O10" s="9">
        <f t="shared" ca="1" si="4"/>
        <v>25.487366552664771</v>
      </c>
      <c r="P10" s="9">
        <f t="shared" ca="1" si="5"/>
        <v>30.364186759962951</v>
      </c>
      <c r="Q10">
        <v>5.5</v>
      </c>
      <c r="R10">
        <v>323</v>
      </c>
      <c r="S10">
        <v>140</v>
      </c>
      <c r="T10">
        <v>4.3</v>
      </c>
      <c r="U10">
        <v>7</v>
      </c>
      <c r="V10">
        <v>6</v>
      </c>
      <c r="W10">
        <v>2021</v>
      </c>
      <c r="X10">
        <v>1</v>
      </c>
      <c r="Y10" s="9">
        <f t="shared" ca="1" si="6"/>
        <v>29.799966968302883</v>
      </c>
      <c r="Z10" s="9">
        <f t="shared" ca="1" si="7"/>
        <v>27.844977842070552</v>
      </c>
      <c r="AA10" s="9">
        <f t="shared" ca="1" si="8"/>
        <v>27.268508896089884</v>
      </c>
      <c r="AB10" s="9">
        <f t="shared" ca="1" si="9"/>
        <v>17.264550411248884</v>
      </c>
      <c r="AC10" s="9">
        <f t="shared" ca="1" si="10"/>
        <v>30.893570488689182</v>
      </c>
      <c r="AD10" s="9">
        <f t="shared" ca="1" si="11"/>
        <v>33.153117029545783</v>
      </c>
      <c r="AE10" s="8">
        <v>3</v>
      </c>
      <c r="AF10" s="9">
        <f t="shared" ca="1" si="13"/>
        <v>288.29128143556318</v>
      </c>
      <c r="AG10" s="9">
        <f t="shared" ca="1" si="14"/>
        <v>140.16442111789544</v>
      </c>
      <c r="AH10" s="8">
        <f t="shared" ca="1" si="15"/>
        <v>4.573843081618195</v>
      </c>
      <c r="AI10" s="6" t="s">
        <v>198</v>
      </c>
      <c r="AJ10" s="6" t="s">
        <v>199</v>
      </c>
      <c r="AK10" s="6" t="s">
        <v>200</v>
      </c>
      <c r="AL10" s="6">
        <v>57246</v>
      </c>
    </row>
    <row r="11" spans="1:38" x14ac:dyDescent="0.2">
      <c r="A11" s="4" t="s">
        <v>98</v>
      </c>
      <c r="B11" s="10" t="s">
        <v>125</v>
      </c>
      <c r="C11" s="5">
        <v>44245</v>
      </c>
      <c r="D11" t="s">
        <v>129</v>
      </c>
      <c r="E11" t="s">
        <v>278</v>
      </c>
      <c r="F11" s="5">
        <v>23206</v>
      </c>
      <c r="G11" s="5"/>
      <c r="H11" t="s">
        <v>139</v>
      </c>
      <c r="I11" t="s">
        <v>167</v>
      </c>
      <c r="J11">
        <v>3</v>
      </c>
      <c r="K11" s="9">
        <f t="shared" ca="1" si="0"/>
        <v>75.143389026160477</v>
      </c>
      <c r="L11" s="9">
        <f t="shared" ca="1" si="1"/>
        <v>75.852327418849754</v>
      </c>
      <c r="M11" s="9">
        <f t="shared" ca="1" si="2"/>
        <v>80.024492119305407</v>
      </c>
      <c r="N11" s="9">
        <f t="shared" ca="1" si="3"/>
        <v>46.297701933570124</v>
      </c>
      <c r="O11" s="9">
        <f t="shared" ca="1" si="4"/>
        <v>68.568266662929318</v>
      </c>
      <c r="P11" s="9">
        <f t="shared" ca="1" si="5"/>
        <v>85.044911121081668</v>
      </c>
      <c r="Q11">
        <v>4.7</v>
      </c>
      <c r="R11">
        <v>389</v>
      </c>
      <c r="S11">
        <v>139</v>
      </c>
      <c r="T11">
        <v>3.5</v>
      </c>
      <c r="U11">
        <v>7</v>
      </c>
      <c r="V11">
        <v>22</v>
      </c>
      <c r="W11">
        <v>2021</v>
      </c>
      <c r="X11">
        <v>1</v>
      </c>
      <c r="Y11" s="9">
        <f t="shared" ca="1" si="6"/>
        <v>31.143389026160477</v>
      </c>
      <c r="Z11" s="9">
        <f t="shared" ca="1" si="7"/>
        <v>35.852327418849754</v>
      </c>
      <c r="AA11" s="9">
        <f t="shared" ca="1" si="8"/>
        <v>32.024492119305407</v>
      </c>
      <c r="AB11" s="9">
        <f t="shared" ca="1" si="9"/>
        <v>28.297701933570124</v>
      </c>
      <c r="AC11" s="9">
        <f t="shared" ca="1" si="10"/>
        <v>41.420412757473159</v>
      </c>
      <c r="AD11" s="9">
        <f t="shared" ca="1" si="11"/>
        <v>31.098963981954824</v>
      </c>
      <c r="AE11" s="8">
        <f t="shared" ca="1" si="12"/>
        <v>5.7127216259398015</v>
      </c>
      <c r="AF11" s="9">
        <f t="shared" ca="1" si="13"/>
        <v>336.9063634478145</v>
      </c>
      <c r="AG11" s="9">
        <f t="shared" ca="1" si="14"/>
        <v>139.18374886406681</v>
      </c>
      <c r="AH11" s="8">
        <f t="shared" ca="1" si="15"/>
        <v>3.6434122239954645</v>
      </c>
      <c r="AI11" s="6" t="s">
        <v>201</v>
      </c>
      <c r="AJ11" s="6" t="s">
        <v>202</v>
      </c>
      <c r="AK11" s="6" t="s">
        <v>203</v>
      </c>
      <c r="AL11" s="6">
        <v>31457</v>
      </c>
    </row>
    <row r="12" spans="1:38" x14ac:dyDescent="0.2">
      <c r="A12" s="4" t="s">
        <v>99</v>
      </c>
      <c r="B12" s="12" t="s">
        <v>127</v>
      </c>
      <c r="C12" s="5">
        <v>44255</v>
      </c>
      <c r="D12" t="s">
        <v>129</v>
      </c>
      <c r="E12" t="s">
        <v>280</v>
      </c>
      <c r="F12" s="5">
        <v>28622</v>
      </c>
      <c r="G12" s="5"/>
      <c r="H12" t="s">
        <v>140</v>
      </c>
      <c r="I12" t="s">
        <v>168</v>
      </c>
      <c r="J12">
        <v>3</v>
      </c>
      <c r="K12" s="9">
        <f t="shared" ca="1" si="0"/>
        <v>78.385082733281209</v>
      </c>
      <c r="L12" s="9">
        <f t="shared" ca="1" si="1"/>
        <v>80.910396456503179</v>
      </c>
      <c r="M12" s="9">
        <f t="shared" ca="1" si="2"/>
        <v>81.190408345525498</v>
      </c>
      <c r="N12" s="9">
        <f t="shared" ca="1" si="3"/>
        <v>49.759678029561954</v>
      </c>
      <c r="O12" s="9">
        <f t="shared" ca="1" si="4"/>
        <v>70.473461669517732</v>
      </c>
      <c r="P12" s="9">
        <f t="shared" ca="1" si="5"/>
        <v>84.749009056939684</v>
      </c>
      <c r="Q12">
        <v>8.9</v>
      </c>
      <c r="R12">
        <v>411</v>
      </c>
      <c r="S12">
        <v>144</v>
      </c>
      <c r="T12">
        <v>4</v>
      </c>
      <c r="U12">
        <v>7</v>
      </c>
      <c r="V12">
        <v>30</v>
      </c>
      <c r="W12">
        <v>2021</v>
      </c>
      <c r="X12">
        <v>2</v>
      </c>
      <c r="Y12" s="9">
        <f t="shared" ca="1" si="6"/>
        <v>56.385082733281209</v>
      </c>
      <c r="Z12" s="9">
        <f t="shared" ca="1" si="7"/>
        <v>60.910396456503179</v>
      </c>
      <c r="AA12" s="9">
        <f t="shared" ca="1" si="8"/>
        <v>57.190408345525498</v>
      </c>
      <c r="AB12" s="9">
        <f t="shared" ca="1" si="9"/>
        <v>40.759678029561954</v>
      </c>
      <c r="AC12" s="9">
        <f t="shared" ca="1" si="10"/>
        <v>62.323043980552335</v>
      </c>
      <c r="AD12" s="9">
        <f t="shared" ca="1" si="11"/>
        <v>58.681850846123901</v>
      </c>
      <c r="AE12" s="8">
        <v>4.8</v>
      </c>
      <c r="AF12" s="9">
        <f t="shared" ca="1" si="13"/>
        <v>388.98569220520045</v>
      </c>
      <c r="AG12" s="9">
        <f t="shared" ca="1" si="14"/>
        <v>144.35003413655105</v>
      </c>
      <c r="AH12" s="8">
        <f t="shared" ca="1" si="15"/>
        <v>4.0014869075624517</v>
      </c>
      <c r="AI12" s="6" t="s">
        <v>204</v>
      </c>
      <c r="AJ12" s="6" t="s">
        <v>205</v>
      </c>
      <c r="AK12" s="6" t="s">
        <v>206</v>
      </c>
      <c r="AL12" s="6">
        <v>30711</v>
      </c>
    </row>
    <row r="13" spans="1:38" x14ac:dyDescent="0.2">
      <c r="A13" s="4" t="s">
        <v>100</v>
      </c>
      <c r="B13" s="11" t="s">
        <v>126</v>
      </c>
      <c r="C13" s="5">
        <v>44259</v>
      </c>
      <c r="D13" t="s">
        <v>129</v>
      </c>
      <c r="E13" t="s">
        <v>281</v>
      </c>
      <c r="F13" s="5">
        <v>33697</v>
      </c>
      <c r="G13" s="5"/>
      <c r="H13" t="s">
        <v>141</v>
      </c>
      <c r="I13" t="s">
        <v>169</v>
      </c>
      <c r="J13">
        <v>2</v>
      </c>
      <c r="K13" s="9">
        <f t="shared" ca="1" si="0"/>
        <v>53.218284716729933</v>
      </c>
      <c r="L13" s="9">
        <f t="shared" ca="1" si="1"/>
        <v>54.961675260710251</v>
      </c>
      <c r="M13" s="9">
        <f t="shared" ca="1" si="2"/>
        <v>52.384368018110607</v>
      </c>
      <c r="N13" s="9">
        <f t="shared" ca="1" si="3"/>
        <v>29.467451877743574</v>
      </c>
      <c r="O13" s="9">
        <f t="shared" ca="1" si="4"/>
        <v>56.136641465908561</v>
      </c>
      <c r="P13" s="9">
        <f t="shared" ca="1" si="5"/>
        <v>57.196538099276459</v>
      </c>
      <c r="Q13">
        <v>9.3000000000000007</v>
      </c>
      <c r="R13">
        <v>427</v>
      </c>
      <c r="S13">
        <v>145</v>
      </c>
      <c r="T13">
        <v>4.4000000000000004</v>
      </c>
      <c r="U13">
        <v>8</v>
      </c>
      <c r="V13">
        <v>4</v>
      </c>
      <c r="W13">
        <v>2021</v>
      </c>
      <c r="X13">
        <v>1</v>
      </c>
      <c r="Y13" s="9">
        <f t="shared" ca="1" si="6"/>
        <v>31.218284716729933</v>
      </c>
      <c r="Z13" s="9">
        <f t="shared" ca="1" si="7"/>
        <v>34.961675260710251</v>
      </c>
      <c r="AA13" s="9">
        <f t="shared" ca="1" si="8"/>
        <v>28.384368018110607</v>
      </c>
      <c r="AB13" s="9">
        <f t="shared" ca="1" si="9"/>
        <v>20.467451877743574</v>
      </c>
      <c r="AC13" s="9">
        <f t="shared" ca="1" si="10"/>
        <v>46.394949340564857</v>
      </c>
      <c r="AD13" s="9">
        <f t="shared" ca="1" si="11"/>
        <v>31.3916275424947</v>
      </c>
      <c r="AE13" s="8">
        <f t="shared" ca="1" si="12"/>
        <v>10.628201672586007</v>
      </c>
      <c r="AF13" s="9">
        <f t="shared" ca="1" si="13"/>
        <v>406.5916361089927</v>
      </c>
      <c r="AG13" s="9">
        <f t="shared" ca="1" si="14"/>
        <v>145.34070753236071</v>
      </c>
      <c r="AH13" s="8">
        <f t="shared" ca="1" si="15"/>
        <v>4.4083132385746397</v>
      </c>
      <c r="AI13" s="6" t="s">
        <v>207</v>
      </c>
      <c r="AJ13" s="6" t="s">
        <v>208</v>
      </c>
      <c r="AK13" s="6" t="s">
        <v>209</v>
      </c>
      <c r="AL13" s="6">
        <v>52722</v>
      </c>
    </row>
    <row r="14" spans="1:38" x14ac:dyDescent="0.2">
      <c r="A14" s="4" t="s">
        <v>101</v>
      </c>
      <c r="B14" s="11" t="s">
        <v>126</v>
      </c>
      <c r="C14" s="5">
        <v>44264</v>
      </c>
      <c r="D14" t="s">
        <v>129</v>
      </c>
      <c r="E14" t="s">
        <v>282</v>
      </c>
      <c r="F14" s="5">
        <v>20323</v>
      </c>
      <c r="G14" s="5"/>
      <c r="H14" t="s">
        <v>142</v>
      </c>
      <c r="I14" t="s">
        <v>170</v>
      </c>
      <c r="J14">
        <v>3</v>
      </c>
      <c r="K14" s="9">
        <f t="shared" ca="1" si="0"/>
        <v>76.146979449148077</v>
      </c>
      <c r="L14" s="9">
        <f t="shared" ca="1" si="1"/>
        <v>79.0123976243069</v>
      </c>
      <c r="M14" s="9">
        <f t="shared" ca="1" si="2"/>
        <v>80.815746907864167</v>
      </c>
      <c r="N14" s="9">
        <f t="shared" ca="1" si="3"/>
        <v>48.498360840367233</v>
      </c>
      <c r="O14" s="9">
        <f t="shared" ca="1" si="4"/>
        <v>74.505821840200866</v>
      </c>
      <c r="P14" s="9">
        <f t="shared" ca="1" si="5"/>
        <v>87.014187612533362</v>
      </c>
      <c r="Q14">
        <v>5.6</v>
      </c>
      <c r="R14">
        <v>249</v>
      </c>
      <c r="S14">
        <v>142</v>
      </c>
      <c r="T14">
        <v>3.6</v>
      </c>
      <c r="U14">
        <v>8</v>
      </c>
      <c r="V14">
        <v>10</v>
      </c>
      <c r="W14">
        <v>2021</v>
      </c>
      <c r="X14">
        <v>2</v>
      </c>
      <c r="Y14" s="9">
        <f t="shared" ca="1" si="6"/>
        <v>54.146979449148077</v>
      </c>
      <c r="Z14" s="9">
        <f t="shared" ca="1" si="7"/>
        <v>59.0123976243069</v>
      </c>
      <c r="AA14" s="9">
        <f t="shared" ca="1" si="8"/>
        <v>56.815746907864167</v>
      </c>
      <c r="AB14" s="9">
        <f t="shared" ca="1" si="9"/>
        <v>39.498360840367233</v>
      </c>
      <c r="AC14" s="9">
        <f t="shared" ca="1" si="10"/>
        <v>61.401857413403775</v>
      </c>
      <c r="AD14" s="9">
        <f t="shared" ca="1" si="11"/>
        <v>62.488780749223508</v>
      </c>
      <c r="AE14" s="8">
        <f t="shared" ca="1" si="12"/>
        <v>6.4689814788772511</v>
      </c>
      <c r="AF14" s="9">
        <f t="shared" ca="1" si="13"/>
        <v>236.02549991632975</v>
      </c>
      <c r="AG14" s="9">
        <f t="shared" ca="1" si="14"/>
        <v>142.45830920902637</v>
      </c>
      <c r="AH14" s="8">
        <f t="shared" ca="1" si="15"/>
        <v>3.6208522173028501</v>
      </c>
      <c r="AI14" s="6" t="s">
        <v>210</v>
      </c>
      <c r="AJ14" s="6" t="s">
        <v>211</v>
      </c>
      <c r="AK14" s="6" t="s">
        <v>212</v>
      </c>
      <c r="AL14" s="6">
        <v>48086</v>
      </c>
    </row>
    <row r="15" spans="1:38" x14ac:dyDescent="0.2">
      <c r="A15" s="4" t="s">
        <v>102</v>
      </c>
      <c r="B15" s="12" t="s">
        <v>127</v>
      </c>
      <c r="C15" s="5">
        <v>44999</v>
      </c>
      <c r="D15" t="s">
        <v>130</v>
      </c>
      <c r="E15" t="s">
        <v>283</v>
      </c>
      <c r="F15" s="5">
        <v>27283</v>
      </c>
      <c r="G15" s="5"/>
      <c r="H15" t="s">
        <v>143</v>
      </c>
      <c r="I15" t="s">
        <v>171</v>
      </c>
      <c r="J15">
        <v>3</v>
      </c>
      <c r="K15" s="9">
        <f t="shared" ca="1" si="0"/>
        <v>77.446078170173564</v>
      </c>
      <c r="L15" s="9">
        <f t="shared" ca="1" si="1"/>
        <v>75.891354071725729</v>
      </c>
      <c r="M15" s="9">
        <f t="shared" ca="1" si="2"/>
        <v>78.102579298530927</v>
      </c>
      <c r="N15" s="9">
        <f t="shared" ca="1" si="3"/>
        <v>49.131641469410724</v>
      </c>
      <c r="O15" s="9">
        <f t="shared" ca="1" si="4"/>
        <v>80.020119932133554</v>
      </c>
      <c r="P15" s="9">
        <f t="shared" ca="1" si="5"/>
        <v>84.871926928952732</v>
      </c>
      <c r="Q15">
        <v>9.6999999999999993</v>
      </c>
      <c r="R15">
        <v>197</v>
      </c>
      <c r="S15">
        <v>138</v>
      </c>
      <c r="T15">
        <v>4.5</v>
      </c>
      <c r="U15">
        <v>8</v>
      </c>
      <c r="V15">
        <v>15</v>
      </c>
      <c r="W15">
        <v>2021</v>
      </c>
      <c r="X15">
        <v>2</v>
      </c>
      <c r="Y15" s="9">
        <f t="shared" ca="1" si="6"/>
        <v>55.446078170173564</v>
      </c>
      <c r="Z15" s="9">
        <f t="shared" ca="1" si="7"/>
        <v>55.891354071725729</v>
      </c>
      <c r="AA15" s="9">
        <f t="shared" ca="1" si="8"/>
        <v>54.102579298530927</v>
      </c>
      <c r="AB15" s="9">
        <f t="shared" ca="1" si="9"/>
        <v>40.131641469410724</v>
      </c>
      <c r="AC15" s="9">
        <f t="shared" ca="1" si="10"/>
        <v>67.682297989637902</v>
      </c>
      <c r="AD15" s="9">
        <f t="shared" ca="1" si="11"/>
        <v>58.304746768309442</v>
      </c>
      <c r="AE15" s="8">
        <v>4.9000000000000004</v>
      </c>
      <c r="AF15" s="9">
        <f t="shared" ca="1" si="13"/>
        <v>127.28098850471525</v>
      </c>
      <c r="AG15" s="9">
        <f t="shared" ca="1" si="14"/>
        <v>138.30146790115566</v>
      </c>
      <c r="AH15" s="8">
        <f t="shared" ca="1" si="15"/>
        <v>4.5390056689814333</v>
      </c>
      <c r="AI15" s="6" t="s">
        <v>213</v>
      </c>
      <c r="AJ15" s="6" t="s">
        <v>214</v>
      </c>
      <c r="AK15" s="6" t="s">
        <v>203</v>
      </c>
      <c r="AL15" s="6">
        <v>50784</v>
      </c>
    </row>
    <row r="16" spans="1:38" x14ac:dyDescent="0.2">
      <c r="A16" s="4" t="s">
        <v>103</v>
      </c>
      <c r="B16" s="10" t="s">
        <v>125</v>
      </c>
      <c r="C16" s="5">
        <v>44276</v>
      </c>
      <c r="D16" t="s">
        <v>131</v>
      </c>
      <c r="E16" t="s">
        <v>278</v>
      </c>
      <c r="F16" s="5">
        <v>31000</v>
      </c>
      <c r="G16" s="5"/>
      <c r="H16" t="s">
        <v>144</v>
      </c>
      <c r="I16" t="s">
        <v>172</v>
      </c>
      <c r="J16">
        <v>2</v>
      </c>
      <c r="K16" s="9">
        <f t="shared" ca="1" si="0"/>
        <v>51.658916473919014</v>
      </c>
      <c r="L16" s="9">
        <f t="shared" ca="1" si="1"/>
        <v>52.914430105391311</v>
      </c>
      <c r="M16" s="9">
        <f t="shared" ca="1" si="2"/>
        <v>53.353670758479275</v>
      </c>
      <c r="N16" s="9">
        <f t="shared" ca="1" si="3"/>
        <v>29.226443357286293</v>
      </c>
      <c r="O16" s="9">
        <f t="shared" ca="1" si="4"/>
        <v>48.183597943245829</v>
      </c>
      <c r="P16" s="9">
        <f t="shared" ca="1" si="5"/>
        <v>56.858055993331845</v>
      </c>
      <c r="Q16">
        <v>8.3000000000000007</v>
      </c>
      <c r="R16">
        <v>204</v>
      </c>
      <c r="S16">
        <v>140</v>
      </c>
      <c r="T16">
        <v>4.3</v>
      </c>
      <c r="U16">
        <v>8</v>
      </c>
      <c r="V16">
        <v>22</v>
      </c>
      <c r="W16">
        <v>2021</v>
      </c>
      <c r="X16">
        <v>0</v>
      </c>
      <c r="Y16" s="9">
        <f t="shared" ca="1" si="6"/>
        <v>7.6589164739190139</v>
      </c>
      <c r="Z16" s="9">
        <f t="shared" ca="1" si="7"/>
        <v>12.914430105391311</v>
      </c>
      <c r="AA16" s="9">
        <f t="shared" ca="1" si="8"/>
        <v>5.3536707584792751</v>
      </c>
      <c r="AB16" s="9">
        <f t="shared" ca="1" si="9"/>
        <v>11.226443357286293</v>
      </c>
      <c r="AC16" s="9">
        <f t="shared" ca="1" si="10"/>
        <v>26.028333972145436</v>
      </c>
      <c r="AD16" s="9">
        <f t="shared" ca="1" si="11"/>
        <v>4.1764294847530277</v>
      </c>
      <c r="AE16" s="8">
        <f t="shared" ca="1" si="12"/>
        <v>8.6486285776110101</v>
      </c>
      <c r="AF16" s="9">
        <f t="shared" ca="1" si="13"/>
        <v>145.95427992810906</v>
      </c>
      <c r="AG16" s="9">
        <f t="shared" ca="1" si="14"/>
        <v>140.37073983376087</v>
      </c>
      <c r="AH16" s="8">
        <f t="shared" ca="1" si="15"/>
        <v>4.4253806404709319</v>
      </c>
      <c r="AI16" s="6" t="s">
        <v>215</v>
      </c>
      <c r="AJ16" s="6" t="s">
        <v>216</v>
      </c>
      <c r="AK16" s="6" t="s">
        <v>217</v>
      </c>
      <c r="AL16" s="6">
        <v>64711</v>
      </c>
    </row>
    <row r="17" spans="1:38" x14ac:dyDescent="0.2">
      <c r="A17" s="4" t="s">
        <v>104</v>
      </c>
      <c r="B17" s="12" t="s">
        <v>127</v>
      </c>
      <c r="C17" s="5">
        <v>44278</v>
      </c>
      <c r="D17" t="s">
        <v>132</v>
      </c>
      <c r="E17" t="s">
        <v>278</v>
      </c>
      <c r="F17" s="5">
        <v>26653</v>
      </c>
      <c r="G17" s="5"/>
      <c r="H17" t="s">
        <v>140</v>
      </c>
      <c r="I17" t="s">
        <v>173</v>
      </c>
      <c r="J17">
        <v>3</v>
      </c>
      <c r="K17" s="9">
        <f t="shared" ca="1" si="0"/>
        <v>75.322159055923649</v>
      </c>
      <c r="L17" s="9">
        <f t="shared" ca="1" si="1"/>
        <v>76.792537797225762</v>
      </c>
      <c r="M17" s="9">
        <f t="shared" ca="1" si="2"/>
        <v>78.191886190576355</v>
      </c>
      <c r="N17" s="9">
        <f t="shared" ca="1" si="3"/>
        <v>45.708199813454904</v>
      </c>
      <c r="O17" s="9">
        <f t="shared" ca="1" si="4"/>
        <v>80.627381096857619</v>
      </c>
      <c r="P17" s="9">
        <f t="shared" ca="1" si="5"/>
        <v>85.892578819009771</v>
      </c>
      <c r="Q17">
        <v>7.6</v>
      </c>
      <c r="R17">
        <v>305</v>
      </c>
      <c r="S17">
        <v>137</v>
      </c>
      <c r="T17">
        <v>3.8</v>
      </c>
      <c r="U17">
        <v>8</v>
      </c>
      <c r="V17">
        <v>26</v>
      </c>
      <c r="W17">
        <v>2021</v>
      </c>
      <c r="X17">
        <v>1</v>
      </c>
      <c r="Y17" s="9">
        <f t="shared" ca="1" si="6"/>
        <v>31.322159055923649</v>
      </c>
      <c r="Z17" s="9">
        <f t="shared" ca="1" si="7"/>
        <v>36.792537797225762</v>
      </c>
      <c r="AA17" s="9">
        <f t="shared" ca="1" si="8"/>
        <v>30.191886190576355</v>
      </c>
      <c r="AB17" s="9">
        <f t="shared" ca="1" si="9"/>
        <v>27.708199813454904</v>
      </c>
      <c r="AC17" s="9">
        <f t="shared" ca="1" si="10"/>
        <v>56.860677760094525</v>
      </c>
      <c r="AD17" s="9">
        <f t="shared" ca="1" si="11"/>
        <v>33.991220280741722</v>
      </c>
      <c r="AE17" s="8">
        <v>4.4000000000000004</v>
      </c>
      <c r="AF17" s="9">
        <f t="shared" ca="1" si="13"/>
        <v>241.36670131184272</v>
      </c>
      <c r="AG17" s="9">
        <f t="shared" ca="1" si="14"/>
        <v>137.39571334839255</v>
      </c>
      <c r="AH17" s="8">
        <f t="shared" ca="1" si="15"/>
        <v>3.8051327230128464</v>
      </c>
      <c r="AI17" s="6" t="s">
        <v>218</v>
      </c>
      <c r="AJ17" s="6" t="s">
        <v>219</v>
      </c>
      <c r="AK17" s="6" t="s">
        <v>220</v>
      </c>
      <c r="AL17" s="6">
        <v>33707</v>
      </c>
    </row>
    <row r="18" spans="1:38" x14ac:dyDescent="0.2">
      <c r="A18" s="4" t="s">
        <v>105</v>
      </c>
      <c r="B18" s="10" t="s">
        <v>125</v>
      </c>
      <c r="C18" s="5">
        <v>44297</v>
      </c>
      <c r="D18" t="s">
        <v>129</v>
      </c>
      <c r="E18" t="s">
        <v>284</v>
      </c>
      <c r="F18" s="5">
        <v>34617</v>
      </c>
      <c r="G18" s="5"/>
      <c r="H18" t="s">
        <v>145</v>
      </c>
      <c r="I18" t="s">
        <v>174</v>
      </c>
      <c r="J18">
        <v>3</v>
      </c>
      <c r="K18" s="9">
        <f t="shared" ca="1" si="0"/>
        <v>78.651573051846242</v>
      </c>
      <c r="L18" s="9">
        <f t="shared" ca="1" si="1"/>
        <v>77.310413530860913</v>
      </c>
      <c r="M18" s="9">
        <f t="shared" ca="1" si="2"/>
        <v>78.129606538294581</v>
      </c>
      <c r="N18" s="9">
        <f t="shared" ca="1" si="3"/>
        <v>47.879376405645452</v>
      </c>
      <c r="O18" s="9">
        <f t="shared" ca="1" si="4"/>
        <v>66.319173392855461</v>
      </c>
      <c r="P18" s="9">
        <f t="shared" ca="1" si="5"/>
        <v>84.02438546300337</v>
      </c>
      <c r="Q18">
        <v>9.1999999999999993</v>
      </c>
      <c r="R18">
        <v>347</v>
      </c>
      <c r="S18">
        <v>143</v>
      </c>
      <c r="T18">
        <v>3.6</v>
      </c>
      <c r="U18">
        <v>9</v>
      </c>
      <c r="V18">
        <v>12</v>
      </c>
      <c r="W18">
        <v>2021</v>
      </c>
      <c r="X18">
        <v>0</v>
      </c>
      <c r="Y18" s="9">
        <f t="shared" ca="1" si="6"/>
        <v>12.651573051846242</v>
      </c>
      <c r="Z18" s="9">
        <f t="shared" ca="1" si="7"/>
        <v>17.310413530860913</v>
      </c>
      <c r="AA18" s="9">
        <f t="shared" ca="1" si="8"/>
        <v>6.1296065382945812</v>
      </c>
      <c r="AB18" s="9">
        <f t="shared" ca="1" si="9"/>
        <v>20.879376405645452</v>
      </c>
      <c r="AC18" s="9">
        <f t="shared" ca="1" si="10"/>
        <v>29.345238944317117</v>
      </c>
      <c r="AD18" s="9">
        <f t="shared" ca="1" si="11"/>
        <v>4.2941534690872203</v>
      </c>
      <c r="AE18" s="8">
        <f t="shared" ca="1" si="12"/>
        <v>10.305380427697699</v>
      </c>
      <c r="AF18" s="9">
        <f t="shared" ca="1" si="13"/>
        <v>336.724412392457</v>
      </c>
      <c r="AG18" s="9">
        <f t="shared" ca="1" si="14"/>
        <v>143.38328772267172</v>
      </c>
      <c r="AH18" s="8">
        <f t="shared" ca="1" si="15"/>
        <v>3.6628238765584484</v>
      </c>
      <c r="AI18" s="6" t="s">
        <v>221</v>
      </c>
      <c r="AJ18" s="6" t="s">
        <v>222</v>
      </c>
      <c r="AK18" s="6" t="s">
        <v>223</v>
      </c>
      <c r="AL18" s="6">
        <v>69601</v>
      </c>
    </row>
    <row r="19" spans="1:38" x14ac:dyDescent="0.2">
      <c r="A19" s="4" t="s">
        <v>106</v>
      </c>
      <c r="B19" s="13" t="s">
        <v>126</v>
      </c>
      <c r="C19" s="5">
        <v>44308</v>
      </c>
      <c r="D19" t="s">
        <v>129</v>
      </c>
      <c r="E19" t="s">
        <v>278</v>
      </c>
      <c r="F19" s="5">
        <v>34290</v>
      </c>
      <c r="G19" s="5"/>
      <c r="H19" t="s">
        <v>146</v>
      </c>
      <c r="I19" t="s">
        <v>175</v>
      </c>
      <c r="J19">
        <v>3</v>
      </c>
      <c r="K19" s="9">
        <f t="shared" ca="1" si="0"/>
        <v>75.633676655607644</v>
      </c>
      <c r="L19" s="9">
        <f t="shared" ca="1" si="1"/>
        <v>76.982724101289776</v>
      </c>
      <c r="M19" s="9">
        <f t="shared" ca="1" si="2"/>
        <v>81.374767674101818</v>
      </c>
      <c r="N19" s="9">
        <f t="shared" ca="1" si="3"/>
        <v>43.189589859550622</v>
      </c>
      <c r="O19" s="9">
        <f t="shared" ca="1" si="4"/>
        <v>70.983235209927827</v>
      </c>
      <c r="P19" s="9">
        <f t="shared" ca="1" si="5"/>
        <v>87.076172614142749</v>
      </c>
      <c r="Q19">
        <v>11.5</v>
      </c>
      <c r="R19">
        <v>402</v>
      </c>
      <c r="S19">
        <v>136</v>
      </c>
      <c r="T19">
        <v>3.4</v>
      </c>
      <c r="U19">
        <v>9</v>
      </c>
      <c r="V19">
        <v>23</v>
      </c>
      <c r="W19">
        <v>2021</v>
      </c>
      <c r="X19">
        <v>1</v>
      </c>
      <c r="Y19" s="9">
        <f t="shared" ca="1" si="6"/>
        <v>31.633676655607644</v>
      </c>
      <c r="Z19" s="9">
        <f t="shared" ca="1" si="7"/>
        <v>36.982724101289776</v>
      </c>
      <c r="AA19" s="9">
        <f t="shared" ca="1" si="8"/>
        <v>33.374767674101818</v>
      </c>
      <c r="AB19" s="9">
        <f t="shared" ca="1" si="9"/>
        <v>25.189589859550622</v>
      </c>
      <c r="AC19" s="9">
        <f t="shared" ca="1" si="10"/>
        <v>43.269809813024828</v>
      </c>
      <c r="AD19" s="9">
        <f t="shared" ca="1" si="11"/>
        <v>34.706533026909639</v>
      </c>
      <c r="AE19" s="8">
        <f t="shared" ca="1" si="12"/>
        <v>12.925766284103766</v>
      </c>
      <c r="AF19" s="9">
        <f t="shared" ca="1" si="13"/>
        <v>384.69652483949733</v>
      </c>
      <c r="AG19" s="9">
        <f t="shared" ca="1" si="14"/>
        <v>136.35097374079976</v>
      </c>
      <c r="AH19" s="8">
        <f t="shared" ca="1" si="15"/>
        <v>3.613878426108891</v>
      </c>
      <c r="AI19" s="6" t="s">
        <v>224</v>
      </c>
      <c r="AJ19" s="6" t="s">
        <v>225</v>
      </c>
      <c r="AK19" s="6" t="s">
        <v>226</v>
      </c>
      <c r="AL19" s="6">
        <v>53356</v>
      </c>
    </row>
    <row r="20" spans="1:38" x14ac:dyDescent="0.2">
      <c r="A20" s="4" t="s">
        <v>107</v>
      </c>
      <c r="B20" s="10" t="s">
        <v>125</v>
      </c>
      <c r="C20" s="5">
        <v>44313</v>
      </c>
      <c r="D20" t="s">
        <v>129</v>
      </c>
      <c r="E20" t="s">
        <v>278</v>
      </c>
      <c r="F20" s="5">
        <v>17590</v>
      </c>
      <c r="G20" s="5"/>
      <c r="H20" t="s">
        <v>147</v>
      </c>
      <c r="I20" t="s">
        <v>176</v>
      </c>
      <c r="J20">
        <v>3</v>
      </c>
      <c r="K20" s="9">
        <f t="shared" ca="1" si="0"/>
        <v>79.640738822264126</v>
      </c>
      <c r="L20" s="9">
        <f t="shared" ca="1" si="1"/>
        <v>75.863225676384616</v>
      </c>
      <c r="M20" s="9">
        <f t="shared" ca="1" si="2"/>
        <v>81.044768218087228</v>
      </c>
      <c r="N20" s="9">
        <f t="shared" ca="1" si="3"/>
        <v>44.480685668178801</v>
      </c>
      <c r="O20" s="9">
        <f t="shared" ca="1" si="4"/>
        <v>73.053082722064858</v>
      </c>
      <c r="P20" s="9">
        <f t="shared" ca="1" si="5"/>
        <v>87.882969302119633</v>
      </c>
      <c r="Q20">
        <v>10.199999999999999</v>
      </c>
      <c r="R20">
        <v>389</v>
      </c>
      <c r="S20">
        <v>135</v>
      </c>
      <c r="T20">
        <v>3.9</v>
      </c>
      <c r="U20">
        <v>9</v>
      </c>
      <c r="V20">
        <v>28</v>
      </c>
      <c r="W20">
        <v>2021</v>
      </c>
      <c r="X20">
        <v>1</v>
      </c>
      <c r="Y20" s="9">
        <f t="shared" ca="1" si="6"/>
        <v>35.640738822264126</v>
      </c>
      <c r="Z20" s="9">
        <f t="shared" ca="1" si="7"/>
        <v>35.863225676384616</v>
      </c>
      <c r="AA20" s="9">
        <f t="shared" ca="1" si="8"/>
        <v>33.044768218087228</v>
      </c>
      <c r="AB20" s="9">
        <f t="shared" ca="1" si="9"/>
        <v>26.480685668178801</v>
      </c>
      <c r="AC20" s="9">
        <f t="shared" ca="1" si="10"/>
        <v>48.560260630350577</v>
      </c>
      <c r="AD20" s="9">
        <f t="shared" ca="1" si="11"/>
        <v>34.305110212209833</v>
      </c>
      <c r="AE20" s="8">
        <f t="shared" ca="1" si="12"/>
        <v>11.289863509007183</v>
      </c>
      <c r="AF20" s="9">
        <f t="shared" ca="1" si="13"/>
        <v>362.40305013461125</v>
      </c>
      <c r="AG20" s="9">
        <f t="shared" ca="1" si="14"/>
        <v>135.26424435671424</v>
      </c>
      <c r="AH20" s="8">
        <f t="shared" ca="1" si="15"/>
        <v>4.0268264913222396</v>
      </c>
      <c r="AI20" s="6" t="s">
        <v>227</v>
      </c>
      <c r="AJ20" s="6" t="s">
        <v>228</v>
      </c>
      <c r="AK20" s="6" t="s">
        <v>197</v>
      </c>
      <c r="AL20" s="6">
        <v>32865</v>
      </c>
    </row>
    <row r="21" spans="1:38" x14ac:dyDescent="0.2">
      <c r="A21" s="4" t="s">
        <v>108</v>
      </c>
      <c r="B21" s="12" t="s">
        <v>127</v>
      </c>
      <c r="C21" s="5">
        <v>44318</v>
      </c>
      <c r="D21" t="s">
        <v>128</v>
      </c>
      <c r="E21" t="s">
        <v>279</v>
      </c>
      <c r="F21" s="5">
        <v>24219</v>
      </c>
      <c r="G21" s="5"/>
      <c r="H21" t="s">
        <v>148</v>
      </c>
      <c r="I21" t="s">
        <v>177</v>
      </c>
      <c r="J21">
        <v>3</v>
      </c>
      <c r="K21" s="9">
        <f t="shared" ca="1" si="0"/>
        <v>76.162003973534254</v>
      </c>
      <c r="L21" s="9">
        <f t="shared" ca="1" si="1"/>
        <v>78.837140308957487</v>
      </c>
      <c r="M21" s="9">
        <f t="shared" ca="1" si="2"/>
        <v>81.28884578479105</v>
      </c>
      <c r="N21" s="9">
        <f t="shared" ca="1" si="3"/>
        <v>49.614853470109004</v>
      </c>
      <c r="O21" s="9">
        <f t="shared" ca="1" si="4"/>
        <v>75.487136589490035</v>
      </c>
      <c r="P21" s="9">
        <f t="shared" ca="1" si="5"/>
        <v>87.335832258832909</v>
      </c>
      <c r="Q21">
        <v>106</v>
      </c>
      <c r="R21">
        <v>432</v>
      </c>
      <c r="S21">
        <v>141</v>
      </c>
      <c r="T21">
        <v>4.5999999999999996</v>
      </c>
      <c r="U21">
        <v>10</v>
      </c>
      <c r="V21">
        <v>3</v>
      </c>
      <c r="W21">
        <v>2021</v>
      </c>
      <c r="X21">
        <v>2</v>
      </c>
      <c r="Y21" s="9">
        <f t="shared" ca="1" si="6"/>
        <v>54.162003973534254</v>
      </c>
      <c r="Z21" s="9">
        <f t="shared" ca="1" si="7"/>
        <v>58.837140308957487</v>
      </c>
      <c r="AA21" s="9">
        <f t="shared" ca="1" si="8"/>
        <v>57.28884578479105</v>
      </c>
      <c r="AB21" s="9">
        <f t="shared" ca="1" si="9"/>
        <v>40.614853470109004</v>
      </c>
      <c r="AC21" s="9">
        <f t="shared" ca="1" si="10"/>
        <v>63.441032820356604</v>
      </c>
      <c r="AD21" s="9">
        <f t="shared" ca="1" si="11"/>
        <v>61.397773644692364</v>
      </c>
      <c r="AE21" s="8">
        <v>5.3</v>
      </c>
      <c r="AF21" s="9">
        <f t="shared" ca="1" si="13"/>
        <v>399.95931502584324</v>
      </c>
      <c r="AG21" s="9">
        <f t="shared" ca="1" si="14"/>
        <v>141.30376160695167</v>
      </c>
      <c r="AH21" s="8">
        <f t="shared" ca="1" si="15"/>
        <v>4.8278956729729483</v>
      </c>
      <c r="AI21" s="6" t="s">
        <v>229</v>
      </c>
      <c r="AJ21" s="6" t="s">
        <v>230</v>
      </c>
      <c r="AK21" s="6" t="s">
        <v>231</v>
      </c>
      <c r="AL21" s="6">
        <v>56772</v>
      </c>
    </row>
    <row r="22" spans="1:38" x14ac:dyDescent="0.2">
      <c r="A22" s="4" t="s">
        <v>109</v>
      </c>
      <c r="B22" s="11" t="s">
        <v>126</v>
      </c>
      <c r="C22" s="5">
        <v>44324</v>
      </c>
      <c r="D22" s="1" t="s">
        <v>129</v>
      </c>
      <c r="E22" t="s">
        <v>285</v>
      </c>
      <c r="F22" s="5">
        <v>28713</v>
      </c>
      <c r="G22" s="5"/>
      <c r="H22" t="s">
        <v>149</v>
      </c>
      <c r="I22" t="s">
        <v>165</v>
      </c>
      <c r="J22">
        <v>2</v>
      </c>
      <c r="K22" s="9">
        <f t="shared" ca="1" si="0"/>
        <v>51.48622689255518</v>
      </c>
      <c r="L22" s="9">
        <f t="shared" ca="1" si="1"/>
        <v>50.399667884627746</v>
      </c>
      <c r="M22" s="9">
        <f t="shared" ca="1" si="2"/>
        <v>52.06175398906548</v>
      </c>
      <c r="N22" s="9">
        <f t="shared" ca="1" si="3"/>
        <v>37.437676104851747</v>
      </c>
      <c r="O22" s="9">
        <f t="shared" ca="1" si="4"/>
        <v>57.168034511917995</v>
      </c>
      <c r="P22" s="9">
        <f t="shared" ca="1" si="5"/>
        <v>58.551608836708006</v>
      </c>
      <c r="Q22">
        <v>10.1</v>
      </c>
      <c r="R22">
        <v>288</v>
      </c>
      <c r="S22">
        <v>133</v>
      </c>
      <c r="T22">
        <v>4.3</v>
      </c>
      <c r="U22">
        <v>10</v>
      </c>
      <c r="V22">
        <v>9</v>
      </c>
      <c r="W22">
        <v>2021</v>
      </c>
      <c r="X22">
        <v>0</v>
      </c>
      <c r="Y22" s="9">
        <f t="shared" ca="1" si="6"/>
        <v>7.4862268925551803</v>
      </c>
      <c r="Z22" s="9">
        <f t="shared" ca="1" si="7"/>
        <v>10.399667884627746</v>
      </c>
      <c r="AA22" s="9">
        <f t="shared" ca="1" si="8"/>
        <v>4.0617539890654797</v>
      </c>
      <c r="AB22" s="9">
        <f t="shared" ca="1" si="9"/>
        <v>19.437676104851747</v>
      </c>
      <c r="AC22" s="9" t="s">
        <v>311</v>
      </c>
      <c r="AD22" s="9" t="s">
        <v>311</v>
      </c>
      <c r="AE22" s="8">
        <f t="shared" ca="1" si="12"/>
        <v>11.137919742191203</v>
      </c>
      <c r="AF22" s="9">
        <f t="shared" ca="1" si="13"/>
        <v>285.00691677639725</v>
      </c>
      <c r="AG22" s="9">
        <f t="shared" ca="1" si="14"/>
        <v>133.30911273115984</v>
      </c>
      <c r="AH22" s="8">
        <f t="shared" ca="1" si="15"/>
        <v>4.3801573402176448</v>
      </c>
      <c r="AI22" s="6" t="s">
        <v>232</v>
      </c>
      <c r="AJ22" s="6" t="s">
        <v>233</v>
      </c>
      <c r="AK22" s="6" t="s">
        <v>234</v>
      </c>
      <c r="AL22" s="6">
        <v>72594</v>
      </c>
    </row>
    <row r="23" spans="1:38" x14ac:dyDescent="0.2">
      <c r="A23" s="4"/>
      <c r="C23" s="5"/>
      <c r="D23" s="1"/>
      <c r="F23" s="5"/>
      <c r="G23" s="5"/>
      <c r="K23" s="9"/>
      <c r="L23" s="9"/>
      <c r="M23" s="9"/>
      <c r="N23" s="9"/>
      <c r="O23" s="9"/>
      <c r="P23" s="9"/>
      <c r="Y23" s="9"/>
      <c r="Z23" s="9"/>
      <c r="AA23" s="9"/>
      <c r="AB23" s="9"/>
      <c r="AC23" s="9"/>
      <c r="AD23" s="9"/>
      <c r="AE23" s="8"/>
      <c r="AF23" s="9"/>
      <c r="AG23" s="9"/>
      <c r="AH23" s="8"/>
      <c r="AI23" s="6"/>
      <c r="AJ23" s="6"/>
      <c r="AK23" s="6"/>
      <c r="AL23" s="6"/>
    </row>
    <row r="24" spans="1:38" x14ac:dyDescent="0.2">
      <c r="A24" s="4" t="s">
        <v>110</v>
      </c>
      <c r="B24" s="11" t="s">
        <v>126</v>
      </c>
      <c r="C24" s="5">
        <v>44329</v>
      </c>
      <c r="D24" s="1" t="s">
        <v>129</v>
      </c>
      <c r="E24" t="s">
        <v>279</v>
      </c>
      <c r="F24" s="5">
        <v>36096</v>
      </c>
      <c r="G24" s="5"/>
      <c r="H24" t="s">
        <v>150</v>
      </c>
      <c r="I24" t="s">
        <v>178</v>
      </c>
      <c r="J24">
        <v>3</v>
      </c>
      <c r="K24" s="9">
        <f t="shared" ca="1" si="0"/>
        <v>79.901815168235075</v>
      </c>
      <c r="L24" s="9">
        <f t="shared" ca="1" si="1"/>
        <v>77.582815804414579</v>
      </c>
      <c r="M24" s="9">
        <f t="shared" ca="1" si="2"/>
        <v>79.698913334734868</v>
      </c>
      <c r="N24" s="9">
        <f t="shared" ca="1" si="3"/>
        <v>49.484401401211862</v>
      </c>
      <c r="O24" s="9">
        <f t="shared" ca="1" si="4"/>
        <v>79.520410247098525</v>
      </c>
      <c r="P24" s="9">
        <f t="shared" ca="1" si="5"/>
        <v>86.783943714849897</v>
      </c>
      <c r="Q24">
        <v>7.3</v>
      </c>
      <c r="R24">
        <v>177</v>
      </c>
      <c r="S24">
        <v>135</v>
      </c>
      <c r="T24">
        <v>4</v>
      </c>
      <c r="U24">
        <v>10</v>
      </c>
      <c r="V24">
        <v>14</v>
      </c>
      <c r="W24">
        <v>2021</v>
      </c>
      <c r="X24">
        <v>1</v>
      </c>
      <c r="Y24" s="9">
        <f t="shared" ca="1" si="6"/>
        <v>35.901815168235075</v>
      </c>
      <c r="Z24" s="9">
        <f t="shared" ca="1" si="7"/>
        <v>37.582815804414579</v>
      </c>
      <c r="AA24" s="9">
        <f t="shared" ca="1" si="8"/>
        <v>31.698913334734868</v>
      </c>
      <c r="AB24" s="9">
        <f t="shared" ca="1" si="9"/>
        <v>31.484401401211862</v>
      </c>
      <c r="AC24" s="9">
        <f t="shared" ca="1" si="10"/>
        <v>52.196343303044543</v>
      </c>
      <c r="AD24" s="9">
        <f t="shared" ca="1" si="11"/>
        <v>35.675654228681431</v>
      </c>
      <c r="AE24" s="8">
        <f t="shared" ca="1" si="12"/>
        <v>8.7451273313982441</v>
      </c>
      <c r="AF24" s="9">
        <f t="shared" ca="1" si="13"/>
        <v>170.85948101202678</v>
      </c>
      <c r="AG24" s="9">
        <f t="shared" ca="1" si="14"/>
        <v>135.39142361859859</v>
      </c>
      <c r="AH24" s="8">
        <f t="shared" ca="1" si="15"/>
        <v>4.1690977495758972</v>
      </c>
      <c r="AI24" s="6" t="s">
        <v>235</v>
      </c>
      <c r="AJ24" s="6" t="s">
        <v>236</v>
      </c>
      <c r="AK24" s="6" t="s">
        <v>197</v>
      </c>
      <c r="AL24" s="6">
        <v>29884</v>
      </c>
    </row>
    <row r="25" spans="1:38" x14ac:dyDescent="0.2">
      <c r="A25" s="4" t="s">
        <v>111</v>
      </c>
      <c r="B25" s="10" t="s">
        <v>125</v>
      </c>
      <c r="C25" s="5">
        <v>44332</v>
      </c>
      <c r="D25" s="1" t="s">
        <v>129</v>
      </c>
      <c r="E25" t="s">
        <v>278</v>
      </c>
      <c r="F25" s="5">
        <v>36900</v>
      </c>
      <c r="G25" s="5"/>
      <c r="H25" t="s">
        <v>151</v>
      </c>
      <c r="I25" t="s">
        <v>179</v>
      </c>
      <c r="J25">
        <v>3</v>
      </c>
      <c r="K25" s="9">
        <f t="shared" ca="1" si="0"/>
        <v>77.146570902439279</v>
      </c>
      <c r="L25" s="9">
        <f t="shared" ca="1" si="1"/>
        <v>75.058372555832022</v>
      </c>
      <c r="M25" s="9">
        <f t="shared" ca="1" si="2"/>
        <v>81.000310165625493</v>
      </c>
      <c r="N25" s="9">
        <f t="shared" ca="1" si="3"/>
        <v>51.795212981445061</v>
      </c>
      <c r="O25" s="9">
        <f t="shared" ca="1" si="4"/>
        <v>80.399436865066505</v>
      </c>
      <c r="P25" s="9">
        <f t="shared" ca="1" si="5"/>
        <v>86.880617610354932</v>
      </c>
      <c r="Q25">
        <v>8.6</v>
      </c>
      <c r="R25">
        <v>290</v>
      </c>
      <c r="S25">
        <v>143</v>
      </c>
      <c r="T25">
        <v>4.0999999999999996</v>
      </c>
      <c r="U25">
        <v>10</v>
      </c>
      <c r="V25">
        <v>18</v>
      </c>
      <c r="W25">
        <v>2021</v>
      </c>
      <c r="X25">
        <v>0</v>
      </c>
      <c r="Y25" s="9">
        <f t="shared" ca="1" si="6"/>
        <v>11.146570902439279</v>
      </c>
      <c r="Z25" s="9">
        <f t="shared" ca="1" si="7"/>
        <v>15.058372555832022</v>
      </c>
      <c r="AA25" s="9">
        <f t="shared" ca="1" si="8"/>
        <v>9.0003101656254927</v>
      </c>
      <c r="AB25" s="9">
        <f t="shared" ca="1" si="9"/>
        <v>24.795212981445061</v>
      </c>
      <c r="AC25" s="9">
        <f t="shared" ca="1" si="10"/>
        <v>40.003747587232901</v>
      </c>
      <c r="AD25" s="9">
        <f t="shared" ca="1" si="11"/>
        <v>7.244121905016601</v>
      </c>
      <c r="AE25" s="8">
        <f t="shared" ca="1" si="12"/>
        <v>9.0845178087372549</v>
      </c>
      <c r="AF25" s="9">
        <f t="shared" ca="1" si="13"/>
        <v>281.57367924311342</v>
      </c>
      <c r="AG25" s="9">
        <v>-99</v>
      </c>
      <c r="AH25" s="8">
        <v>-99</v>
      </c>
      <c r="AI25" s="6" t="s">
        <v>237</v>
      </c>
      <c r="AJ25" s="6" t="s">
        <v>238</v>
      </c>
      <c r="AK25" s="6" t="s">
        <v>239</v>
      </c>
      <c r="AL25" s="6">
        <v>72529</v>
      </c>
    </row>
    <row r="26" spans="1:38" x14ac:dyDescent="0.2">
      <c r="A26" s="4" t="s">
        <v>112</v>
      </c>
      <c r="B26" s="12" t="s">
        <v>127</v>
      </c>
      <c r="C26" s="5">
        <v>44346</v>
      </c>
      <c r="D26" s="1" t="s">
        <v>129</v>
      </c>
      <c r="E26" t="s">
        <v>278</v>
      </c>
      <c r="F26" s="5">
        <v>34400</v>
      </c>
      <c r="G26" s="5"/>
      <c r="H26" t="s">
        <v>152</v>
      </c>
      <c r="I26" t="s">
        <v>180</v>
      </c>
      <c r="J26">
        <v>3</v>
      </c>
      <c r="K26" s="9">
        <f t="shared" ca="1" si="0"/>
        <v>79.177208660803245</v>
      </c>
      <c r="L26" s="9">
        <f t="shared" ca="1" si="1"/>
        <v>77.683280739170613</v>
      </c>
      <c r="M26" s="9">
        <f t="shared" ca="1" si="2"/>
        <v>78.055713464266205</v>
      </c>
      <c r="N26" s="9">
        <f t="shared" ca="1" si="3"/>
        <v>45.397988917247531</v>
      </c>
      <c r="O26" s="9">
        <f t="shared" ca="1" si="4"/>
        <v>76.481745532543158</v>
      </c>
      <c r="P26" s="9">
        <f t="shared" ca="1" si="5"/>
        <v>87.672924667193953</v>
      </c>
      <c r="Q26">
        <v>5.7</v>
      </c>
      <c r="R26">
        <v>312</v>
      </c>
      <c r="S26">
        <v>136</v>
      </c>
      <c r="T26">
        <v>3.8</v>
      </c>
      <c r="U26">
        <v>10</v>
      </c>
      <c r="V26">
        <v>29</v>
      </c>
      <c r="W26">
        <v>2021</v>
      </c>
      <c r="X26">
        <v>2</v>
      </c>
      <c r="Y26" s="9">
        <f t="shared" ca="1" si="6"/>
        <v>57.177208660803245</v>
      </c>
      <c r="Z26" s="9">
        <f t="shared" ca="1" si="7"/>
        <v>57.683280739170613</v>
      </c>
      <c r="AA26" s="9">
        <f t="shared" ca="1" si="8"/>
        <v>54.055713464266205</v>
      </c>
      <c r="AB26" s="9">
        <f t="shared" ca="1" si="9"/>
        <v>36.397988917247531</v>
      </c>
      <c r="AC26" s="9">
        <f t="shared" ca="1" si="10"/>
        <v>68.271334204723615</v>
      </c>
      <c r="AD26" s="9">
        <f t="shared" ca="1" si="11"/>
        <v>61.044084578599616</v>
      </c>
      <c r="AE26" s="8">
        <v>3.2</v>
      </c>
      <c r="AF26" s="9">
        <f t="shared" ca="1" si="13"/>
        <v>297.14977910521617</v>
      </c>
      <c r="AG26" s="9">
        <f t="shared" ca="1" si="14"/>
        <v>136.17025299923097</v>
      </c>
      <c r="AH26" s="8">
        <f t="shared" ca="1" si="15"/>
        <v>3.8365795586983369</v>
      </c>
      <c r="AI26" s="6" t="s">
        <v>240</v>
      </c>
      <c r="AJ26" s="6" t="s">
        <v>241</v>
      </c>
      <c r="AK26" s="6" t="s">
        <v>242</v>
      </c>
      <c r="AL26" s="6">
        <v>76681</v>
      </c>
    </row>
    <row r="27" spans="1:38" x14ac:dyDescent="0.2">
      <c r="A27" s="4" t="s">
        <v>113</v>
      </c>
      <c r="B27" s="10" t="s">
        <v>125</v>
      </c>
      <c r="C27" s="5">
        <v>44358</v>
      </c>
      <c r="D27" s="1" t="s">
        <v>129</v>
      </c>
      <c r="E27" t="s">
        <v>278</v>
      </c>
      <c r="F27" s="5">
        <v>31555</v>
      </c>
      <c r="G27" s="5"/>
      <c r="H27" t="s">
        <v>153</v>
      </c>
      <c r="I27" t="s">
        <v>181</v>
      </c>
      <c r="J27">
        <v>1</v>
      </c>
      <c r="K27" s="9">
        <f t="shared" ca="1" si="0"/>
        <v>29.930593931479379</v>
      </c>
      <c r="L27" s="9">
        <f t="shared" ca="1" si="1"/>
        <v>30.427714740301887</v>
      </c>
      <c r="M27" s="9">
        <f t="shared" ca="1" si="2"/>
        <v>27.8509627222492</v>
      </c>
      <c r="N27" s="9">
        <f t="shared" ca="1" si="3"/>
        <v>22.729449931853505</v>
      </c>
      <c r="O27" s="9">
        <f t="shared" ca="1" si="4"/>
        <v>34.627929400103426</v>
      </c>
      <c r="P27" s="9">
        <f t="shared" ca="1" si="5"/>
        <v>31.498313584691637</v>
      </c>
      <c r="Q27">
        <v>9.4</v>
      </c>
      <c r="R27">
        <v>399</v>
      </c>
      <c r="S27">
        <v>144</v>
      </c>
      <c r="T27">
        <v>3.9</v>
      </c>
      <c r="U27">
        <v>11</v>
      </c>
      <c r="V27">
        <v>13</v>
      </c>
      <c r="W27">
        <v>2021</v>
      </c>
      <c r="X27">
        <v>0</v>
      </c>
      <c r="Y27" s="9">
        <f t="shared" ca="1" si="6"/>
        <v>7.930593931479379</v>
      </c>
      <c r="Z27" s="9">
        <f t="shared" ca="1" si="7"/>
        <v>10.427714740301887</v>
      </c>
      <c r="AA27" s="9">
        <f t="shared" ca="1" si="8"/>
        <v>3.8509627222492</v>
      </c>
      <c r="AB27" s="9">
        <f t="shared" ca="1" si="9"/>
        <v>13.729449931853505</v>
      </c>
      <c r="AC27" s="9">
        <f t="shared" ca="1" si="10"/>
        <v>22.811662312714716</v>
      </c>
      <c r="AD27" s="9">
        <f t="shared" ca="1" si="11"/>
        <v>4.734228737037113</v>
      </c>
      <c r="AE27" s="8">
        <f t="shared" ca="1" si="12"/>
        <v>10.032838230424103</v>
      </c>
      <c r="AF27" s="9">
        <f t="shared" ca="1" si="13"/>
        <v>383.92143008290748</v>
      </c>
      <c r="AG27" s="9">
        <f t="shared" ca="1" si="14"/>
        <v>144.10051387523936</v>
      </c>
      <c r="AH27" s="8">
        <f t="shared" ca="1" si="15"/>
        <v>4.0877292854343974</v>
      </c>
      <c r="AI27" s="6" t="s">
        <v>243</v>
      </c>
      <c r="AJ27" s="6" t="s">
        <v>244</v>
      </c>
      <c r="AK27" s="6" t="s">
        <v>217</v>
      </c>
      <c r="AL27" s="6">
        <v>98151</v>
      </c>
    </row>
    <row r="28" spans="1:38" x14ac:dyDescent="0.2">
      <c r="A28" s="4" t="s">
        <v>114</v>
      </c>
      <c r="B28" s="11" t="s">
        <v>126</v>
      </c>
      <c r="C28" s="5">
        <v>44370</v>
      </c>
      <c r="D28" s="1" t="s">
        <v>129</v>
      </c>
      <c r="E28" t="s">
        <v>279</v>
      </c>
      <c r="F28" s="5">
        <v>21753</v>
      </c>
      <c r="G28" s="5"/>
      <c r="H28" t="s">
        <v>154</v>
      </c>
      <c r="I28" t="s">
        <v>182</v>
      </c>
      <c r="J28">
        <v>3</v>
      </c>
      <c r="K28" s="9">
        <f t="shared" ca="1" si="0"/>
        <v>79.311158211645022</v>
      </c>
      <c r="L28" s="9">
        <f t="shared" ca="1" si="1"/>
        <v>77.157870449345893</v>
      </c>
      <c r="M28" s="9">
        <f t="shared" ca="1" si="2"/>
        <v>78.833858545614461</v>
      </c>
      <c r="N28" s="9">
        <f t="shared" ca="1" si="3"/>
        <v>50.387961342798675</v>
      </c>
      <c r="O28" s="9">
        <f t="shared" ca="1" si="4"/>
        <v>74.31905497656868</v>
      </c>
      <c r="P28" s="9">
        <f t="shared" ca="1" si="5"/>
        <v>86.071665462830055</v>
      </c>
      <c r="Q28">
        <v>8.8000000000000007</v>
      </c>
      <c r="R28">
        <v>423</v>
      </c>
      <c r="S28">
        <v>145</v>
      </c>
      <c r="T28">
        <v>37</v>
      </c>
      <c r="U28">
        <v>11</v>
      </c>
      <c r="V28">
        <v>25</v>
      </c>
      <c r="W28">
        <v>2021</v>
      </c>
      <c r="X28">
        <v>1</v>
      </c>
      <c r="Y28" s="9">
        <f t="shared" ca="1" si="6"/>
        <v>35.311158211645022</v>
      </c>
      <c r="Z28" s="9">
        <f t="shared" ca="1" si="7"/>
        <v>37.157870449345893</v>
      </c>
      <c r="AA28" s="9">
        <f t="shared" ca="1" si="8"/>
        <v>30.833858545614461</v>
      </c>
      <c r="AB28" s="9">
        <f t="shared" ca="1" si="9"/>
        <v>32.387961342798675</v>
      </c>
      <c r="AC28" s="9">
        <f t="shared" ca="1" si="10"/>
        <v>51.068174242865837</v>
      </c>
      <c r="AD28" s="9">
        <f t="shared" ca="1" si="11"/>
        <v>32.253569007610324</v>
      </c>
      <c r="AE28" s="8">
        <f t="shared" ca="1" si="12"/>
        <v>9.7186458026654208</v>
      </c>
      <c r="AF28" s="9">
        <f t="shared" ca="1" si="13"/>
        <v>414.10355240829443</v>
      </c>
      <c r="AG28" s="9">
        <f t="shared" ca="1" si="14"/>
        <v>145.40298172874319</v>
      </c>
      <c r="AH28" s="8">
        <f t="shared" ca="1" si="15"/>
        <v>37.238815644879637</v>
      </c>
      <c r="AI28" s="6" t="s">
        <v>245</v>
      </c>
      <c r="AJ28" s="6" t="s">
        <v>246</v>
      </c>
      <c r="AK28" s="6" t="s">
        <v>247</v>
      </c>
      <c r="AL28" s="6">
        <v>33709</v>
      </c>
    </row>
    <row r="29" spans="1:38" x14ac:dyDescent="0.2">
      <c r="A29" s="4" t="s">
        <v>115</v>
      </c>
      <c r="B29" s="12" t="s">
        <v>127</v>
      </c>
      <c r="C29" s="5">
        <v>44383</v>
      </c>
      <c r="D29" s="1" t="s">
        <v>129</v>
      </c>
      <c r="E29" t="s">
        <v>283</v>
      </c>
      <c r="F29" s="5">
        <v>33509</v>
      </c>
      <c r="G29" s="5"/>
      <c r="H29" t="s">
        <v>141</v>
      </c>
      <c r="I29" t="s">
        <v>183</v>
      </c>
      <c r="J29">
        <v>2</v>
      </c>
      <c r="K29" s="9">
        <f t="shared" ca="1" si="0"/>
        <v>52.933829668893452</v>
      </c>
      <c r="L29" s="9">
        <f t="shared" ca="1" si="1"/>
        <v>51.503230009307025</v>
      </c>
      <c r="M29" s="9">
        <f t="shared" ca="1" si="2"/>
        <v>55.410078519240706</v>
      </c>
      <c r="N29" s="9">
        <f t="shared" ca="1" si="3"/>
        <v>30.986440215997234</v>
      </c>
      <c r="O29" s="9">
        <f t="shared" ca="1" si="4"/>
        <v>57.698821763739119</v>
      </c>
      <c r="P29" s="9">
        <f t="shared" ca="1" si="5"/>
        <v>56.342933065986898</v>
      </c>
      <c r="Q29">
        <v>5.5</v>
      </c>
      <c r="R29" t="s">
        <v>163</v>
      </c>
      <c r="S29">
        <v>140</v>
      </c>
      <c r="T29">
        <v>4</v>
      </c>
      <c r="U29">
        <v>12</v>
      </c>
      <c r="V29">
        <v>8</v>
      </c>
      <c r="W29">
        <v>2021</v>
      </c>
      <c r="X29">
        <v>1</v>
      </c>
      <c r="Y29" s="9">
        <f t="shared" ca="1" si="6"/>
        <v>30.933829668893452</v>
      </c>
      <c r="Z29" s="9">
        <f t="shared" ca="1" si="7"/>
        <v>31.503230009307025</v>
      </c>
      <c r="AA29" s="9">
        <f t="shared" ca="1" si="8"/>
        <v>31.410078519240706</v>
      </c>
      <c r="AB29" s="9">
        <f t="shared" ca="1" si="9"/>
        <v>21.986440215997234</v>
      </c>
      <c r="AC29" s="9">
        <f t="shared" ca="1" si="10"/>
        <v>45.195155855781422</v>
      </c>
      <c r="AD29" s="9">
        <f t="shared" ca="1" si="11"/>
        <v>31.614689896300099</v>
      </c>
      <c r="AE29" s="8">
        <v>3.3</v>
      </c>
      <c r="AF29" s="9">
        <v>310</v>
      </c>
      <c r="AG29" s="9">
        <f t="shared" ca="1" si="14"/>
        <v>140.49744893245852</v>
      </c>
      <c r="AH29" s="8">
        <f t="shared" ca="1" si="15"/>
        <v>4.1289782793370691</v>
      </c>
      <c r="AI29" s="6" t="s">
        <v>248</v>
      </c>
      <c r="AJ29" s="6" t="s">
        <v>249</v>
      </c>
      <c r="AK29" s="6" t="s">
        <v>209</v>
      </c>
      <c r="AL29" s="6">
        <v>47006</v>
      </c>
    </row>
    <row r="30" spans="1:38" x14ac:dyDescent="0.2">
      <c r="A30" s="4" t="s">
        <v>116</v>
      </c>
      <c r="B30" s="11" t="s">
        <v>126</v>
      </c>
      <c r="C30" s="5">
        <v>44391</v>
      </c>
      <c r="D30" s="1" t="s">
        <v>129</v>
      </c>
      <c r="E30" t="s">
        <v>278</v>
      </c>
      <c r="F30" s="5">
        <v>37564</v>
      </c>
      <c r="G30" s="5"/>
      <c r="H30" t="s">
        <v>155</v>
      </c>
      <c r="I30" t="s">
        <v>184</v>
      </c>
      <c r="J30">
        <v>3</v>
      </c>
      <c r="K30" s="9">
        <f t="shared" ca="1" si="0"/>
        <v>75.74692388813142</v>
      </c>
      <c r="L30" s="9">
        <f t="shared" ca="1" si="1"/>
        <v>79.304890646063924</v>
      </c>
      <c r="M30" s="9">
        <f t="shared" ca="1" si="2"/>
        <v>81.272626953195896</v>
      </c>
      <c r="N30" s="9">
        <f t="shared" ca="1" si="3"/>
        <v>44.637160748191974</v>
      </c>
      <c r="O30" s="9">
        <f t="shared" ca="1" si="4"/>
        <v>72.310094313871559</v>
      </c>
      <c r="P30" s="9">
        <f t="shared" ca="1" si="5"/>
        <v>84.152940466338293</v>
      </c>
      <c r="Q30">
        <v>7.6</v>
      </c>
      <c r="R30">
        <v>323</v>
      </c>
      <c r="S30">
        <v>141</v>
      </c>
      <c r="T30">
        <v>3.6</v>
      </c>
      <c r="U30">
        <v>12</v>
      </c>
      <c r="V30">
        <v>16</v>
      </c>
      <c r="W30">
        <v>2021</v>
      </c>
      <c r="X30">
        <v>0</v>
      </c>
      <c r="Y30" s="9">
        <f t="shared" ca="1" si="6"/>
        <v>9.7469238881314197</v>
      </c>
      <c r="Z30" s="9">
        <f t="shared" ca="1" si="7"/>
        <v>19.304890646063924</v>
      </c>
      <c r="AA30" s="9">
        <f t="shared" ca="1" si="8"/>
        <v>9.2726269531958962</v>
      </c>
      <c r="AB30" s="9">
        <f t="shared" ca="1" si="9"/>
        <v>17.637160748191974</v>
      </c>
      <c r="AC30" s="9">
        <f t="shared" ca="1" si="10"/>
        <v>36.070536037177234</v>
      </c>
      <c r="AD30" s="9">
        <f t="shared" ca="1" si="11"/>
        <v>5.5978605696087822</v>
      </c>
      <c r="AE30" s="8">
        <f t="shared" ca="1" si="12"/>
        <v>7.7176354277547343</v>
      </c>
      <c r="AF30" s="9">
        <f t="shared" ca="1" si="13"/>
        <v>296.04668678314829</v>
      </c>
      <c r="AG30" s="9">
        <f t="shared" ca="1" si="14"/>
        <v>141.09575628975585</v>
      </c>
      <c r="AH30" s="8">
        <f t="shared" ca="1" si="15"/>
        <v>3.8249840724537485</v>
      </c>
      <c r="AI30" s="6" t="s">
        <v>250</v>
      </c>
      <c r="AJ30" s="6" t="s">
        <v>251</v>
      </c>
      <c r="AK30" s="6" t="s">
        <v>194</v>
      </c>
      <c r="AL30" s="6">
        <v>55577</v>
      </c>
    </row>
    <row r="31" spans="1:38" x14ac:dyDescent="0.2">
      <c r="A31" s="4" t="s">
        <v>117</v>
      </c>
      <c r="B31" s="12" t="s">
        <v>127</v>
      </c>
      <c r="C31" s="5">
        <v>44397</v>
      </c>
      <c r="D31" t="s">
        <v>128</v>
      </c>
      <c r="E31" t="s">
        <v>278</v>
      </c>
      <c r="F31" s="5">
        <v>31817</v>
      </c>
      <c r="G31" s="5"/>
      <c r="H31" t="s">
        <v>156</v>
      </c>
      <c r="I31" t="s">
        <v>185</v>
      </c>
      <c r="J31">
        <v>3</v>
      </c>
      <c r="K31" s="9">
        <f t="shared" ca="1" si="0"/>
        <v>76.325798623944991</v>
      </c>
      <c r="L31" s="9">
        <f t="shared" ca="1" si="1"/>
        <v>78.636797717085443</v>
      </c>
      <c r="M31" s="9">
        <f t="shared" ca="1" si="2"/>
        <v>80.88223852938512</v>
      </c>
      <c r="N31" s="9">
        <f t="shared" ca="1" si="3"/>
        <v>51.992229379681397</v>
      </c>
      <c r="O31" s="9">
        <f t="shared" ca="1" si="4"/>
        <v>80.183361176325363</v>
      </c>
      <c r="P31" s="9">
        <f t="shared" ca="1" si="5"/>
        <v>86.797893406463615</v>
      </c>
      <c r="Q31">
        <v>6.3</v>
      </c>
      <c r="R31">
        <v>258</v>
      </c>
      <c r="S31">
        <v>142</v>
      </c>
      <c r="T31">
        <v>3.5</v>
      </c>
      <c r="U31">
        <v>12</v>
      </c>
      <c r="V31">
        <v>23</v>
      </c>
      <c r="W31">
        <v>2021</v>
      </c>
      <c r="X31">
        <v>2</v>
      </c>
      <c r="Y31" s="9">
        <f t="shared" ca="1" si="6"/>
        <v>54.325798623944991</v>
      </c>
      <c r="Z31" s="9">
        <f t="shared" ca="1" si="7"/>
        <v>58.636797717085443</v>
      </c>
      <c r="AA31" s="9">
        <f t="shared" ca="1" si="8"/>
        <v>56.88223852938512</v>
      </c>
      <c r="AB31" s="9">
        <f t="shared" ca="1" si="9"/>
        <v>42.992229379681397</v>
      </c>
      <c r="AC31" s="9">
        <f t="shared" ca="1" si="10"/>
        <v>71.355254918365517</v>
      </c>
      <c r="AD31" s="9">
        <f t="shared" ca="1" si="11"/>
        <v>61.3948137488904</v>
      </c>
      <c r="AE31" s="8">
        <v>3.7</v>
      </c>
      <c r="AF31" s="9">
        <f t="shared" ca="1" si="13"/>
        <v>239.23278687170344</v>
      </c>
      <c r="AG31" s="9">
        <f t="shared" ca="1" si="14"/>
        <v>142.30326290440928</v>
      </c>
      <c r="AH31" s="8">
        <f t="shared" ca="1" si="15"/>
        <v>3.7713316051456252</v>
      </c>
      <c r="AI31" s="6" t="s">
        <v>252</v>
      </c>
      <c r="AJ31" s="6" t="s">
        <v>253</v>
      </c>
      <c r="AK31" s="6" t="s">
        <v>254</v>
      </c>
      <c r="AL31" s="6">
        <v>41981</v>
      </c>
    </row>
    <row r="32" spans="1:38" x14ac:dyDescent="0.2">
      <c r="A32" s="4" t="s">
        <v>118</v>
      </c>
      <c r="B32" s="10" t="s">
        <v>125</v>
      </c>
      <c r="C32" s="5">
        <v>44412</v>
      </c>
      <c r="D32" t="s">
        <v>129</v>
      </c>
      <c r="E32" t="s">
        <v>278</v>
      </c>
      <c r="F32" s="5">
        <v>32620</v>
      </c>
      <c r="G32" s="5"/>
      <c r="H32" t="s">
        <v>147</v>
      </c>
      <c r="I32" t="s">
        <v>186</v>
      </c>
      <c r="J32">
        <v>3</v>
      </c>
      <c r="K32" s="9">
        <f t="shared" ca="1" si="0"/>
        <v>75.027173717960594</v>
      </c>
      <c r="L32" s="9">
        <f t="shared" ca="1" si="1"/>
        <v>78.345057864579232</v>
      </c>
      <c r="M32" s="9">
        <f t="shared" ca="1" si="2"/>
        <v>78.171010047525016</v>
      </c>
      <c r="N32" s="9">
        <f t="shared" ca="1" si="3"/>
        <v>50.65715751936483</v>
      </c>
      <c r="O32" s="9">
        <f t="shared" ca="1" si="4"/>
        <v>75.616695614515166</v>
      </c>
      <c r="P32" s="9">
        <f t="shared" ca="1" si="5"/>
        <v>85.830318872898488</v>
      </c>
      <c r="Q32">
        <v>8.9</v>
      </c>
      <c r="R32">
        <v>115</v>
      </c>
      <c r="S32">
        <v>138</v>
      </c>
      <c r="T32">
        <v>4.5999999999999996</v>
      </c>
      <c r="U32">
        <v>1</v>
      </c>
      <c r="V32">
        <v>6</v>
      </c>
      <c r="W32">
        <v>2022</v>
      </c>
      <c r="X32">
        <v>1</v>
      </c>
      <c r="Y32" s="9">
        <f t="shared" ca="1" si="6"/>
        <v>31.027173717960594</v>
      </c>
      <c r="Z32" s="9">
        <f t="shared" ca="1" si="7"/>
        <v>38.345057864579232</v>
      </c>
      <c r="AA32" s="9">
        <f t="shared" ca="1" si="8"/>
        <v>30.171010047525016</v>
      </c>
      <c r="AB32" s="9">
        <f t="shared" ca="1" si="9"/>
        <v>32.65715751936483</v>
      </c>
      <c r="AC32" s="9">
        <f t="shared" ca="1" si="10"/>
        <v>49.548854123718414</v>
      </c>
      <c r="AD32" s="9">
        <f t="shared" ca="1" si="11"/>
        <v>34.214069179557477</v>
      </c>
      <c r="AE32" s="8">
        <f t="shared" ca="1" si="12"/>
        <v>9.2701648036471713</v>
      </c>
      <c r="AF32" s="9">
        <f t="shared" ca="1" si="13"/>
        <v>68.621208495900589</v>
      </c>
      <c r="AG32" s="9">
        <f t="shared" ca="1" si="14"/>
        <v>138.12420780327344</v>
      </c>
      <c r="AH32" s="8">
        <f t="shared" ca="1" si="15"/>
        <v>4.8660632567593076</v>
      </c>
      <c r="AI32" s="6" t="s">
        <v>255</v>
      </c>
      <c r="AJ32" s="6" t="s">
        <v>256</v>
      </c>
      <c r="AK32" s="6" t="s">
        <v>257</v>
      </c>
      <c r="AL32" s="6">
        <v>85050</v>
      </c>
    </row>
    <row r="33" spans="1:38" x14ac:dyDescent="0.2">
      <c r="A33" s="4" t="s">
        <v>119</v>
      </c>
      <c r="B33" s="11" t="s">
        <v>126</v>
      </c>
      <c r="C33" s="5">
        <v>44425</v>
      </c>
      <c r="D33" t="s">
        <v>129</v>
      </c>
      <c r="E33" t="s">
        <v>278</v>
      </c>
      <c r="F33" s="5">
        <v>28657</v>
      </c>
      <c r="G33" s="5"/>
      <c r="H33" t="s">
        <v>154</v>
      </c>
      <c r="I33" t="s">
        <v>187</v>
      </c>
      <c r="J33">
        <v>3</v>
      </c>
      <c r="K33" s="9">
        <f t="shared" ca="1" si="0"/>
        <v>77.983397958589237</v>
      </c>
      <c r="L33" s="9">
        <f t="shared" ca="1" si="1"/>
        <v>77.674554890843865</v>
      </c>
      <c r="M33" s="9">
        <f t="shared" ca="1" si="2"/>
        <v>80.975116008365632</v>
      </c>
      <c r="N33" s="9">
        <f t="shared" ca="1" si="3"/>
        <v>50.719186424143061</v>
      </c>
      <c r="O33" s="9">
        <f t="shared" ca="1" si="4"/>
        <v>71.707111916239896</v>
      </c>
      <c r="P33" s="9">
        <f t="shared" ca="1" si="5"/>
        <v>86.333097327415658</v>
      </c>
      <c r="Q33">
        <v>5.9</v>
      </c>
      <c r="R33">
        <v>1550</v>
      </c>
      <c r="S33">
        <v>139</v>
      </c>
      <c r="T33">
        <v>5.0999999999999996</v>
      </c>
      <c r="U33">
        <v>1</v>
      </c>
      <c r="V33">
        <v>19</v>
      </c>
      <c r="W33">
        <v>2022</v>
      </c>
      <c r="X33">
        <v>1</v>
      </c>
      <c r="Y33" s="9">
        <f t="shared" ca="1" si="6"/>
        <v>33.983397958589237</v>
      </c>
      <c r="Z33" s="9">
        <f t="shared" ca="1" si="7"/>
        <v>37.674554890843865</v>
      </c>
      <c r="AA33" s="9">
        <f t="shared" ca="1" si="8"/>
        <v>32.975116008365632</v>
      </c>
      <c r="AB33" s="9">
        <f t="shared" ca="1" si="9"/>
        <v>32.719186424143061</v>
      </c>
      <c r="AC33" s="9">
        <f t="shared" ca="1" si="10"/>
        <v>47.863341068104972</v>
      </c>
      <c r="AD33" s="9">
        <f t="shared" ca="1" si="11"/>
        <v>34.574432513795557</v>
      </c>
      <c r="AE33" s="8">
        <f t="shared" ca="1" si="12"/>
        <v>7.1460787630132394</v>
      </c>
      <c r="AF33" s="9">
        <v>151</v>
      </c>
      <c r="AG33" s="9">
        <f t="shared" ca="1" si="14"/>
        <v>139.29199313142266</v>
      </c>
      <c r="AH33" s="8">
        <f t="shared" ca="1" si="15"/>
        <v>5.2602780748465756</v>
      </c>
      <c r="AI33" s="6" t="s">
        <v>258</v>
      </c>
      <c r="AJ33" s="6" t="s">
        <v>259</v>
      </c>
      <c r="AK33" s="6" t="s">
        <v>209</v>
      </c>
      <c r="AL33" s="6">
        <v>41049</v>
      </c>
    </row>
    <row r="34" spans="1:38" x14ac:dyDescent="0.2">
      <c r="A34" s="4" t="s">
        <v>120</v>
      </c>
      <c r="B34" s="10" t="s">
        <v>125</v>
      </c>
      <c r="C34" s="5">
        <v>44434</v>
      </c>
      <c r="D34" t="s">
        <v>129</v>
      </c>
      <c r="E34" t="s">
        <v>318</v>
      </c>
      <c r="F34" s="5">
        <v>31273</v>
      </c>
      <c r="G34" s="5"/>
      <c r="H34" t="s">
        <v>157</v>
      </c>
      <c r="I34" t="s">
        <v>188</v>
      </c>
      <c r="J34">
        <v>3</v>
      </c>
      <c r="K34" s="9">
        <f t="shared" ca="1" si="0"/>
        <v>79.274036046793626</v>
      </c>
      <c r="L34" s="9">
        <f t="shared" ca="1" si="1"/>
        <v>80.089392751266786</v>
      </c>
      <c r="M34" s="9">
        <f t="shared" ca="1" si="2"/>
        <v>81.224948437508118</v>
      </c>
      <c r="N34" s="9">
        <f t="shared" ca="1" si="3"/>
        <v>50.929748153010273</v>
      </c>
      <c r="O34" s="9">
        <f t="shared" ca="1" si="4"/>
        <v>77.464758075662161</v>
      </c>
      <c r="P34" s="9">
        <f t="shared" ca="1" si="5"/>
        <v>84.935553482238973</v>
      </c>
      <c r="Q34">
        <v>6.8</v>
      </c>
      <c r="R34">
        <v>37</v>
      </c>
      <c r="S34">
        <v>142</v>
      </c>
      <c r="T34" t="s">
        <v>162</v>
      </c>
      <c r="U34">
        <v>1</v>
      </c>
      <c r="V34">
        <v>28</v>
      </c>
      <c r="W34">
        <v>2022</v>
      </c>
      <c r="X34">
        <v>0</v>
      </c>
      <c r="Y34" s="9">
        <f t="shared" ca="1" si="6"/>
        <v>13.274036046793626</v>
      </c>
      <c r="Z34" s="9">
        <f t="shared" ca="1" si="7"/>
        <v>20.089392751266786</v>
      </c>
      <c r="AA34" s="9">
        <f t="shared" ca="1" si="8"/>
        <v>9.2249484375081181</v>
      </c>
      <c r="AB34" s="9">
        <f t="shared" ca="1" si="9"/>
        <v>23.929748153010273</v>
      </c>
      <c r="AC34" s="9">
        <f t="shared" ca="1" si="10"/>
        <v>41.329579720092546</v>
      </c>
      <c r="AD34" s="9">
        <f t="shared" ca="1" si="11"/>
        <v>4.4140117455481311</v>
      </c>
      <c r="AE34" s="8">
        <f t="shared" ca="1" si="12"/>
        <v>7.0948144286976724</v>
      </c>
      <c r="AF34" s="9">
        <v>157</v>
      </c>
      <c r="AG34" s="9">
        <f t="shared" ca="1" si="14"/>
        <v>142.07954641542278</v>
      </c>
      <c r="AH34" s="8">
        <v>3.9</v>
      </c>
      <c r="AI34" s="6" t="s">
        <v>260</v>
      </c>
      <c r="AJ34" s="6" t="s">
        <v>261</v>
      </c>
      <c r="AK34" s="6" t="s">
        <v>262</v>
      </c>
      <c r="AL34" s="6">
        <v>82799</v>
      </c>
    </row>
    <row r="35" spans="1:38" x14ac:dyDescent="0.2">
      <c r="A35" s="4" t="s">
        <v>121</v>
      </c>
      <c r="B35" s="12" t="s">
        <v>127</v>
      </c>
      <c r="C35" s="5">
        <v>44444</v>
      </c>
      <c r="D35" t="s">
        <v>129</v>
      </c>
      <c r="E35" t="s">
        <v>278</v>
      </c>
      <c r="F35" s="5">
        <v>35361</v>
      </c>
      <c r="G35" s="5"/>
      <c r="H35" t="s">
        <v>158</v>
      </c>
      <c r="I35" t="s">
        <v>189</v>
      </c>
      <c r="J35">
        <v>2</v>
      </c>
      <c r="K35" s="9">
        <f t="shared" ca="1" si="0"/>
        <v>50.647491053274237</v>
      </c>
      <c r="L35" s="9">
        <f t="shared" ca="1" si="1"/>
        <v>55.410466927574177</v>
      </c>
      <c r="M35" s="9">
        <f t="shared" ca="1" si="2"/>
        <v>53.522209140888982</v>
      </c>
      <c r="N35" s="9">
        <f t="shared" ca="1" si="3"/>
        <v>28.69664123880607</v>
      </c>
      <c r="O35" s="9">
        <f t="shared" ca="1" si="4"/>
        <v>52.464363348345941</v>
      </c>
      <c r="P35" s="9">
        <f t="shared" ca="1" si="5"/>
        <v>59.923219696688498</v>
      </c>
      <c r="Q35">
        <v>7.8</v>
      </c>
      <c r="R35">
        <v>188</v>
      </c>
      <c r="S35">
        <v>144</v>
      </c>
      <c r="T35">
        <v>3.6</v>
      </c>
      <c r="U35">
        <v>2</v>
      </c>
      <c r="V35">
        <v>7</v>
      </c>
      <c r="W35">
        <v>2022</v>
      </c>
      <c r="X35">
        <v>1</v>
      </c>
      <c r="Y35" s="9">
        <f t="shared" ca="1" si="6"/>
        <v>28.647491053274237</v>
      </c>
      <c r="Z35" s="9">
        <f t="shared" ca="1" si="7"/>
        <v>35.410466927574177</v>
      </c>
      <c r="AA35" s="9">
        <f t="shared" ca="1" si="8"/>
        <v>29.522209140888982</v>
      </c>
      <c r="AB35" s="9">
        <f t="shared" ca="1" si="9"/>
        <v>19.69664123880607</v>
      </c>
      <c r="AC35" s="9">
        <f t="shared" ca="1" si="10"/>
        <v>41.759576959239681</v>
      </c>
      <c r="AD35" s="9">
        <f t="shared" ca="1" si="11"/>
        <v>33.125225284657304</v>
      </c>
      <c r="AE35" s="8">
        <v>4.5</v>
      </c>
      <c r="AF35" s="9">
        <f t="shared" ca="1" si="13"/>
        <v>123.08126909702366</v>
      </c>
      <c r="AG35" s="9">
        <f t="shared" ca="1" si="14"/>
        <v>144.32920670741436</v>
      </c>
      <c r="AH35" s="8">
        <f t="shared" ca="1" si="15"/>
        <v>3.8476344691366067</v>
      </c>
      <c r="AI35" s="6" t="s">
        <v>263</v>
      </c>
      <c r="AJ35" s="6" t="s">
        <v>264</v>
      </c>
      <c r="AK35" s="6" t="s">
        <v>212</v>
      </c>
      <c r="AL35" s="6">
        <v>72572</v>
      </c>
    </row>
    <row r="36" spans="1:38" x14ac:dyDescent="0.2">
      <c r="A36" s="4" t="s">
        <v>122</v>
      </c>
      <c r="B36" s="12" t="s">
        <v>127</v>
      </c>
      <c r="C36" s="5">
        <v>44461</v>
      </c>
      <c r="D36" t="s">
        <v>129</v>
      </c>
      <c r="E36" t="s">
        <v>278</v>
      </c>
      <c r="F36" s="5">
        <v>28121</v>
      </c>
      <c r="G36" s="5"/>
      <c r="H36" t="s">
        <v>159</v>
      </c>
      <c r="I36" t="s">
        <v>190</v>
      </c>
      <c r="J36">
        <v>3</v>
      </c>
      <c r="K36" s="9">
        <f t="shared" ca="1" si="0"/>
        <v>79.363177516161286</v>
      </c>
      <c r="L36" s="9">
        <f t="shared" ca="1" si="1"/>
        <v>79.398675766897668</v>
      </c>
      <c r="M36" s="9">
        <f t="shared" ca="1" si="2"/>
        <v>80.741267286118713</v>
      </c>
      <c r="N36" s="9">
        <f t="shared" ca="1" si="3"/>
        <v>43.363161219912215</v>
      </c>
      <c r="O36" s="9">
        <f t="shared" ca="1" si="4"/>
        <v>75.944949413871342</v>
      </c>
      <c r="P36" s="9">
        <f t="shared" ca="1" si="5"/>
        <v>86.703055582582067</v>
      </c>
      <c r="Q36">
        <v>6.9</v>
      </c>
      <c r="R36">
        <v>456</v>
      </c>
      <c r="S36">
        <v>139</v>
      </c>
      <c r="T36">
        <v>4.2</v>
      </c>
      <c r="U36">
        <v>2</v>
      </c>
      <c r="V36">
        <v>24</v>
      </c>
      <c r="W36">
        <v>2022</v>
      </c>
      <c r="X36">
        <v>2</v>
      </c>
      <c r="Y36" s="9">
        <f t="shared" ca="1" si="6"/>
        <v>57.363177516161286</v>
      </c>
      <c r="Z36" s="9">
        <f t="shared" ca="1" si="7"/>
        <v>59.398675766897668</v>
      </c>
      <c r="AA36" s="9">
        <f t="shared" ca="1" si="8"/>
        <v>56.741267286118713</v>
      </c>
      <c r="AB36" s="9">
        <f t="shared" ca="1" si="9"/>
        <v>34.363161219912215</v>
      </c>
      <c r="AC36" s="9">
        <f t="shared" ca="1" si="10"/>
        <v>64.481893712605924</v>
      </c>
      <c r="AD36" s="9">
        <f t="shared" ca="1" si="11"/>
        <v>62.127653132537702</v>
      </c>
      <c r="AE36" s="8">
        <v>4.0999999999999996</v>
      </c>
      <c r="AF36" s="9">
        <f t="shared" ca="1" si="13"/>
        <v>418.65225799952299</v>
      </c>
      <c r="AG36" s="9">
        <f t="shared" ca="1" si="14"/>
        <v>139.46241192640295</v>
      </c>
      <c r="AH36" s="8">
        <f t="shared" ca="1" si="15"/>
        <v>4.3715194598496634</v>
      </c>
      <c r="AI36" s="6" t="s">
        <v>265</v>
      </c>
      <c r="AJ36" s="6" t="s">
        <v>266</v>
      </c>
      <c r="AK36" s="6" t="s">
        <v>267</v>
      </c>
      <c r="AL36" s="6">
        <v>49770</v>
      </c>
    </row>
    <row r="37" spans="1:38" x14ac:dyDescent="0.2">
      <c r="A37" s="4" t="s">
        <v>123</v>
      </c>
      <c r="B37" s="10" t="s">
        <v>125</v>
      </c>
      <c r="C37" s="5">
        <v>44475</v>
      </c>
      <c r="D37" t="s">
        <v>129</v>
      </c>
      <c r="E37" t="s">
        <v>278</v>
      </c>
      <c r="F37" s="5">
        <v>32157</v>
      </c>
      <c r="G37" s="5"/>
      <c r="H37" t="s">
        <v>160</v>
      </c>
      <c r="I37" t="s">
        <v>191</v>
      </c>
      <c r="J37">
        <v>2</v>
      </c>
      <c r="K37" s="9">
        <f t="shared" ca="1" si="0"/>
        <v>50.919487264702582</v>
      </c>
      <c r="L37" s="9">
        <f t="shared" ca="1" si="1"/>
        <v>55.629764364210665</v>
      </c>
      <c r="M37" s="9">
        <f t="shared" ca="1" si="2"/>
        <v>54.850646402926742</v>
      </c>
      <c r="N37" s="9">
        <f t="shared" ca="1" si="3"/>
        <v>36.692920444313721</v>
      </c>
      <c r="O37" s="9">
        <f t="shared" ca="1" si="4"/>
        <v>45.972820252472246</v>
      </c>
      <c r="P37" s="9">
        <f t="shared" ca="1" si="5"/>
        <v>57.79681092445874</v>
      </c>
      <c r="Q37">
        <v>8.4</v>
      </c>
      <c r="R37">
        <v>356</v>
      </c>
      <c r="S37">
        <v>138</v>
      </c>
      <c r="T37">
        <v>3.9</v>
      </c>
      <c r="U37">
        <v>3</v>
      </c>
      <c r="V37">
        <v>9</v>
      </c>
      <c r="W37">
        <v>2022</v>
      </c>
      <c r="X37">
        <v>0</v>
      </c>
      <c r="Y37" s="9">
        <f t="shared" ca="1" si="6"/>
        <v>6.9194872647025818</v>
      </c>
      <c r="Z37" s="9">
        <f t="shared" ca="1" si="7"/>
        <v>15.629764364210665</v>
      </c>
      <c r="AA37" s="9">
        <f t="shared" ca="1" si="8"/>
        <v>6.850646402926742</v>
      </c>
      <c r="AB37" s="9">
        <f t="shared" ca="1" si="9"/>
        <v>18.692920444313721</v>
      </c>
      <c r="AC37" s="9">
        <f t="shared" ca="1" si="10"/>
        <v>22.93603793481703</v>
      </c>
      <c r="AD37" s="9">
        <f t="shared" ca="1" si="11"/>
        <v>4.7805574003205802</v>
      </c>
      <c r="AE37" s="8">
        <f t="shared" ca="1" si="12"/>
        <v>8.994945817048686</v>
      </c>
      <c r="AF37" s="9">
        <f t="shared" ca="1" si="13"/>
        <v>316.40062131351209</v>
      </c>
      <c r="AG37" s="9">
        <f t="shared" ca="1" si="14"/>
        <v>138.11466866479199</v>
      </c>
      <c r="AH37" s="8">
        <f t="shared" ca="1" si="15"/>
        <v>4.1375134049094546</v>
      </c>
      <c r="AI37" s="6" t="s">
        <v>272</v>
      </c>
      <c r="AJ37" s="6" t="s">
        <v>268</v>
      </c>
      <c r="AK37" s="6" t="s">
        <v>269</v>
      </c>
      <c r="AL37" s="6">
        <v>34404</v>
      </c>
    </row>
    <row r="38" spans="1:38" x14ac:dyDescent="0.2">
      <c r="A38" s="4" t="s">
        <v>124</v>
      </c>
      <c r="B38" s="11" t="s">
        <v>126</v>
      </c>
      <c r="C38" s="5">
        <v>44500</v>
      </c>
      <c r="D38" t="s">
        <v>129</v>
      </c>
      <c r="E38" t="s">
        <v>281</v>
      </c>
      <c r="F38" s="5">
        <v>33361</v>
      </c>
      <c r="G38" s="5"/>
      <c r="H38" t="s">
        <v>161</v>
      </c>
      <c r="I38" t="s">
        <v>167</v>
      </c>
      <c r="J38">
        <v>3</v>
      </c>
      <c r="K38" s="9">
        <f t="shared" ca="1" si="0"/>
        <v>75.874078622137787</v>
      </c>
      <c r="L38" s="9">
        <f t="shared" ca="1" si="1"/>
        <v>79.90970588031405</v>
      </c>
      <c r="M38" s="9">
        <f t="shared" ca="1" si="2"/>
        <v>80.780224805130814</v>
      </c>
      <c r="N38" s="9">
        <f t="shared" ca="1" si="3"/>
        <v>44.358543038876235</v>
      </c>
      <c r="O38" s="9">
        <f t="shared" ca="1" si="4"/>
        <v>79.876167196845358</v>
      </c>
      <c r="P38" s="9">
        <f t="shared" ca="1" si="5"/>
        <v>84.889040327221139</v>
      </c>
      <c r="Q38">
        <v>6.9</v>
      </c>
      <c r="R38">
        <v>291</v>
      </c>
      <c r="S38">
        <v>140</v>
      </c>
      <c r="T38">
        <v>3.8</v>
      </c>
      <c r="U38">
        <v>4</v>
      </c>
      <c r="V38">
        <v>3</v>
      </c>
      <c r="W38">
        <v>2022</v>
      </c>
      <c r="X38">
        <v>0</v>
      </c>
      <c r="Y38" s="9">
        <f t="shared" ca="1" si="6"/>
        <v>9.8740786221377874</v>
      </c>
      <c r="Z38" s="9">
        <f t="shared" ca="1" si="7"/>
        <v>19.90970588031405</v>
      </c>
      <c r="AA38" s="9">
        <f t="shared" ca="1" si="8"/>
        <v>8.780224805130814</v>
      </c>
      <c r="AB38" s="9">
        <f t="shared" ca="1" si="9"/>
        <v>17.358543038876235</v>
      </c>
      <c r="AC38" s="9">
        <f t="shared" ca="1" si="10"/>
        <v>40.905897509306755</v>
      </c>
      <c r="AD38" s="9">
        <f t="shared" ca="1" si="11"/>
        <v>4.7034746385362816</v>
      </c>
      <c r="AE38" s="8">
        <f t="shared" ca="1" si="12"/>
        <v>7.4391854133687563</v>
      </c>
      <c r="AF38" s="9">
        <f t="shared" ca="1" si="13"/>
        <v>290.78887646804139</v>
      </c>
      <c r="AG38" s="9">
        <f t="shared" ca="1" si="14"/>
        <v>140.4308884430117</v>
      </c>
      <c r="AH38" s="8">
        <f t="shared" ca="1" si="15"/>
        <v>4.0291970458632838</v>
      </c>
      <c r="AI38" s="6" t="s">
        <v>271</v>
      </c>
      <c r="AJ38" s="6" t="s">
        <v>270</v>
      </c>
      <c r="AK38" s="6" t="s">
        <v>209</v>
      </c>
      <c r="AL38" s="6">
        <v>10316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7274-5BC3-874F-A9E9-C89FF8C99B8A}">
  <dimension ref="A1:B16"/>
  <sheetViews>
    <sheetView workbookViewId="0">
      <selection activeCell="A20" sqref="A20"/>
    </sheetView>
  </sheetViews>
  <sheetFormatPr baseColWidth="10" defaultRowHeight="16" x14ac:dyDescent="0.2"/>
  <cols>
    <col min="1" max="1" width="43.5" customWidth="1"/>
    <col min="2" max="2" width="32.5" customWidth="1"/>
  </cols>
  <sheetData>
    <row r="1" spans="1:2" x14ac:dyDescent="0.2">
      <c r="A1" t="s">
        <v>286</v>
      </c>
    </row>
    <row r="3" spans="1:2" x14ac:dyDescent="0.2">
      <c r="A3" t="s">
        <v>287</v>
      </c>
      <c r="B3" t="s">
        <v>288</v>
      </c>
    </row>
    <row r="4" spans="1:2" x14ac:dyDescent="0.2">
      <c r="A4" t="s">
        <v>290</v>
      </c>
      <c r="B4" t="s">
        <v>289</v>
      </c>
    </row>
    <row r="5" spans="1:2" x14ac:dyDescent="0.2">
      <c r="A5" t="s">
        <v>291</v>
      </c>
      <c r="B5" t="s">
        <v>292</v>
      </c>
    </row>
    <row r="6" spans="1:2" x14ac:dyDescent="0.2">
      <c r="A6" t="s">
        <v>293</v>
      </c>
      <c r="B6" t="s">
        <v>319</v>
      </c>
    </row>
    <row r="7" spans="1:2" x14ac:dyDescent="0.2">
      <c r="A7" t="s">
        <v>294</v>
      </c>
      <c r="B7" t="s">
        <v>295</v>
      </c>
    </row>
    <row r="8" spans="1:2" x14ac:dyDescent="0.2">
      <c r="A8" t="s">
        <v>296</v>
      </c>
      <c r="B8" t="s">
        <v>297</v>
      </c>
    </row>
    <row r="9" spans="1:2" x14ac:dyDescent="0.2">
      <c r="A9" t="s">
        <v>299</v>
      </c>
      <c r="B9" t="s">
        <v>298</v>
      </c>
    </row>
    <row r="10" spans="1:2" x14ac:dyDescent="0.2">
      <c r="A10" t="s">
        <v>303</v>
      </c>
      <c r="B10" t="s">
        <v>300</v>
      </c>
    </row>
    <row r="11" spans="1:2" x14ac:dyDescent="0.2">
      <c r="A11" t="s">
        <v>305</v>
      </c>
      <c r="B11" t="s">
        <v>304</v>
      </c>
    </row>
    <row r="12" spans="1:2" x14ac:dyDescent="0.2">
      <c r="A12" t="s">
        <v>306</v>
      </c>
      <c r="B12" t="s">
        <v>307</v>
      </c>
    </row>
    <row r="13" spans="1:2" x14ac:dyDescent="0.2">
      <c r="A13" t="s">
        <v>308</v>
      </c>
      <c r="B13" t="s">
        <v>309</v>
      </c>
    </row>
    <row r="14" spans="1:2" x14ac:dyDescent="0.2">
      <c r="A14" t="s">
        <v>310</v>
      </c>
      <c r="B14" t="s">
        <v>312</v>
      </c>
    </row>
    <row r="15" spans="1:2" x14ac:dyDescent="0.2">
      <c r="A15" t="s">
        <v>320</v>
      </c>
      <c r="B15" t="s">
        <v>321</v>
      </c>
    </row>
    <row r="16" spans="1:2" x14ac:dyDescent="0.2">
      <c r="A16" t="s">
        <v>322</v>
      </c>
      <c r="B16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Explainer</vt:lpstr>
      <vt:lpstr>Codebook</vt:lpstr>
      <vt:lpstr>Data</vt:lpstr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2023-03-19T15:13:03Z</dcterms:created>
  <dcterms:modified xsi:type="dcterms:W3CDTF">2023-03-19T19:43:27Z</dcterms:modified>
</cp:coreProperties>
</file>