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ssi\Downloads\"/>
    </mc:Choice>
  </mc:AlternateContent>
  <xr:revisionPtr revIDLastSave="0" documentId="13_ncr:1_{D78CB69F-A3EE-47C1-B985-FCA9C42BB8FB}" xr6:coauthVersionLast="47" xr6:coauthVersionMax="47" xr10:uidLastSave="{00000000-0000-0000-0000-000000000000}"/>
  <bookViews>
    <workbookView xWindow="-84" yWindow="600" windowWidth="12420" windowHeight="1236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13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G1" i="2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A33" i="2"/>
  <c r="A34" i="2"/>
  <c r="A35" i="2"/>
  <c r="A3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B5" i="2"/>
  <c r="A5" i="2"/>
  <c r="J1" i="1"/>
  <c r="J35" i="1" l="1"/>
  <c r="J34" i="1"/>
  <c r="J22" i="1"/>
  <c r="J10" i="1"/>
  <c r="J33" i="1"/>
  <c r="J21" i="1"/>
  <c r="J9" i="1"/>
  <c r="J32" i="1"/>
  <c r="J20" i="1"/>
  <c r="J8" i="1"/>
  <c r="J19" i="1"/>
  <c r="J7" i="1"/>
  <c r="J28" i="1"/>
  <c r="J15" i="1"/>
  <c r="J14" i="1"/>
  <c r="J13" i="1"/>
  <c r="J23" i="1"/>
  <c r="J31" i="1"/>
  <c r="J30" i="1"/>
  <c r="J18" i="1"/>
  <c r="G1" i="1" s="1"/>
  <c r="J6" i="1"/>
  <c r="J17" i="1"/>
  <c r="J5" i="1"/>
  <c r="J16" i="1"/>
  <c r="J26" i="1"/>
  <c r="J25" i="1"/>
  <c r="J29" i="1"/>
  <c r="J11" i="1"/>
  <c r="J24" i="1"/>
  <c r="J27" i="1"/>
  <c r="J12" i="1"/>
  <c r="J4" i="1"/>
  <c r="I25" i="4"/>
  <c r="I26" i="4" l="1"/>
  <c r="I27" i="4" s="1"/>
  <c r="C30" i="4" l="1"/>
  <c r="D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H9" i="2" s="1"/>
  <c r="D8" i="4"/>
  <c r="C8" i="4"/>
  <c r="D23" i="4" s="1"/>
  <c r="B8" i="4"/>
  <c r="C23" i="4" s="1"/>
  <c r="A8" i="4"/>
  <c r="B23" i="4" s="1"/>
  <c r="H5" i="2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a="1"/>
  <c r="H6" i="2"/>
  <c r="H7" i="2"/>
  <c r="E23" i="4"/>
  <c r="H8" i="2" s="1"/>
  <c r="E30" i="4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<sst xmlns="http://schemas.openxmlformats.org/spreadsheetml/2006/main" count="204" uniqueCount="122">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</sst>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Ênfase3" xfId="4" builtinId="38"/>
    <cellStyle name="40% - Ênfase1" xfId="3" builtinId="31"/>
    <cellStyle name="Comma 2" xfId="5" xr:uid="{00000000-0005-0000-0000-000002000000}"/>
    <cellStyle name="Normal" xfId="0" builtinId="0"/>
    <cellStyle name="Título" xfId="1" builtinId="15"/>
    <cellStyle name="Título 3" xfId="2" builtinId="18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opLeftCell="C2" workbookViewId="0">
      <selection activeCell="F4" sqref="F4"/>
    </sheetView>
  </sheetViews>
  <sheetFormatPr defaultRowHeight="14.4" x14ac:dyDescent="0.3"/>
  <cols>
    <col min="1" max="1" width="11.33203125" style="6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39.5546875" customWidth="1"/>
    <col min="7" max="7" width="10.44140625" bestFit="1" customWidth="1"/>
    <col min="8" max="8" width="11.44140625" bestFit="1" customWidth="1"/>
    <col min="9" max="9" width="15.44140625" bestFit="1" customWidth="1"/>
    <col min="10" max="10" width="18.21875" bestFit="1" customWidth="1"/>
  </cols>
  <sheetData>
    <row r="1" spans="1:11" ht="28.65" customHeight="1" x14ac:dyDescent="0.45">
      <c r="A1" s="17" t="s">
        <v>111</v>
      </c>
      <c r="F1" s="10" t="s">
        <v>89</v>
      </c>
      <c r="G1" s="12">
        <f ca="1">IFERROR(ROUND(J18,0)-(TODAY()-42947),"")</f>
        <v>17</v>
      </c>
      <c r="I1" s="10" t="s">
        <v>88</v>
      </c>
      <c r="J1" s="11">
        <f ca="1">TODAY()</f>
        <v>45297</v>
      </c>
    </row>
    <row r="3" spans="1:11" ht="15" thickBot="1" x14ac:dyDescent="0.35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8" t="s">
        <v>86</v>
      </c>
      <c r="J3" s="8" t="s">
        <v>87</v>
      </c>
    </row>
    <row r="4" spans="1:11" x14ac:dyDescent="0.3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9">
        <v>42913</v>
      </c>
      <c r="J4">
        <f ca="1">$J$1-I4</f>
        <v>2384</v>
      </c>
      <c r="K4" s="5"/>
    </row>
    <row r="5" spans="1:11" x14ac:dyDescent="0.3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9">
        <v>42936</v>
      </c>
      <c r="J5">
        <f t="shared" ref="J5:J35" ca="1" si="0">$J$1-I5</f>
        <v>2361</v>
      </c>
      <c r="K5" s="5"/>
    </row>
    <row r="6" spans="1:11" x14ac:dyDescent="0.3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9">
        <v>42931</v>
      </c>
      <c r="J6">
        <f t="shared" ca="1" si="0"/>
        <v>2366</v>
      </c>
    </row>
    <row r="7" spans="1:11" x14ac:dyDescent="0.3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9">
        <v>42921</v>
      </c>
      <c r="J7">
        <f t="shared" ca="1" si="0"/>
        <v>2376</v>
      </c>
      <c r="K7" s="5"/>
    </row>
    <row r="8" spans="1:11" x14ac:dyDescent="0.3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9">
        <v>42904</v>
      </c>
      <c r="J8">
        <f t="shared" ca="1" si="0"/>
        <v>2393</v>
      </c>
      <c r="K8" s="5"/>
    </row>
    <row r="9" spans="1:11" x14ac:dyDescent="0.3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9">
        <v>42946</v>
      </c>
      <c r="J9">
        <f t="shared" ca="1" si="0"/>
        <v>2351</v>
      </c>
      <c r="K9" s="5"/>
    </row>
    <row r="10" spans="1:11" x14ac:dyDescent="0.3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9">
        <v>42939</v>
      </c>
      <c r="J10">
        <f t="shared" ca="1" si="0"/>
        <v>2358</v>
      </c>
      <c r="K10" s="5"/>
    </row>
    <row r="11" spans="1:11" x14ac:dyDescent="0.3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9">
        <v>42938</v>
      </c>
      <c r="J11">
        <f t="shared" ca="1" si="0"/>
        <v>2359</v>
      </c>
      <c r="K11" s="5"/>
    </row>
    <row r="12" spans="1:11" x14ac:dyDescent="0.3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9">
        <v>42902</v>
      </c>
      <c r="J12">
        <f t="shared" ca="1" si="0"/>
        <v>2395</v>
      </c>
      <c r="K12" s="5"/>
    </row>
    <row r="13" spans="1:11" x14ac:dyDescent="0.3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9">
        <v>42918</v>
      </c>
      <c r="J13">
        <f t="shared" ca="1" si="0"/>
        <v>2379</v>
      </c>
      <c r="K13" s="5"/>
    </row>
    <row r="14" spans="1:11" x14ac:dyDescent="0.3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9">
        <v>42923</v>
      </c>
      <c r="J14">
        <f t="shared" ca="1" si="0"/>
        <v>2374</v>
      </c>
      <c r="K14" s="5"/>
    </row>
    <row r="15" spans="1:11" x14ac:dyDescent="0.3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9">
        <v>42906</v>
      </c>
      <c r="J15">
        <f t="shared" ca="1" si="0"/>
        <v>2391</v>
      </c>
      <c r="K15" s="5"/>
    </row>
    <row r="16" spans="1:11" x14ac:dyDescent="0.3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9">
        <v>42927</v>
      </c>
      <c r="J16">
        <f t="shared" ca="1" si="0"/>
        <v>2370</v>
      </c>
      <c r="K16" s="5"/>
    </row>
    <row r="17" spans="1:11" x14ac:dyDescent="0.3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9">
        <v>42924</v>
      </c>
      <c r="J17">
        <f t="shared" ca="1" si="0"/>
        <v>2373</v>
      </c>
      <c r="K17" s="5"/>
    </row>
    <row r="18" spans="1:11" x14ac:dyDescent="0.3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9">
        <v>42930</v>
      </c>
      <c r="J18">
        <f t="shared" ca="1" si="0"/>
        <v>2367</v>
      </c>
      <c r="K18" s="5"/>
    </row>
    <row r="19" spans="1:11" x14ac:dyDescent="0.3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9">
        <v>42907</v>
      </c>
      <c r="J19">
        <f t="shared" ca="1" si="0"/>
        <v>2390</v>
      </c>
      <c r="K19" s="5"/>
    </row>
    <row r="20" spans="1:11" x14ac:dyDescent="0.3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9">
        <v>42936</v>
      </c>
      <c r="J20">
        <f t="shared" ca="1" si="0"/>
        <v>2361</v>
      </c>
      <c r="K20" s="5"/>
    </row>
    <row r="21" spans="1:11" x14ac:dyDescent="0.3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9">
        <v>42932</v>
      </c>
      <c r="J21">
        <f t="shared" ca="1" si="0"/>
        <v>2365</v>
      </c>
      <c r="K21" s="5"/>
    </row>
    <row r="22" spans="1:11" x14ac:dyDescent="0.3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9">
        <v>42932</v>
      </c>
      <c r="J22">
        <f t="shared" ca="1" si="0"/>
        <v>2365</v>
      </c>
      <c r="K22" s="5"/>
    </row>
    <row r="23" spans="1:11" x14ac:dyDescent="0.3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9">
        <v>42908</v>
      </c>
      <c r="J23">
        <f t="shared" ca="1" si="0"/>
        <v>2389</v>
      </c>
    </row>
    <row r="24" spans="1:11" x14ac:dyDescent="0.3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9">
        <v>42917</v>
      </c>
      <c r="J24">
        <f t="shared" ca="1" si="0"/>
        <v>2380</v>
      </c>
    </row>
    <row r="25" spans="1:11" x14ac:dyDescent="0.3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9">
        <v>42926</v>
      </c>
      <c r="J25">
        <f t="shared" ca="1" si="0"/>
        <v>2371</v>
      </c>
    </row>
    <row r="26" spans="1:11" x14ac:dyDescent="0.3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9">
        <v>42934</v>
      </c>
      <c r="J26">
        <f t="shared" ca="1" si="0"/>
        <v>2363</v>
      </c>
    </row>
    <row r="27" spans="1:11" x14ac:dyDescent="0.3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9">
        <v>42916</v>
      </c>
      <c r="J27">
        <f t="shared" ca="1" si="0"/>
        <v>2381</v>
      </c>
    </row>
    <row r="28" spans="1:11" x14ac:dyDescent="0.3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9">
        <v>42920</v>
      </c>
      <c r="J28">
        <f t="shared" ca="1" si="0"/>
        <v>2377</v>
      </c>
    </row>
    <row r="29" spans="1:11" x14ac:dyDescent="0.3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9">
        <v>42923</v>
      </c>
      <c r="J29">
        <f t="shared" ca="1" si="0"/>
        <v>2374</v>
      </c>
    </row>
    <row r="30" spans="1:11" x14ac:dyDescent="0.3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9">
        <v>42915</v>
      </c>
      <c r="J30">
        <f t="shared" ca="1" si="0"/>
        <v>2382</v>
      </c>
    </row>
    <row r="31" spans="1:11" x14ac:dyDescent="0.3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9">
        <v>42913</v>
      </c>
      <c r="J31">
        <f t="shared" ca="1" si="0"/>
        <v>2384</v>
      </c>
    </row>
    <row r="32" spans="1:11" x14ac:dyDescent="0.3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9">
        <v>42924</v>
      </c>
      <c r="J32">
        <f t="shared" ca="1" si="0"/>
        <v>2373</v>
      </c>
    </row>
    <row r="33" spans="1:10" x14ac:dyDescent="0.3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9">
        <v>42903</v>
      </c>
      <c r="J33">
        <f t="shared" ca="1" si="0"/>
        <v>2394</v>
      </c>
    </row>
    <row r="34" spans="1:10" x14ac:dyDescent="0.3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9">
        <v>42918</v>
      </c>
      <c r="J34">
        <f t="shared" ca="1" si="0"/>
        <v>2379</v>
      </c>
    </row>
    <row r="35" spans="1:10" x14ac:dyDescent="0.3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9">
        <v>42934</v>
      </c>
      <c r="J35">
        <f t="shared" ca="1" si="0"/>
        <v>2363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topLeftCell="B1" workbookViewId="0">
      <selection activeCell="F11" sqref="F11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3" customWidth="1"/>
  </cols>
  <sheetData>
    <row r="1" spans="1:8" ht="26.7" customHeight="1" x14ac:dyDescent="0.45">
      <c r="A1" s="17" t="s">
        <v>102</v>
      </c>
      <c r="G1" s="13">
        <f>FIND(" ",Inventory!B4)</f>
        <v>6</v>
      </c>
    </row>
    <row r="4" spans="1:8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8" t="s">
        <v>103</v>
      </c>
      <c r="H4" s="18"/>
    </row>
    <row r="5" spans="1:8" x14ac:dyDescent="0.3">
      <c r="A5" s="15" t="str">
        <f>RIGHT(Inventory!D4,Inventory!A4)</f>
        <v>07</v>
      </c>
      <c r="B5" s="15" t="str">
        <f>UPPER(Inventory!C4)</f>
        <v>GLASS</v>
      </c>
      <c r="C5" s="15" t="str">
        <f>UPPER(LEFT(Inventory!E4,5))</f>
        <v>DYNAM</v>
      </c>
      <c r="D5" s="16" t="str">
        <f>MID(Inventory!B4,8,FIND(" ",Inventory!B4)+20)</f>
        <v xml:space="preserve">lass (Low Iron Tempered), </v>
      </c>
      <c r="E5" s="16" t="str">
        <f>LEFT(Inventory!F4,3)</f>
        <v>310</v>
      </c>
      <c r="G5" s="14">
        <v>1</v>
      </c>
      <c r="H5" s="14">
        <f t="array" ref="H5:H9" ca="1">TRANSPOSE('Check Digit'!B23:F23)</f>
        <v>7385</v>
      </c>
    </row>
    <row r="6" spans="1:8" x14ac:dyDescent="0.3">
      <c r="A6" s="15" t="str">
        <f>RIGHT(Inventory!D5,Inventory!A5)</f>
        <v>01</v>
      </c>
      <c r="B6" s="15" t="str">
        <f>UPPER(Inventory!C5)</f>
        <v>ALUMINUM</v>
      </c>
      <c r="C6" s="15" t="str">
        <f>UPPER(LEFT(Inventory!E5,5))</f>
        <v>METAL</v>
      </c>
      <c r="D6" s="16" t="str">
        <f>MID(Inventory!B5,8,FIND(" ",Inventory!B5)+20)</f>
        <v>m 6061-T6 Bare Sheet, PVC 1 s</v>
      </c>
      <c r="E6" s="16" t="str">
        <f>LEFT(Inventory!F5,3)</f>
        <v>222</v>
      </c>
      <c r="G6" s="14">
        <v>2</v>
      </c>
      <c r="H6" s="14">
        <f ca="1"/>
        <v>5827</v>
      </c>
    </row>
    <row r="7" spans="1:8" x14ac:dyDescent="0.3">
      <c r="A7" s="15" t="str">
        <f>RIGHT(Inventory!D6,Inventory!A6)</f>
        <v>12</v>
      </c>
      <c r="B7" s="15" t="str">
        <f>UPPER(Inventory!C6)</f>
        <v>POLYCARBONATE</v>
      </c>
      <c r="C7" s="15" t="str">
        <f>UPPER(LEFT(Inventory!E6,5))</f>
        <v>HARRI</v>
      </c>
      <c r="D7" s="16" t="str">
        <f>MID(Inventory!B6,8,FIND(" ",Inventory!B6)+20)</f>
        <v xml:space="preserve">olycarbonate Sheet, 72" x </v>
      </c>
      <c r="E7" s="16" t="str">
        <f>LEFT(Inventory!F6,3)</f>
        <v>359</v>
      </c>
      <c r="G7" s="14">
        <v>3</v>
      </c>
      <c r="H7" s="14">
        <f ca="1"/>
        <v>2783</v>
      </c>
    </row>
    <row r="8" spans="1:8" x14ac:dyDescent="0.3">
      <c r="A8" s="15" t="str">
        <f>RIGHT(Inventory!D7,Inventory!A7)</f>
        <v>15</v>
      </c>
      <c r="B8" s="15" t="str">
        <f>UPPER(Inventory!C7)</f>
        <v>RUBBER</v>
      </c>
      <c r="C8" s="15" t="str">
        <f>UPPER(LEFT(Inventory!E7,5))</f>
        <v>PENSH</v>
      </c>
      <c r="D8" s="16" t="str">
        <f>MID(Inventory!B7,8,FIND(" ",Inventory!B7)+20)</f>
        <v xml:space="preserve"> (Fluorosilicone) 5/32" </v>
      </c>
      <c r="E8" s="16" t="str">
        <f>LEFT(Inventory!F7,3)</f>
        <v>501</v>
      </c>
      <c r="G8" s="14">
        <v>4</v>
      </c>
      <c r="H8" s="14">
        <f ca="1"/>
        <v>2790</v>
      </c>
    </row>
    <row r="9" spans="1:8" x14ac:dyDescent="0.3">
      <c r="A9" s="15" t="str">
        <f>RIGHT(Inventory!D8,Inventory!A8)</f>
        <v>17</v>
      </c>
      <c r="B9" s="15" t="str">
        <f>UPPER(Inventory!C8)</f>
        <v>SILICON</v>
      </c>
      <c r="C9" s="15" t="str">
        <f>UPPER(LEFT(Inventory!E8,5))</f>
        <v>PENSH</v>
      </c>
      <c r="D9" s="16" t="str">
        <f>MID(Inventory!B8,8,FIND(" ",Inventory!B8)+20)</f>
        <v>/Caulking, 2.8oz tube</v>
      </c>
      <c r="E9" s="16" t="str">
        <f>LEFT(Inventory!F8,3)</f>
        <v>501</v>
      </c>
      <c r="G9" s="14">
        <v>5</v>
      </c>
      <c r="H9" s="14">
        <f ca="1"/>
        <v>6536</v>
      </c>
    </row>
    <row r="10" spans="1:8" x14ac:dyDescent="0.3">
      <c r="A10" s="15" t="str">
        <f>RIGHT(Inventory!D9,Inventory!A9)</f>
        <v>01</v>
      </c>
      <c r="B10" s="15" t="str">
        <f>UPPER(Inventory!C9)</f>
        <v>ALUMINUM</v>
      </c>
      <c r="C10" s="15" t="str">
        <f>UPPER(LEFT(Inventory!E9,5))</f>
        <v>METAL</v>
      </c>
      <c r="D10" s="16" t="str">
        <f>MID(Inventory!B9,8,FIND(" ",Inventory!B9)+20)</f>
        <v>m 6061-T6, Bare Extruded Angl</v>
      </c>
      <c r="E10" s="16" t="str">
        <f>LEFT(Inventory!F9,3)</f>
        <v>222</v>
      </c>
    </row>
    <row r="11" spans="1:8" x14ac:dyDescent="0.3">
      <c r="A11" s="15" t="str">
        <f>RIGHT(Inventory!D10,Inventory!A10)</f>
        <v>11</v>
      </c>
      <c r="B11" s="15" t="str">
        <f>UPPER(Inventory!C10)</f>
        <v>PLASTIC</v>
      </c>
      <c r="C11" s="15" t="str">
        <f>UPPER(LEFT(Inventory!E10,5))</f>
        <v>PENSH</v>
      </c>
      <c r="D11" s="16" t="str">
        <f>MID(Inventory!B10,8,FIND(" ",Inventory!B10)+20)</f>
        <v>isconnect Tube Couplings, Thick</v>
      </c>
      <c r="E11" s="16" t="str">
        <f>LEFT(Inventory!F10,3)</f>
        <v>501</v>
      </c>
    </row>
    <row r="12" spans="1:8" x14ac:dyDescent="0.3">
      <c r="A12" s="15" t="str">
        <f>RIGHT(Inventory!D11,Inventory!A11)</f>
        <v>11</v>
      </c>
      <c r="B12" s="15" t="str">
        <f>UPPER(Inventory!C11)</f>
        <v>PLASTIC</v>
      </c>
      <c r="C12" s="15" t="str">
        <f>UPPER(LEFT(Inventory!E11,5))</f>
        <v>FRESH</v>
      </c>
      <c r="D12" s="16" t="str">
        <f>MID(Inventory!B11,8,FIND(" ",Inventory!B11)+20)</f>
        <v>justable Float Valve, 1/4</v>
      </c>
      <c r="E12" s="16" t="str">
        <f>LEFT(Inventory!F11,3)</f>
        <v>506</v>
      </c>
    </row>
    <row r="13" spans="1:8" x14ac:dyDescent="0.3">
      <c r="A13" s="15" t="str">
        <f>RIGHT(Inventory!D12,Inventory!A12)</f>
        <v>13</v>
      </c>
      <c r="B13" s="15" t="str">
        <f>UPPER(Inventory!C12)</f>
        <v>POLYETHYLENE</v>
      </c>
      <c r="C13" s="15" t="str">
        <f>UPPER(LEFT(Inventory!E12,5))</f>
        <v xml:space="preserve">FOAM </v>
      </c>
      <c r="D13" s="16" t="str">
        <f>MID(Inventory!B12,8,FIND(" ",Inventory!B12)+20)</f>
        <v xml:space="preserve">Cell Foam, 1.7 Lb Density, </v>
      </c>
      <c r="E13" s="16" t="str">
        <f>LEFT(Inventory!F12,5)</f>
        <v>2/797</v>
      </c>
    </row>
    <row r="14" spans="1:8" x14ac:dyDescent="0.3">
      <c r="A14" s="15" t="str">
        <f>RIGHT(Inventory!D13,Inventory!A13)</f>
        <v>19</v>
      </c>
      <c r="B14" s="15" t="str">
        <f>UPPER(Inventory!C13)</f>
        <v>STEEL</v>
      </c>
      <c r="C14" s="15" t="str">
        <f>UPPER(LEFT(Inventory!E13,5))</f>
        <v>PENSH</v>
      </c>
      <c r="D14" s="16" t="str">
        <f>MID(Inventory!B13,8,FIND(" ",Inventory!B13)+20)</f>
        <v>tches, 1 31/64", Zinc-Pla</v>
      </c>
      <c r="E14" s="16" t="str">
        <f>LEFT(Inventory!F13,3)</f>
        <v>501</v>
      </c>
    </row>
    <row r="15" spans="1:8" x14ac:dyDescent="0.3">
      <c r="A15" s="15" t="str">
        <f>RIGHT(Inventory!D14,Inventory!A14)</f>
        <v>16</v>
      </c>
      <c r="B15" s="15" t="str">
        <f>UPPER(Inventory!C14)</f>
        <v>SALT</v>
      </c>
      <c r="C15" s="15" t="str">
        <f>UPPER(LEFT(Inventory!E14,5))</f>
        <v>AQUAR</v>
      </c>
      <c r="D15" s="16" t="str">
        <f>MID(Inventory!B14,8,FIND(" ",Inventory!B14)+20)</f>
        <v>Marin Sea Salt, 50 Gallon M</v>
      </c>
      <c r="E15" s="16" t="str">
        <f>LEFT(Inventory!F14,3)</f>
        <v>180</v>
      </c>
    </row>
    <row r="16" spans="1:8" x14ac:dyDescent="0.3">
      <c r="A16" s="15" t="str">
        <f>RIGHT(Inventory!D15,Inventory!A15)</f>
        <v>19</v>
      </c>
      <c r="B16" s="15" t="str">
        <f>UPPER(Inventory!C15)</f>
        <v>STEEL</v>
      </c>
      <c r="C16" s="15" t="str">
        <f>UPPER(LEFT(Inventory!E15,5))</f>
        <v>PENSH</v>
      </c>
      <c r="D16" s="16" t="str">
        <f>MID(Inventory!B15,8,FIND(" ",Inventory!B15)+20)</f>
        <v>ews, 1/4"-20, 3/4" Lengt</v>
      </c>
      <c r="E16" s="16" t="str">
        <f>LEFT(Inventory!F15,3)</f>
        <v>501</v>
      </c>
    </row>
    <row r="17" spans="1:5" x14ac:dyDescent="0.3">
      <c r="A17" s="15" t="str">
        <f>RIGHT(Inventory!D16,Inventory!A16)</f>
        <v>19</v>
      </c>
      <c r="B17" s="15" t="str">
        <f>UPPER(Inventory!C16)</f>
        <v>STEEL</v>
      </c>
      <c r="C17" s="15" t="str">
        <f>UPPER(LEFT(Inventory!E16,5))</f>
        <v>PENSH</v>
      </c>
      <c r="D17" s="16" t="str">
        <f>MID(Inventory!B16,8,FIND(" ",Inventory!B16)+20)</f>
        <v>ews, 1/4"-20, 2 3/4" Len</v>
      </c>
      <c r="E17" s="16" t="str">
        <f>LEFT(Inventory!F16,3)</f>
        <v>501</v>
      </c>
    </row>
    <row r="18" spans="1:5" x14ac:dyDescent="0.3">
      <c r="A18" s="15" t="str">
        <f>RIGHT(Inventory!D17,Inventory!A17)</f>
        <v>19</v>
      </c>
      <c r="B18" s="15" t="str">
        <f>UPPER(Inventory!C17)</f>
        <v>STEEL</v>
      </c>
      <c r="C18" s="15" t="str">
        <f>UPPER(LEFT(Inventory!E17,5))</f>
        <v>PENSH</v>
      </c>
      <c r="D18" s="16" t="str">
        <f>MID(Inventory!B17,8,FIND(" ",Inventory!B17)+20)</f>
        <v xml:space="preserve">ews, M12, 20 mm Length, </v>
      </c>
      <c r="E18" s="16" t="str">
        <f>LEFT(Inventory!F17,3)</f>
        <v>501</v>
      </c>
    </row>
    <row r="19" spans="1:5" x14ac:dyDescent="0.3">
      <c r="A19" s="15" t="str">
        <f>RIGHT(Inventory!D18,Inventory!A18)</f>
        <v>15</v>
      </c>
      <c r="B19" s="15" t="str">
        <f>UPPER(Inventory!C18)</f>
        <v>RUBBER</v>
      </c>
      <c r="C19" s="15" t="str">
        <f>UPPER(LEFT(Inventory!E18,5))</f>
        <v>GARLO</v>
      </c>
      <c r="D19" s="16" t="str">
        <f>MID(Inventory!B18,8,FIND(" ",Inventory!B18)+20)</f>
        <v xml:space="preserve"> Rubber Sheet (Custom Cu</v>
      </c>
      <c r="E19" s="16" t="str">
        <f>LEFT(Inventory!F18,3)</f>
        <v>163</v>
      </c>
    </row>
    <row r="20" spans="1:5" x14ac:dyDescent="0.3">
      <c r="A20" s="15" t="str">
        <f>RIGHT(Inventory!D19,Inventory!A19)</f>
        <v>09</v>
      </c>
      <c r="B20" s="15" t="str">
        <f>UPPER(Inventory!C19)</f>
        <v>PAINT</v>
      </c>
      <c r="C20" s="15" t="str">
        <f>UPPER(LEFT(Inventory!E19,5))</f>
        <v>HARRI</v>
      </c>
      <c r="D20" s="16" t="str">
        <f>MID(Inventory!B19,8,FIND(" ",Inventory!B19)+20)</f>
        <v>eum, Stops Rust 12 oz. Protectiv</v>
      </c>
      <c r="E20" s="16" t="str">
        <f>LEFT(Inventory!F19,3)</f>
        <v>359</v>
      </c>
    </row>
    <row r="21" spans="1:5" x14ac:dyDescent="0.3">
      <c r="A21" s="15" t="str">
        <f>RIGHT(Inventory!D20,Inventory!A20)</f>
        <v>11</v>
      </c>
      <c r="B21" s="15" t="str">
        <f>UPPER(Inventory!C20)</f>
        <v>PLASTIC</v>
      </c>
      <c r="C21" s="15" t="str">
        <f>UPPER(LEFT(Inventory!E20,5))</f>
        <v>FISCH</v>
      </c>
      <c r="D21" s="16" t="str">
        <f>MID(Inventory!B20,8,FIND(" ",Inventory!B20)+20)</f>
        <v xml:space="preserve">ment Unit, 5-Gallon </v>
      </c>
      <c r="E21" s="16" t="str">
        <f>LEFT(Inventory!F20,3)</f>
        <v>188</v>
      </c>
    </row>
    <row r="22" spans="1:5" x14ac:dyDescent="0.3">
      <c r="A22" s="15" t="str">
        <f>RIGHT(Inventory!D21,Inventory!A21)</f>
        <v>08</v>
      </c>
      <c r="B22" s="15" t="str">
        <f>UPPER(Inventory!C21)</f>
        <v>OSB</v>
      </c>
      <c r="C22" s="15" t="str">
        <f>UPPER(LEFT(Inventory!E21,5))</f>
        <v>FISCH</v>
      </c>
      <c r="D22" s="16" t="str">
        <f>MID(Inventory!B21,8,FIND(" ",Inventory!B21)+20)</f>
        <v>rd, reinforced</v>
      </c>
      <c r="E22" s="16" t="str">
        <f>LEFT(Inventory!F21,3)</f>
        <v>188</v>
      </c>
    </row>
    <row r="23" spans="1:5" x14ac:dyDescent="0.3">
      <c r="A23" s="15" t="str">
        <f>RIGHT(Inventory!D22,Inventory!A22)</f>
        <v>10</v>
      </c>
      <c r="B23" s="15" t="str">
        <f>UPPER(Inventory!C22)</f>
        <v>PE</v>
      </c>
      <c r="C23" s="15" t="str">
        <f>UPPER(LEFT(Inventory!E22,5))</f>
        <v>FISCH</v>
      </c>
      <c r="D23" s="16" t="str">
        <f>MID(Inventory!B22,8,FIND(" ",Inventory!B22)+20)</f>
        <v>ard Insulation LD, 2'x3'</v>
      </c>
      <c r="E23" s="16" t="str">
        <f>LEFT(Inventory!F22,3)</f>
        <v>188</v>
      </c>
    </row>
    <row r="24" spans="1:5" x14ac:dyDescent="0.3">
      <c r="A24" s="15" t="str">
        <f>RIGHT(Inventory!D23,Inventory!A23)</f>
        <v>02</v>
      </c>
      <c r="B24" s="15" t="str">
        <f>UPPER(Inventory!C23)</f>
        <v>ACRYLIC</v>
      </c>
      <c r="C24" s="15" t="str">
        <f>UPPER(LEFT(Inventory!E23,5))</f>
        <v>ROCHE</v>
      </c>
      <c r="D24" s="16" t="str">
        <f>MID(Inventory!B23,8,FIND(" ",Inventory!B23)+20)</f>
        <v>s, pair</v>
      </c>
      <c r="E24" s="16" t="str">
        <f>LEFT(Inventory!F23,3)</f>
        <v xml:space="preserve">24 </v>
      </c>
    </row>
    <row r="25" spans="1:5" x14ac:dyDescent="0.3">
      <c r="A25" s="15" t="str">
        <f>RIGHT(Inventory!D24,Inventory!A24)</f>
        <v>01</v>
      </c>
      <c r="B25" s="15" t="str">
        <f>UPPER(Inventory!C24)</f>
        <v>ALUMINUM</v>
      </c>
      <c r="C25" s="15" t="str">
        <f>UPPER(LEFT(Inventory!E24,5))</f>
        <v>PENSH</v>
      </c>
      <c r="D25" s="16" t="str">
        <f>MID(Inventory!B24,8,FIND(" ",Inventory!B24)+20)</f>
        <v>ive Trough, large</v>
      </c>
      <c r="E25" s="16" t="str">
        <f>LEFT(Inventory!F24,3)</f>
        <v>501</v>
      </c>
    </row>
    <row r="26" spans="1:5" x14ac:dyDescent="0.3">
      <c r="A26" s="15" t="str">
        <f>RIGHT(Inventory!D25,Inventory!A25)</f>
        <v>04</v>
      </c>
      <c r="B26" s="15" t="str">
        <f>UPPER(Inventory!C25)</f>
        <v>COPPER</v>
      </c>
      <c r="C26" s="15" t="str">
        <f>UPPER(LEFT(Inventory!E25,5))</f>
        <v>PENSH</v>
      </c>
      <c r="D26" s="16" t="str">
        <f>MID(Inventory!B25,8,FIND(" ",Inventory!B25)+20)</f>
        <v>r Pipe, 6"</v>
      </c>
      <c r="E26" s="16" t="str">
        <f>LEFT(Inventory!F25,3)</f>
        <v>501</v>
      </c>
    </row>
    <row r="27" spans="1:5" x14ac:dyDescent="0.3">
      <c r="A27" s="15" t="str">
        <f>RIGHT(Inventory!D26,Inventory!A26)</f>
        <v>14</v>
      </c>
      <c r="B27" s="15" t="str">
        <f>UPPER(Inventory!C26)</f>
        <v>PVC</v>
      </c>
      <c r="C27" s="15" t="str">
        <f>UPPER(LEFT(Inventory!E26,5))</f>
        <v>FISCH</v>
      </c>
      <c r="D27" s="16" t="str">
        <f>MID(Inventory!B26,8,FIND(" ",Inventory!B26)+20)</f>
        <v>e, 10'</v>
      </c>
      <c r="E27" s="16" t="str">
        <f>LEFT(Inventory!F26,3)</f>
        <v>188</v>
      </c>
    </row>
    <row r="28" spans="1:5" x14ac:dyDescent="0.3">
      <c r="A28" s="15" t="str">
        <f>RIGHT(Inventory!D27,Inventory!A27)</f>
        <v>14</v>
      </c>
      <c r="B28" s="15" t="str">
        <f>UPPER(Inventory!C27)</f>
        <v>PVC</v>
      </c>
      <c r="C28" s="15" t="str">
        <f>UPPER(LEFT(Inventory!E27,5))</f>
        <v>FISCH</v>
      </c>
      <c r="D28" s="16" t="str">
        <f>MID(Inventory!B27,8,FIND(" ",Inventory!B27)+20)</f>
        <v>tings, set</v>
      </c>
      <c r="E28" s="16" t="str">
        <f>LEFT(Inventory!F27,3)</f>
        <v>188</v>
      </c>
    </row>
    <row r="29" spans="1:5" x14ac:dyDescent="0.3">
      <c r="A29" s="15" t="str">
        <f>RIGHT(Inventory!D28,Inventory!A28)</f>
        <v>10</v>
      </c>
      <c r="B29" s="15" t="str">
        <f>UPPER(Inventory!C28)</f>
        <v>PE</v>
      </c>
      <c r="C29" s="15" t="str">
        <f>UPPER(LEFT(Inventory!E28,5))</f>
        <v>FISCH</v>
      </c>
      <c r="D29" s="16" t="str">
        <f>MID(Inventory!B28,8,FIND(" ",Inventory!B28)+20)</f>
        <v>sulation LD, PE</v>
      </c>
      <c r="E29" s="16" t="str">
        <f>LEFT(Inventory!F28,3)</f>
        <v>188</v>
      </c>
    </row>
    <row r="30" spans="1:5" x14ac:dyDescent="0.3">
      <c r="A30" s="15" t="str">
        <f>RIGHT(Inventory!D29,Inventory!A29)</f>
        <v>18</v>
      </c>
      <c r="B30" s="15" t="str">
        <f>UPPER(Inventory!C29)</f>
        <v>STAINLESS STEEL</v>
      </c>
      <c r="C30" s="15" t="str">
        <f>UPPER(LEFT(Inventory!E29,5))</f>
        <v>PENSH</v>
      </c>
      <c r="D30" s="16" t="str">
        <f>MID(Inventory!B29,8,FIND(" ",Inventory!B29)+20)</f>
        <v xml:space="preserve"> Case, 0.024" x 36" x 48" Sh</v>
      </c>
      <c r="E30" s="16" t="str">
        <f>LEFT(Inventory!F29,3)</f>
        <v>501</v>
      </c>
    </row>
    <row r="31" spans="1:5" x14ac:dyDescent="0.3">
      <c r="A31" s="15" t="str">
        <f>RIGHT(Inventory!D30,Inventory!A30)</f>
        <v>05</v>
      </c>
      <c r="B31" s="15" t="str">
        <f>UPPER(Inventory!C30)</f>
        <v>FIBERGLASS</v>
      </c>
      <c r="C31" s="15" t="str">
        <f>UPPER(LEFT(Inventory!E30,5))</f>
        <v>PENSH</v>
      </c>
      <c r="D31" s="16" t="str">
        <f>MID(Inventory!B30,8,FIND(" ",Inventory!B30)+20)</f>
        <v xml:space="preserve">or Back Insulation, 2" x 48", </v>
      </c>
      <c r="E31" s="16" t="str">
        <f>LEFT(Inventory!F30,3)</f>
        <v>501</v>
      </c>
    </row>
    <row r="32" spans="1:5" x14ac:dyDescent="0.3">
      <c r="A32" s="15" t="str">
        <f>RIGHT(Inventory!D31,Inventory!A31)</f>
        <v>04</v>
      </c>
      <c r="B32" s="15" t="str">
        <f>UPPER(Inventory!C31)</f>
        <v>COPPER</v>
      </c>
      <c r="C32" s="15" t="str">
        <f>UPPER(LEFT(Inventory!E31,5))</f>
        <v>PENSH</v>
      </c>
      <c r="D32" s="16" t="str">
        <f>MID(Inventory!B31,8,FIND(" ",Inventory!B31)+20)</f>
        <v>r Tube, 1/4" OD</v>
      </c>
      <c r="E32" s="16" t="str">
        <f>LEFT(Inventory!F31,3)</f>
        <v>501</v>
      </c>
    </row>
    <row r="33" spans="1:5" x14ac:dyDescent="0.3">
      <c r="A33" s="15" t="str">
        <f>RIGHT(Inventory!D32,Inventory!A32)</f>
        <v>01</v>
      </c>
      <c r="B33" s="15" t="str">
        <f>UPPER(Inventory!C32)</f>
        <v>ALUMINUM</v>
      </c>
      <c r="C33" s="15" t="str">
        <f>UPPER(LEFT(Inventory!E32,5))</f>
        <v>PENSH</v>
      </c>
      <c r="D33" s="16" t="str">
        <f>MID(Inventory!B32,8,FIND(" ",Inventory!B32)+20)</f>
        <v>r Fins, 0.04" x 36" x 24" She</v>
      </c>
      <c r="E33" s="16" t="str">
        <f>LEFT(Inventory!F32,3)</f>
        <v>501</v>
      </c>
    </row>
    <row r="34" spans="1:5" x14ac:dyDescent="0.3">
      <c r="A34" s="15" t="str">
        <f>RIGHT(Inventory!D33,Inventory!A33)</f>
        <v>06</v>
      </c>
      <c r="B34" s="15" t="str">
        <f>UPPER(Inventory!C33)</f>
        <v>FOAM</v>
      </c>
      <c r="C34" s="15" t="str">
        <f>UPPER(LEFT(Inventory!E33,5))</f>
        <v>PENSH</v>
      </c>
      <c r="D34" s="16" t="str">
        <f>MID(Inventory!B33,8,FIND(" ",Inventory!B33)+20)</f>
        <v>sulation, 1" ID, 1" Thick</v>
      </c>
      <c r="E34" s="16" t="str">
        <f>LEFT(Inventory!F33,3)</f>
        <v>501</v>
      </c>
    </row>
    <row r="35" spans="1:5" x14ac:dyDescent="0.3">
      <c r="A35" s="15" t="str">
        <f>RIGHT(Inventory!D34,Inventory!A34)</f>
        <v>06</v>
      </c>
      <c r="B35" s="15" t="str">
        <f>UPPER(Inventory!C34)</f>
        <v>FOAM</v>
      </c>
      <c r="C35" s="15" t="str">
        <f>UPPER(LEFT(Inventory!E34,5))</f>
        <v>PENSH</v>
      </c>
      <c r="D35" s="16" t="str">
        <f>MID(Inventory!B34,8,FIND(" ",Inventory!B34)+20)</f>
        <v>sulation, 1" ID, 1" thick</v>
      </c>
      <c r="E35" s="16" t="str">
        <f>LEFT(Inventory!F34,3)</f>
        <v>501</v>
      </c>
    </row>
    <row r="36" spans="1:5" x14ac:dyDescent="0.3">
      <c r="A36" s="15" t="str">
        <f>RIGHT(Inventory!D35,Inventory!A35)</f>
        <v>17</v>
      </c>
      <c r="B36" s="15" t="str">
        <f>UPPER(Inventory!C35)</f>
        <v>SILICON</v>
      </c>
      <c r="C36" s="15" t="str">
        <f>UPPER(LEFT(Inventory!E35,5))</f>
        <v>PENSH</v>
      </c>
      <c r="D36" s="16" t="str">
        <f>MID(Inventory!B35,8,FIND(" ",Inventory!B35)+20)</f>
        <v>/Caulking, 2.8oz tube</v>
      </c>
      <c r="E36" s="16" t="str">
        <f>LEFT(Inventory!F35,3)</f>
        <v>501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customWidth="1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D16" s="1"/>
      <c r="E16" s="1"/>
    </row>
    <row r="17" spans="1:9" x14ac:dyDescent="0.3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3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3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3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3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3">
      <c r="D22" s="1"/>
      <c r="E22" s="1"/>
    </row>
    <row r="23" spans="1:9" x14ac:dyDescent="0.3">
      <c r="A23" t="s">
        <v>117</v>
      </c>
      <c r="B23">
        <f ca="1">IF(AND(B25,EXACT('For Printing'!A8,A8)),B18,IF(B25,B19,IF('For Printing'!A8="",B20,B21)))</f>
        <v>7385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2783</v>
      </c>
      <c r="E23">
        <f ca="1">IF(AND(E25,EXACT('For Printing'!D8,D8)),E18,IF(E25,E19,IF('For Printing'!D8="",E20,E21)))</f>
        <v>2790</v>
      </c>
      <c r="F23">
        <f ca="1">IF(AND(F25,EXACT('For Printing'!E8,E8)),F18,IF(F25,F19,IF('For Printing'!E8="",F20,F21)))</f>
        <v>6536</v>
      </c>
    </row>
    <row r="25" spans="1:9" x14ac:dyDescent="0.3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3">
      <c r="H26" t="s">
        <v>120</v>
      </c>
      <c r="I26" t="str">
        <f ca="1">LEFT(I25,FIND(".",I25)-1)</f>
        <v>16</v>
      </c>
    </row>
    <row r="27" spans="1:9" x14ac:dyDescent="0.3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3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3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tassioleno@gmail.com</cp:lastModifiedBy>
  <dcterms:created xsi:type="dcterms:W3CDTF">2017-11-16T23:23:49Z</dcterms:created>
  <dcterms:modified xsi:type="dcterms:W3CDTF">2024-01-06T18:54:18Z</dcterms:modified>
</cp:coreProperties>
</file>