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0730" windowHeight="900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H12" i="1"/>
  <c r="I12" s="1"/>
  <c r="N21"/>
  <c r="P21"/>
  <c r="Q21"/>
  <c r="N22"/>
  <c r="P22"/>
  <c r="P41"/>
  <c r="P40"/>
  <c r="O40"/>
  <c r="N41" s="1"/>
  <c r="P39"/>
  <c r="O39"/>
  <c r="N40" s="1"/>
  <c r="P38"/>
  <c r="O38"/>
  <c r="N39" s="1"/>
  <c r="P37"/>
  <c r="O37"/>
  <c r="N38" s="1"/>
  <c r="P36"/>
  <c r="O36"/>
  <c r="N37" s="1"/>
  <c r="N36"/>
  <c r="Q31"/>
  <c r="Q41" s="1"/>
  <c r="N31"/>
  <c r="Q30"/>
  <c r="Q40" s="1"/>
  <c r="N30"/>
  <c r="Q29"/>
  <c r="Q39" s="1"/>
  <c r="N29"/>
  <c r="Q28"/>
  <c r="Q38" s="1"/>
  <c r="N28"/>
  <c r="Q27"/>
  <c r="Q37" s="1"/>
  <c r="N27"/>
  <c r="J26"/>
  <c r="J25"/>
  <c r="P20"/>
  <c r="N20"/>
  <c r="P19"/>
  <c r="N19"/>
  <c r="P18"/>
  <c r="N18"/>
  <c r="H18"/>
  <c r="P17"/>
  <c r="N17"/>
  <c r="I15"/>
  <c r="I14"/>
  <c r="J24" s="1"/>
  <c r="N13"/>
  <c r="O12"/>
  <c r="O11"/>
  <c r="O10"/>
  <c r="N11" s="1"/>
  <c r="O9"/>
  <c r="I9"/>
  <c r="L9" s="1"/>
  <c r="H13" s="1"/>
  <c r="H9"/>
  <c r="Q13" l="1"/>
  <c r="Q22" s="1"/>
  <c r="N10"/>
  <c r="Q12"/>
  <c r="Q20" s="1"/>
  <c r="Q10"/>
  <c r="Q18" s="1"/>
  <c r="F13"/>
  <c r="N12"/>
  <c r="Q11"/>
  <c r="Q19" s="1"/>
  <c r="I13" l="1"/>
  <c r="I16" s="1"/>
  <c r="F19" s="1"/>
  <c r="J19" s="1"/>
  <c r="F17" l="1"/>
  <c r="J17" s="1"/>
  <c r="F18"/>
  <c r="J18" s="1"/>
  <c r="F21"/>
  <c r="H21" s="1"/>
  <c r="I21" l="1"/>
  <c r="J21" s="1"/>
  <c r="F22" s="1"/>
  <c r="H23" s="1"/>
  <c r="F20"/>
  <c r="I20"/>
  <c r="I22" l="1"/>
  <c r="H22"/>
  <c r="J22" l="1"/>
  <c r="J23" s="1"/>
  <c r="I37" s="1"/>
</calcChain>
</file>

<file path=xl/sharedStrings.xml><?xml version="1.0" encoding="utf-8"?>
<sst xmlns="http://schemas.openxmlformats.org/spreadsheetml/2006/main" count="65" uniqueCount="48">
  <si>
    <t>BULLETIN DE PAIE</t>
  </si>
  <si>
    <t>NOM-PRENOM</t>
  </si>
  <si>
    <t>QUALIFICATION</t>
  </si>
  <si>
    <t>MENS/HORAIRE</t>
  </si>
  <si>
    <t>MATRICULE</t>
  </si>
  <si>
    <t>DATE EMBAUCHE</t>
  </si>
  <si>
    <t>N°CIMR</t>
  </si>
  <si>
    <t>N°CNSS</t>
  </si>
  <si>
    <t>NAISSANCE</t>
  </si>
  <si>
    <t>SF</t>
  </si>
  <si>
    <t>DEDUCT</t>
  </si>
  <si>
    <t>SALAIRE DE BASE</t>
  </si>
  <si>
    <t>PERIODE DE PAIE</t>
  </si>
  <si>
    <t>-</t>
  </si>
  <si>
    <t>TRANCHES</t>
  </si>
  <si>
    <t>TAUX</t>
  </si>
  <si>
    <t>SOMME A DEDUIRE</t>
  </si>
  <si>
    <t>C.PAIE</t>
  </si>
  <si>
    <t>LIBELLE</t>
  </si>
  <si>
    <t>BASE/NOMBRE</t>
  </si>
  <si>
    <t>A PAYER</t>
  </si>
  <si>
    <t>A RETENIR</t>
  </si>
  <si>
    <t>PRIME D'ANCIENETE</t>
  </si>
  <si>
    <t>ET PLUS</t>
  </si>
  <si>
    <t>AVANTAGE EN NATURE</t>
  </si>
  <si>
    <t xml:space="preserve">PRIME </t>
  </si>
  <si>
    <t>SALAIRE  BRUT</t>
  </si>
  <si>
    <t>COTISATION CNSS</t>
  </si>
  <si>
    <t>RETRAITE CIMR</t>
  </si>
  <si>
    <t>AMO</t>
  </si>
  <si>
    <t>SALARE IMPOSABLE</t>
  </si>
  <si>
    <t>T.P.</t>
  </si>
  <si>
    <t>TAUX IGR</t>
  </si>
  <si>
    <t>PRELEVEMENT IGR</t>
  </si>
  <si>
    <t>AVANCE</t>
  </si>
  <si>
    <t>PRÊT</t>
  </si>
  <si>
    <t>CUMUL</t>
  </si>
  <si>
    <t>CUMUL BASE</t>
  </si>
  <si>
    <t>MENSUEL</t>
  </si>
  <si>
    <t>JOUR</t>
  </si>
  <si>
    <t>BASE CONGRES</t>
  </si>
  <si>
    <t>IMPOSABLE</t>
  </si>
  <si>
    <t>RETENUE CIMR</t>
  </si>
  <si>
    <t>IGR</t>
  </si>
  <si>
    <t>NET A PAYER</t>
  </si>
  <si>
    <t>STE</t>
  </si>
  <si>
    <t>ADRESSE</t>
  </si>
  <si>
    <t>SALAIRE DE BASE/H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</si>
</sst>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indexed="19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9"/>
      <color rgb="FFFF0000"/>
      <name val="Arial"/>
      <family val="2"/>
    </font>
    <font>
      <sz val="9"/>
      <color indexed="41"/>
      <name val="Arial"/>
      <family val="2"/>
    </font>
    <font>
      <i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3" fontId="5" fillId="0" borderId="2" xfId="0" applyNumberFormat="1" applyFont="1" applyFill="1" applyBorder="1" applyAlignment="1">
      <alignment horizontal="center" vertical="center"/>
    </xf>
    <xf numFmtId="0" fontId="7" fillId="0" borderId="0" xfId="0" applyFont="1"/>
    <xf numFmtId="14" fontId="5" fillId="0" borderId="2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" fontId="10" fillId="0" borderId="2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43" fontId="8" fillId="0" borderId="5" xfId="1" applyFont="1" applyFill="1" applyBorder="1"/>
    <xf numFmtId="9" fontId="8" fillId="0" borderId="5" xfId="0" applyNumberFormat="1" applyFont="1" applyFill="1" applyBorder="1" applyAlignment="1">
      <alignment horizontal="center"/>
    </xf>
    <xf numFmtId="43" fontId="8" fillId="0" borderId="5" xfId="1" applyFont="1" applyFill="1" applyBorder="1" applyAlignment="1">
      <alignment horizont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3" fontId="5" fillId="0" borderId="13" xfId="1" applyFont="1" applyFill="1" applyBorder="1" applyAlignment="1">
      <alignment horizontal="justify" vertical="center"/>
    </xf>
    <xf numFmtId="4" fontId="8" fillId="0" borderId="0" xfId="0" applyNumberFormat="1" applyFont="1" applyFill="1"/>
    <xf numFmtId="9" fontId="8" fillId="0" borderId="0" xfId="0" applyNumberFormat="1" applyFont="1" applyFill="1"/>
    <xf numFmtId="0" fontId="8" fillId="0" borderId="0" xfId="0" applyFont="1" applyFill="1"/>
    <xf numFmtId="9" fontId="8" fillId="0" borderId="5" xfId="1" applyNumberFormat="1" applyFont="1" applyFill="1" applyBorder="1" applyAlignment="1">
      <alignment horizontal="center"/>
    </xf>
    <xf numFmtId="43" fontId="9" fillId="0" borderId="13" xfId="1" applyFont="1" applyFill="1" applyBorder="1" applyAlignment="1">
      <alignment horizontal="justify" vertical="center"/>
    </xf>
    <xf numFmtId="43" fontId="0" fillId="0" borderId="0" xfId="0" applyNumberFormat="1" applyFill="1"/>
    <xf numFmtId="43" fontId="11" fillId="0" borderId="13" xfId="1" applyFont="1" applyFill="1" applyBorder="1" applyAlignment="1">
      <alignment horizontal="justify" vertical="center"/>
    </xf>
    <xf numFmtId="0" fontId="5" fillId="0" borderId="0" xfId="0" applyFont="1" applyFill="1" applyBorder="1" applyAlignment="1">
      <alignment horizontal="left" vertical="center"/>
    </xf>
    <xf numFmtId="43" fontId="12" fillId="0" borderId="0" xfId="1" applyFont="1" applyFill="1" applyBorder="1" applyAlignment="1">
      <alignment horizontal="justify" vertical="center"/>
    </xf>
    <xf numFmtId="0" fontId="5" fillId="0" borderId="16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4" fontId="0" fillId="0" borderId="0" xfId="0" applyNumberFormat="1" applyFill="1"/>
    <xf numFmtId="4" fontId="6" fillId="2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43" fontId="11" fillId="2" borderId="13" xfId="1" applyFont="1" applyFill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4" fontId="6" fillId="0" borderId="6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43" fontId="11" fillId="0" borderId="14" xfId="1" applyFont="1" applyFill="1" applyBorder="1" applyAlignment="1">
      <alignment horizontal="justify" vertical="center"/>
    </xf>
    <xf numFmtId="43" fontId="11" fillId="0" borderId="0" xfId="1" applyFont="1" applyFill="1" applyBorder="1" applyAlignment="1">
      <alignment horizontal="justify" vertical="center"/>
    </xf>
    <xf numFmtId="43" fontId="11" fillId="0" borderId="15" xfId="1" applyFont="1" applyFill="1" applyBorder="1" applyAlignment="1">
      <alignment horizontal="justify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43" fontId="5" fillId="0" borderId="17" xfId="1" applyFont="1" applyFill="1" applyBorder="1" applyAlignment="1">
      <alignment horizontal="justify" vertical="center"/>
    </xf>
    <xf numFmtId="43" fontId="5" fillId="0" borderId="1" xfId="1" applyFont="1" applyFill="1" applyBorder="1" applyAlignment="1">
      <alignment horizontal="justify" vertical="center"/>
    </xf>
    <xf numFmtId="43" fontId="5" fillId="0" borderId="18" xfId="1" applyFont="1" applyFill="1" applyBorder="1" applyAlignment="1">
      <alignment horizontal="justify" vertical="center"/>
    </xf>
    <xf numFmtId="0" fontId="5" fillId="0" borderId="13" xfId="0" applyFont="1" applyFill="1" applyBorder="1" applyAlignment="1">
      <alignment horizontal="center" vertical="center"/>
    </xf>
    <xf numFmtId="43" fontId="5" fillId="0" borderId="14" xfId="1" applyFont="1" applyFill="1" applyBorder="1" applyAlignment="1">
      <alignment horizontal="justify" vertical="center"/>
    </xf>
    <xf numFmtId="43" fontId="5" fillId="0" borderId="15" xfId="1" applyFont="1" applyFill="1" applyBorder="1" applyAlignment="1">
      <alignment horizontal="justify" vertical="center"/>
    </xf>
    <xf numFmtId="43" fontId="5" fillId="0" borderId="0" xfId="1" applyFont="1" applyFill="1" applyBorder="1" applyAlignment="1">
      <alignment horizontal="justify" vertical="center"/>
    </xf>
    <xf numFmtId="43" fontId="5" fillId="0" borderId="13" xfId="1" applyFont="1" applyFill="1" applyBorder="1" applyAlignment="1">
      <alignment horizontal="justify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43" fontId="11" fillId="2" borderId="13" xfId="1" applyFont="1" applyFill="1" applyBorder="1" applyAlignment="1">
      <alignment horizontal="justify" vertical="center"/>
    </xf>
    <xf numFmtId="43" fontId="5" fillId="2" borderId="14" xfId="1" applyFont="1" applyFill="1" applyBorder="1" applyAlignment="1">
      <alignment horizontal="justify" vertical="center"/>
    </xf>
    <xf numFmtId="43" fontId="5" fillId="2" borderId="15" xfId="1" applyFont="1" applyFill="1" applyBorder="1" applyAlignment="1">
      <alignment horizontal="justify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43" fontId="5" fillId="0" borderId="10" xfId="1" applyFont="1" applyFill="1" applyBorder="1" applyAlignment="1">
      <alignment horizontal="justify" vertical="center"/>
    </xf>
    <xf numFmtId="43" fontId="5" fillId="0" borderId="12" xfId="1" applyFont="1" applyFill="1" applyBorder="1" applyAlignment="1">
      <alignment horizontal="justify" vertical="center"/>
    </xf>
    <xf numFmtId="43" fontId="5" fillId="0" borderId="11" xfId="1" applyFont="1" applyFill="1" applyBorder="1" applyAlignment="1">
      <alignment horizontal="justify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320040</xdr:colOff>
      <xdr:row>7</xdr:row>
      <xdr:rowOff>106680</xdr:rowOff>
    </xdr:from>
    <xdr:to>
      <xdr:col>17</xdr:col>
      <xdr:colOff>556260</xdr:colOff>
      <xdr:row>21</xdr:row>
      <xdr:rowOff>144780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11155680" y="1318260"/>
          <a:ext cx="236220" cy="2415540"/>
        </a:xfrm>
        <a:prstGeom prst="rightBrace">
          <a:avLst>
            <a:gd name="adj1" fmla="val 85215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320040</xdr:colOff>
      <xdr:row>24</xdr:row>
      <xdr:rowOff>106680</xdr:rowOff>
    </xdr:from>
    <xdr:to>
      <xdr:col>17</xdr:col>
      <xdr:colOff>556260</xdr:colOff>
      <xdr:row>40</xdr:row>
      <xdr:rowOff>144780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11155680" y="4229100"/>
          <a:ext cx="236220" cy="2933700"/>
        </a:xfrm>
        <a:prstGeom prst="rightBrace">
          <a:avLst>
            <a:gd name="adj1" fmla="val 103495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30480</xdr:colOff>
      <xdr:row>7</xdr:row>
      <xdr:rowOff>45720</xdr:rowOff>
    </xdr:from>
    <xdr:to>
      <xdr:col>16</xdr:col>
      <xdr:colOff>1112520</xdr:colOff>
      <xdr:row>21</xdr:row>
      <xdr:rowOff>160020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7726680" y="1257300"/>
          <a:ext cx="3101340" cy="24917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38100</xdr:colOff>
      <xdr:row>6</xdr:row>
      <xdr:rowOff>167640</xdr:rowOff>
    </xdr:from>
    <xdr:to>
      <xdr:col>17</xdr:col>
      <xdr:colOff>30480</xdr:colOff>
      <xdr:row>22</xdr:row>
      <xdr:rowOff>7620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7734300" y="1203960"/>
          <a:ext cx="3131820" cy="25755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HA%2027-06-2014/maha6-10-11/Documents%20and%20Settings/Bureau/chamel/LA_PAIE_Application_le_comptable/Paie%202010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s données"/>
      <sheetName val="paie"/>
      <sheetName val="rachid"/>
      <sheetName val="khalid"/>
      <sheetName val="sko"/>
      <sheetName val="Feuil4"/>
      <sheetName val="Feuil1"/>
      <sheetName val="10"/>
      <sheetName val="Feuil2"/>
      <sheetName val="Feuil3"/>
      <sheetName val="Feuil5"/>
      <sheetName val="Feuil6"/>
      <sheetName val="SMAIL"/>
      <sheetName val="Feuil7"/>
      <sheetName val="Feuil8"/>
      <sheetName val="Feuil9"/>
      <sheetName val="Feuil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topLeftCell="A4" workbookViewId="0">
      <selection activeCell="X15" sqref="X15"/>
    </sheetView>
  </sheetViews>
  <sheetFormatPr baseColWidth="10" defaultColWidth="11.42578125" defaultRowHeight="15"/>
  <cols>
    <col min="1" max="1" width="2.85546875" style="1" customWidth="1"/>
    <col min="2" max="2" width="3.42578125" style="1" customWidth="1"/>
    <col min="3" max="3" width="10.140625" style="1" customWidth="1"/>
    <col min="4" max="4" width="7.42578125" style="1" customWidth="1"/>
    <col min="5" max="5" width="11.28515625" style="1" customWidth="1"/>
    <col min="6" max="7" width="10.28515625" style="1" customWidth="1"/>
    <col min="8" max="8" width="11.140625" style="1" customWidth="1"/>
    <col min="9" max="9" width="16.42578125" style="1" customWidth="1"/>
    <col min="10" max="11" width="3" style="1" customWidth="1"/>
    <col min="12" max="12" width="10.7109375" style="1" customWidth="1"/>
    <col min="13" max="14" width="0" style="1" hidden="1" customWidth="1"/>
    <col min="15" max="15" width="11.7109375" style="1" hidden="1" customWidth="1"/>
    <col min="16" max="16" width="6.28515625" style="1" hidden="1" customWidth="1"/>
    <col min="17" max="17" width="16.28515625" style="1" hidden="1" customWidth="1"/>
    <col min="18" max="19" width="0" style="1" hidden="1" customWidth="1"/>
    <col min="20" max="256" width="11.42578125" style="1"/>
    <col min="257" max="257" width="2.85546875" style="1" customWidth="1"/>
    <col min="258" max="258" width="3.42578125" style="1" customWidth="1"/>
    <col min="259" max="259" width="10.140625" style="1" customWidth="1"/>
    <col min="260" max="260" width="7.42578125" style="1" customWidth="1"/>
    <col min="261" max="261" width="11.28515625" style="1" customWidth="1"/>
    <col min="262" max="264" width="11.42578125" style="1"/>
    <col min="265" max="265" width="14.5703125" style="1" customWidth="1"/>
    <col min="266" max="267" width="3" style="1" customWidth="1"/>
    <col min="268" max="268" width="10.7109375" style="1" customWidth="1"/>
    <col min="269" max="270" width="11.42578125" style="1"/>
    <col min="271" max="271" width="11.7109375" style="1" bestFit="1" customWidth="1"/>
    <col min="272" max="272" width="6.28515625" style="1" customWidth="1"/>
    <col min="273" max="273" width="16.28515625" style="1" bestFit="1" customWidth="1"/>
    <col min="274" max="512" width="11.42578125" style="1"/>
    <col min="513" max="513" width="2.85546875" style="1" customWidth="1"/>
    <col min="514" max="514" width="3.42578125" style="1" customWidth="1"/>
    <col min="515" max="515" width="10.140625" style="1" customWidth="1"/>
    <col min="516" max="516" width="7.42578125" style="1" customWidth="1"/>
    <col min="517" max="517" width="11.28515625" style="1" customWidth="1"/>
    <col min="518" max="520" width="11.42578125" style="1"/>
    <col min="521" max="521" width="14.5703125" style="1" customWidth="1"/>
    <col min="522" max="523" width="3" style="1" customWidth="1"/>
    <col min="524" max="524" width="10.7109375" style="1" customWidth="1"/>
    <col min="525" max="526" width="11.42578125" style="1"/>
    <col min="527" max="527" width="11.7109375" style="1" bestFit="1" customWidth="1"/>
    <col min="528" max="528" width="6.28515625" style="1" customWidth="1"/>
    <col min="529" max="529" width="16.28515625" style="1" bestFit="1" customWidth="1"/>
    <col min="530" max="768" width="11.42578125" style="1"/>
    <col min="769" max="769" width="2.85546875" style="1" customWidth="1"/>
    <col min="770" max="770" width="3.42578125" style="1" customWidth="1"/>
    <col min="771" max="771" width="10.140625" style="1" customWidth="1"/>
    <col min="772" max="772" width="7.42578125" style="1" customWidth="1"/>
    <col min="773" max="773" width="11.28515625" style="1" customWidth="1"/>
    <col min="774" max="776" width="11.42578125" style="1"/>
    <col min="777" max="777" width="14.5703125" style="1" customWidth="1"/>
    <col min="778" max="779" width="3" style="1" customWidth="1"/>
    <col min="780" max="780" width="10.7109375" style="1" customWidth="1"/>
    <col min="781" max="782" width="11.42578125" style="1"/>
    <col min="783" max="783" width="11.7109375" style="1" bestFit="1" customWidth="1"/>
    <col min="784" max="784" width="6.28515625" style="1" customWidth="1"/>
    <col min="785" max="785" width="16.28515625" style="1" bestFit="1" customWidth="1"/>
    <col min="786" max="1024" width="11.42578125" style="1"/>
    <col min="1025" max="1025" width="2.85546875" style="1" customWidth="1"/>
    <col min="1026" max="1026" width="3.42578125" style="1" customWidth="1"/>
    <col min="1027" max="1027" width="10.140625" style="1" customWidth="1"/>
    <col min="1028" max="1028" width="7.42578125" style="1" customWidth="1"/>
    <col min="1029" max="1029" width="11.28515625" style="1" customWidth="1"/>
    <col min="1030" max="1032" width="11.42578125" style="1"/>
    <col min="1033" max="1033" width="14.5703125" style="1" customWidth="1"/>
    <col min="1034" max="1035" width="3" style="1" customWidth="1"/>
    <col min="1036" max="1036" width="10.7109375" style="1" customWidth="1"/>
    <col min="1037" max="1038" width="11.42578125" style="1"/>
    <col min="1039" max="1039" width="11.7109375" style="1" bestFit="1" customWidth="1"/>
    <col min="1040" max="1040" width="6.28515625" style="1" customWidth="1"/>
    <col min="1041" max="1041" width="16.28515625" style="1" bestFit="1" customWidth="1"/>
    <col min="1042" max="1280" width="11.42578125" style="1"/>
    <col min="1281" max="1281" width="2.85546875" style="1" customWidth="1"/>
    <col min="1282" max="1282" width="3.42578125" style="1" customWidth="1"/>
    <col min="1283" max="1283" width="10.140625" style="1" customWidth="1"/>
    <col min="1284" max="1284" width="7.42578125" style="1" customWidth="1"/>
    <col min="1285" max="1285" width="11.28515625" style="1" customWidth="1"/>
    <col min="1286" max="1288" width="11.42578125" style="1"/>
    <col min="1289" max="1289" width="14.5703125" style="1" customWidth="1"/>
    <col min="1290" max="1291" width="3" style="1" customWidth="1"/>
    <col min="1292" max="1292" width="10.7109375" style="1" customWidth="1"/>
    <col min="1293" max="1294" width="11.42578125" style="1"/>
    <col min="1295" max="1295" width="11.7109375" style="1" bestFit="1" customWidth="1"/>
    <col min="1296" max="1296" width="6.28515625" style="1" customWidth="1"/>
    <col min="1297" max="1297" width="16.28515625" style="1" bestFit="1" customWidth="1"/>
    <col min="1298" max="1536" width="11.42578125" style="1"/>
    <col min="1537" max="1537" width="2.85546875" style="1" customWidth="1"/>
    <col min="1538" max="1538" width="3.42578125" style="1" customWidth="1"/>
    <col min="1539" max="1539" width="10.140625" style="1" customWidth="1"/>
    <col min="1540" max="1540" width="7.42578125" style="1" customWidth="1"/>
    <col min="1541" max="1541" width="11.28515625" style="1" customWidth="1"/>
    <col min="1542" max="1544" width="11.42578125" style="1"/>
    <col min="1545" max="1545" width="14.5703125" style="1" customWidth="1"/>
    <col min="1546" max="1547" width="3" style="1" customWidth="1"/>
    <col min="1548" max="1548" width="10.7109375" style="1" customWidth="1"/>
    <col min="1549" max="1550" width="11.42578125" style="1"/>
    <col min="1551" max="1551" width="11.7109375" style="1" bestFit="1" customWidth="1"/>
    <col min="1552" max="1552" width="6.28515625" style="1" customWidth="1"/>
    <col min="1553" max="1553" width="16.28515625" style="1" bestFit="1" customWidth="1"/>
    <col min="1554" max="1792" width="11.42578125" style="1"/>
    <col min="1793" max="1793" width="2.85546875" style="1" customWidth="1"/>
    <col min="1794" max="1794" width="3.42578125" style="1" customWidth="1"/>
    <col min="1795" max="1795" width="10.140625" style="1" customWidth="1"/>
    <col min="1796" max="1796" width="7.42578125" style="1" customWidth="1"/>
    <col min="1797" max="1797" width="11.28515625" style="1" customWidth="1"/>
    <col min="1798" max="1800" width="11.42578125" style="1"/>
    <col min="1801" max="1801" width="14.5703125" style="1" customWidth="1"/>
    <col min="1802" max="1803" width="3" style="1" customWidth="1"/>
    <col min="1804" max="1804" width="10.7109375" style="1" customWidth="1"/>
    <col min="1805" max="1806" width="11.42578125" style="1"/>
    <col min="1807" max="1807" width="11.7109375" style="1" bestFit="1" customWidth="1"/>
    <col min="1808" max="1808" width="6.28515625" style="1" customWidth="1"/>
    <col min="1809" max="1809" width="16.28515625" style="1" bestFit="1" customWidth="1"/>
    <col min="1810" max="2048" width="11.42578125" style="1"/>
    <col min="2049" max="2049" width="2.85546875" style="1" customWidth="1"/>
    <col min="2050" max="2050" width="3.42578125" style="1" customWidth="1"/>
    <col min="2051" max="2051" width="10.140625" style="1" customWidth="1"/>
    <col min="2052" max="2052" width="7.42578125" style="1" customWidth="1"/>
    <col min="2053" max="2053" width="11.28515625" style="1" customWidth="1"/>
    <col min="2054" max="2056" width="11.42578125" style="1"/>
    <col min="2057" max="2057" width="14.5703125" style="1" customWidth="1"/>
    <col min="2058" max="2059" width="3" style="1" customWidth="1"/>
    <col min="2060" max="2060" width="10.7109375" style="1" customWidth="1"/>
    <col min="2061" max="2062" width="11.42578125" style="1"/>
    <col min="2063" max="2063" width="11.7109375" style="1" bestFit="1" customWidth="1"/>
    <col min="2064" max="2064" width="6.28515625" style="1" customWidth="1"/>
    <col min="2065" max="2065" width="16.28515625" style="1" bestFit="1" customWidth="1"/>
    <col min="2066" max="2304" width="11.42578125" style="1"/>
    <col min="2305" max="2305" width="2.85546875" style="1" customWidth="1"/>
    <col min="2306" max="2306" width="3.42578125" style="1" customWidth="1"/>
    <col min="2307" max="2307" width="10.140625" style="1" customWidth="1"/>
    <col min="2308" max="2308" width="7.42578125" style="1" customWidth="1"/>
    <col min="2309" max="2309" width="11.28515625" style="1" customWidth="1"/>
    <col min="2310" max="2312" width="11.42578125" style="1"/>
    <col min="2313" max="2313" width="14.5703125" style="1" customWidth="1"/>
    <col min="2314" max="2315" width="3" style="1" customWidth="1"/>
    <col min="2316" max="2316" width="10.7109375" style="1" customWidth="1"/>
    <col min="2317" max="2318" width="11.42578125" style="1"/>
    <col min="2319" max="2319" width="11.7109375" style="1" bestFit="1" customWidth="1"/>
    <col min="2320" max="2320" width="6.28515625" style="1" customWidth="1"/>
    <col min="2321" max="2321" width="16.28515625" style="1" bestFit="1" customWidth="1"/>
    <col min="2322" max="2560" width="11.42578125" style="1"/>
    <col min="2561" max="2561" width="2.85546875" style="1" customWidth="1"/>
    <col min="2562" max="2562" width="3.42578125" style="1" customWidth="1"/>
    <col min="2563" max="2563" width="10.140625" style="1" customWidth="1"/>
    <col min="2564" max="2564" width="7.42578125" style="1" customWidth="1"/>
    <col min="2565" max="2565" width="11.28515625" style="1" customWidth="1"/>
    <col min="2566" max="2568" width="11.42578125" style="1"/>
    <col min="2569" max="2569" width="14.5703125" style="1" customWidth="1"/>
    <col min="2570" max="2571" width="3" style="1" customWidth="1"/>
    <col min="2572" max="2572" width="10.7109375" style="1" customWidth="1"/>
    <col min="2573" max="2574" width="11.42578125" style="1"/>
    <col min="2575" max="2575" width="11.7109375" style="1" bestFit="1" customWidth="1"/>
    <col min="2576" max="2576" width="6.28515625" style="1" customWidth="1"/>
    <col min="2577" max="2577" width="16.28515625" style="1" bestFit="1" customWidth="1"/>
    <col min="2578" max="2816" width="11.42578125" style="1"/>
    <col min="2817" max="2817" width="2.85546875" style="1" customWidth="1"/>
    <col min="2818" max="2818" width="3.42578125" style="1" customWidth="1"/>
    <col min="2819" max="2819" width="10.140625" style="1" customWidth="1"/>
    <col min="2820" max="2820" width="7.42578125" style="1" customWidth="1"/>
    <col min="2821" max="2821" width="11.28515625" style="1" customWidth="1"/>
    <col min="2822" max="2824" width="11.42578125" style="1"/>
    <col min="2825" max="2825" width="14.5703125" style="1" customWidth="1"/>
    <col min="2826" max="2827" width="3" style="1" customWidth="1"/>
    <col min="2828" max="2828" width="10.7109375" style="1" customWidth="1"/>
    <col min="2829" max="2830" width="11.42578125" style="1"/>
    <col min="2831" max="2831" width="11.7109375" style="1" bestFit="1" customWidth="1"/>
    <col min="2832" max="2832" width="6.28515625" style="1" customWidth="1"/>
    <col min="2833" max="2833" width="16.28515625" style="1" bestFit="1" customWidth="1"/>
    <col min="2834" max="3072" width="11.42578125" style="1"/>
    <col min="3073" max="3073" width="2.85546875" style="1" customWidth="1"/>
    <col min="3074" max="3074" width="3.42578125" style="1" customWidth="1"/>
    <col min="3075" max="3075" width="10.140625" style="1" customWidth="1"/>
    <col min="3076" max="3076" width="7.42578125" style="1" customWidth="1"/>
    <col min="3077" max="3077" width="11.28515625" style="1" customWidth="1"/>
    <col min="3078" max="3080" width="11.42578125" style="1"/>
    <col min="3081" max="3081" width="14.5703125" style="1" customWidth="1"/>
    <col min="3082" max="3083" width="3" style="1" customWidth="1"/>
    <col min="3084" max="3084" width="10.7109375" style="1" customWidth="1"/>
    <col min="3085" max="3086" width="11.42578125" style="1"/>
    <col min="3087" max="3087" width="11.7109375" style="1" bestFit="1" customWidth="1"/>
    <col min="3088" max="3088" width="6.28515625" style="1" customWidth="1"/>
    <col min="3089" max="3089" width="16.28515625" style="1" bestFit="1" customWidth="1"/>
    <col min="3090" max="3328" width="11.42578125" style="1"/>
    <col min="3329" max="3329" width="2.85546875" style="1" customWidth="1"/>
    <col min="3330" max="3330" width="3.42578125" style="1" customWidth="1"/>
    <col min="3331" max="3331" width="10.140625" style="1" customWidth="1"/>
    <col min="3332" max="3332" width="7.42578125" style="1" customWidth="1"/>
    <col min="3333" max="3333" width="11.28515625" style="1" customWidth="1"/>
    <col min="3334" max="3336" width="11.42578125" style="1"/>
    <col min="3337" max="3337" width="14.5703125" style="1" customWidth="1"/>
    <col min="3338" max="3339" width="3" style="1" customWidth="1"/>
    <col min="3340" max="3340" width="10.7109375" style="1" customWidth="1"/>
    <col min="3341" max="3342" width="11.42578125" style="1"/>
    <col min="3343" max="3343" width="11.7109375" style="1" bestFit="1" customWidth="1"/>
    <col min="3344" max="3344" width="6.28515625" style="1" customWidth="1"/>
    <col min="3345" max="3345" width="16.28515625" style="1" bestFit="1" customWidth="1"/>
    <col min="3346" max="3584" width="11.42578125" style="1"/>
    <col min="3585" max="3585" width="2.85546875" style="1" customWidth="1"/>
    <col min="3586" max="3586" width="3.42578125" style="1" customWidth="1"/>
    <col min="3587" max="3587" width="10.140625" style="1" customWidth="1"/>
    <col min="3588" max="3588" width="7.42578125" style="1" customWidth="1"/>
    <col min="3589" max="3589" width="11.28515625" style="1" customWidth="1"/>
    <col min="3590" max="3592" width="11.42578125" style="1"/>
    <col min="3593" max="3593" width="14.5703125" style="1" customWidth="1"/>
    <col min="3594" max="3595" width="3" style="1" customWidth="1"/>
    <col min="3596" max="3596" width="10.7109375" style="1" customWidth="1"/>
    <col min="3597" max="3598" width="11.42578125" style="1"/>
    <col min="3599" max="3599" width="11.7109375" style="1" bestFit="1" customWidth="1"/>
    <col min="3600" max="3600" width="6.28515625" style="1" customWidth="1"/>
    <col min="3601" max="3601" width="16.28515625" style="1" bestFit="1" customWidth="1"/>
    <col min="3602" max="3840" width="11.42578125" style="1"/>
    <col min="3841" max="3841" width="2.85546875" style="1" customWidth="1"/>
    <col min="3842" max="3842" width="3.42578125" style="1" customWidth="1"/>
    <col min="3843" max="3843" width="10.140625" style="1" customWidth="1"/>
    <col min="3844" max="3844" width="7.42578125" style="1" customWidth="1"/>
    <col min="3845" max="3845" width="11.28515625" style="1" customWidth="1"/>
    <col min="3846" max="3848" width="11.42578125" style="1"/>
    <col min="3849" max="3849" width="14.5703125" style="1" customWidth="1"/>
    <col min="3850" max="3851" width="3" style="1" customWidth="1"/>
    <col min="3852" max="3852" width="10.7109375" style="1" customWidth="1"/>
    <col min="3853" max="3854" width="11.42578125" style="1"/>
    <col min="3855" max="3855" width="11.7109375" style="1" bestFit="1" customWidth="1"/>
    <col min="3856" max="3856" width="6.28515625" style="1" customWidth="1"/>
    <col min="3857" max="3857" width="16.28515625" style="1" bestFit="1" customWidth="1"/>
    <col min="3858" max="4096" width="11.42578125" style="1"/>
    <col min="4097" max="4097" width="2.85546875" style="1" customWidth="1"/>
    <col min="4098" max="4098" width="3.42578125" style="1" customWidth="1"/>
    <col min="4099" max="4099" width="10.140625" style="1" customWidth="1"/>
    <col min="4100" max="4100" width="7.42578125" style="1" customWidth="1"/>
    <col min="4101" max="4101" width="11.28515625" style="1" customWidth="1"/>
    <col min="4102" max="4104" width="11.42578125" style="1"/>
    <col min="4105" max="4105" width="14.5703125" style="1" customWidth="1"/>
    <col min="4106" max="4107" width="3" style="1" customWidth="1"/>
    <col min="4108" max="4108" width="10.7109375" style="1" customWidth="1"/>
    <col min="4109" max="4110" width="11.42578125" style="1"/>
    <col min="4111" max="4111" width="11.7109375" style="1" bestFit="1" customWidth="1"/>
    <col min="4112" max="4112" width="6.28515625" style="1" customWidth="1"/>
    <col min="4113" max="4113" width="16.28515625" style="1" bestFit="1" customWidth="1"/>
    <col min="4114" max="4352" width="11.42578125" style="1"/>
    <col min="4353" max="4353" width="2.85546875" style="1" customWidth="1"/>
    <col min="4354" max="4354" width="3.42578125" style="1" customWidth="1"/>
    <col min="4355" max="4355" width="10.140625" style="1" customWidth="1"/>
    <col min="4356" max="4356" width="7.42578125" style="1" customWidth="1"/>
    <col min="4357" max="4357" width="11.28515625" style="1" customWidth="1"/>
    <col min="4358" max="4360" width="11.42578125" style="1"/>
    <col min="4361" max="4361" width="14.5703125" style="1" customWidth="1"/>
    <col min="4362" max="4363" width="3" style="1" customWidth="1"/>
    <col min="4364" max="4364" width="10.7109375" style="1" customWidth="1"/>
    <col min="4365" max="4366" width="11.42578125" style="1"/>
    <col min="4367" max="4367" width="11.7109375" style="1" bestFit="1" customWidth="1"/>
    <col min="4368" max="4368" width="6.28515625" style="1" customWidth="1"/>
    <col min="4369" max="4369" width="16.28515625" style="1" bestFit="1" customWidth="1"/>
    <col min="4370" max="4608" width="11.42578125" style="1"/>
    <col min="4609" max="4609" width="2.85546875" style="1" customWidth="1"/>
    <col min="4610" max="4610" width="3.42578125" style="1" customWidth="1"/>
    <col min="4611" max="4611" width="10.140625" style="1" customWidth="1"/>
    <col min="4612" max="4612" width="7.42578125" style="1" customWidth="1"/>
    <col min="4613" max="4613" width="11.28515625" style="1" customWidth="1"/>
    <col min="4614" max="4616" width="11.42578125" style="1"/>
    <col min="4617" max="4617" width="14.5703125" style="1" customWidth="1"/>
    <col min="4618" max="4619" width="3" style="1" customWidth="1"/>
    <col min="4620" max="4620" width="10.7109375" style="1" customWidth="1"/>
    <col min="4621" max="4622" width="11.42578125" style="1"/>
    <col min="4623" max="4623" width="11.7109375" style="1" bestFit="1" customWidth="1"/>
    <col min="4624" max="4624" width="6.28515625" style="1" customWidth="1"/>
    <col min="4625" max="4625" width="16.28515625" style="1" bestFit="1" customWidth="1"/>
    <col min="4626" max="4864" width="11.42578125" style="1"/>
    <col min="4865" max="4865" width="2.85546875" style="1" customWidth="1"/>
    <col min="4866" max="4866" width="3.42578125" style="1" customWidth="1"/>
    <col min="4867" max="4867" width="10.140625" style="1" customWidth="1"/>
    <col min="4868" max="4868" width="7.42578125" style="1" customWidth="1"/>
    <col min="4869" max="4869" width="11.28515625" style="1" customWidth="1"/>
    <col min="4870" max="4872" width="11.42578125" style="1"/>
    <col min="4873" max="4873" width="14.5703125" style="1" customWidth="1"/>
    <col min="4874" max="4875" width="3" style="1" customWidth="1"/>
    <col min="4876" max="4876" width="10.7109375" style="1" customWidth="1"/>
    <col min="4877" max="4878" width="11.42578125" style="1"/>
    <col min="4879" max="4879" width="11.7109375" style="1" bestFit="1" customWidth="1"/>
    <col min="4880" max="4880" width="6.28515625" style="1" customWidth="1"/>
    <col min="4881" max="4881" width="16.28515625" style="1" bestFit="1" customWidth="1"/>
    <col min="4882" max="5120" width="11.42578125" style="1"/>
    <col min="5121" max="5121" width="2.85546875" style="1" customWidth="1"/>
    <col min="5122" max="5122" width="3.42578125" style="1" customWidth="1"/>
    <col min="5123" max="5123" width="10.140625" style="1" customWidth="1"/>
    <col min="5124" max="5124" width="7.42578125" style="1" customWidth="1"/>
    <col min="5125" max="5125" width="11.28515625" style="1" customWidth="1"/>
    <col min="5126" max="5128" width="11.42578125" style="1"/>
    <col min="5129" max="5129" width="14.5703125" style="1" customWidth="1"/>
    <col min="5130" max="5131" width="3" style="1" customWidth="1"/>
    <col min="5132" max="5132" width="10.7109375" style="1" customWidth="1"/>
    <col min="5133" max="5134" width="11.42578125" style="1"/>
    <col min="5135" max="5135" width="11.7109375" style="1" bestFit="1" customWidth="1"/>
    <col min="5136" max="5136" width="6.28515625" style="1" customWidth="1"/>
    <col min="5137" max="5137" width="16.28515625" style="1" bestFit="1" customWidth="1"/>
    <col min="5138" max="5376" width="11.42578125" style="1"/>
    <col min="5377" max="5377" width="2.85546875" style="1" customWidth="1"/>
    <col min="5378" max="5378" width="3.42578125" style="1" customWidth="1"/>
    <col min="5379" max="5379" width="10.140625" style="1" customWidth="1"/>
    <col min="5380" max="5380" width="7.42578125" style="1" customWidth="1"/>
    <col min="5381" max="5381" width="11.28515625" style="1" customWidth="1"/>
    <col min="5382" max="5384" width="11.42578125" style="1"/>
    <col min="5385" max="5385" width="14.5703125" style="1" customWidth="1"/>
    <col min="5386" max="5387" width="3" style="1" customWidth="1"/>
    <col min="5388" max="5388" width="10.7109375" style="1" customWidth="1"/>
    <col min="5389" max="5390" width="11.42578125" style="1"/>
    <col min="5391" max="5391" width="11.7109375" style="1" bestFit="1" customWidth="1"/>
    <col min="5392" max="5392" width="6.28515625" style="1" customWidth="1"/>
    <col min="5393" max="5393" width="16.28515625" style="1" bestFit="1" customWidth="1"/>
    <col min="5394" max="5632" width="11.42578125" style="1"/>
    <col min="5633" max="5633" width="2.85546875" style="1" customWidth="1"/>
    <col min="5634" max="5634" width="3.42578125" style="1" customWidth="1"/>
    <col min="5635" max="5635" width="10.140625" style="1" customWidth="1"/>
    <col min="5636" max="5636" width="7.42578125" style="1" customWidth="1"/>
    <col min="5637" max="5637" width="11.28515625" style="1" customWidth="1"/>
    <col min="5638" max="5640" width="11.42578125" style="1"/>
    <col min="5641" max="5641" width="14.5703125" style="1" customWidth="1"/>
    <col min="5642" max="5643" width="3" style="1" customWidth="1"/>
    <col min="5644" max="5644" width="10.7109375" style="1" customWidth="1"/>
    <col min="5645" max="5646" width="11.42578125" style="1"/>
    <col min="5647" max="5647" width="11.7109375" style="1" bestFit="1" customWidth="1"/>
    <col min="5648" max="5648" width="6.28515625" style="1" customWidth="1"/>
    <col min="5649" max="5649" width="16.28515625" style="1" bestFit="1" customWidth="1"/>
    <col min="5650" max="5888" width="11.42578125" style="1"/>
    <col min="5889" max="5889" width="2.85546875" style="1" customWidth="1"/>
    <col min="5890" max="5890" width="3.42578125" style="1" customWidth="1"/>
    <col min="5891" max="5891" width="10.140625" style="1" customWidth="1"/>
    <col min="5892" max="5892" width="7.42578125" style="1" customWidth="1"/>
    <col min="5893" max="5893" width="11.28515625" style="1" customWidth="1"/>
    <col min="5894" max="5896" width="11.42578125" style="1"/>
    <col min="5897" max="5897" width="14.5703125" style="1" customWidth="1"/>
    <col min="5898" max="5899" width="3" style="1" customWidth="1"/>
    <col min="5900" max="5900" width="10.7109375" style="1" customWidth="1"/>
    <col min="5901" max="5902" width="11.42578125" style="1"/>
    <col min="5903" max="5903" width="11.7109375" style="1" bestFit="1" customWidth="1"/>
    <col min="5904" max="5904" width="6.28515625" style="1" customWidth="1"/>
    <col min="5905" max="5905" width="16.28515625" style="1" bestFit="1" customWidth="1"/>
    <col min="5906" max="6144" width="11.42578125" style="1"/>
    <col min="6145" max="6145" width="2.85546875" style="1" customWidth="1"/>
    <col min="6146" max="6146" width="3.42578125" style="1" customWidth="1"/>
    <col min="6147" max="6147" width="10.140625" style="1" customWidth="1"/>
    <col min="6148" max="6148" width="7.42578125" style="1" customWidth="1"/>
    <col min="6149" max="6149" width="11.28515625" style="1" customWidth="1"/>
    <col min="6150" max="6152" width="11.42578125" style="1"/>
    <col min="6153" max="6153" width="14.5703125" style="1" customWidth="1"/>
    <col min="6154" max="6155" width="3" style="1" customWidth="1"/>
    <col min="6156" max="6156" width="10.7109375" style="1" customWidth="1"/>
    <col min="6157" max="6158" width="11.42578125" style="1"/>
    <col min="6159" max="6159" width="11.7109375" style="1" bestFit="1" customWidth="1"/>
    <col min="6160" max="6160" width="6.28515625" style="1" customWidth="1"/>
    <col min="6161" max="6161" width="16.28515625" style="1" bestFit="1" customWidth="1"/>
    <col min="6162" max="6400" width="11.42578125" style="1"/>
    <col min="6401" max="6401" width="2.85546875" style="1" customWidth="1"/>
    <col min="6402" max="6402" width="3.42578125" style="1" customWidth="1"/>
    <col min="6403" max="6403" width="10.140625" style="1" customWidth="1"/>
    <col min="6404" max="6404" width="7.42578125" style="1" customWidth="1"/>
    <col min="6405" max="6405" width="11.28515625" style="1" customWidth="1"/>
    <col min="6406" max="6408" width="11.42578125" style="1"/>
    <col min="6409" max="6409" width="14.5703125" style="1" customWidth="1"/>
    <col min="6410" max="6411" width="3" style="1" customWidth="1"/>
    <col min="6412" max="6412" width="10.7109375" style="1" customWidth="1"/>
    <col min="6413" max="6414" width="11.42578125" style="1"/>
    <col min="6415" max="6415" width="11.7109375" style="1" bestFit="1" customWidth="1"/>
    <col min="6416" max="6416" width="6.28515625" style="1" customWidth="1"/>
    <col min="6417" max="6417" width="16.28515625" style="1" bestFit="1" customWidth="1"/>
    <col min="6418" max="6656" width="11.42578125" style="1"/>
    <col min="6657" max="6657" width="2.85546875" style="1" customWidth="1"/>
    <col min="6658" max="6658" width="3.42578125" style="1" customWidth="1"/>
    <col min="6659" max="6659" width="10.140625" style="1" customWidth="1"/>
    <col min="6660" max="6660" width="7.42578125" style="1" customWidth="1"/>
    <col min="6661" max="6661" width="11.28515625" style="1" customWidth="1"/>
    <col min="6662" max="6664" width="11.42578125" style="1"/>
    <col min="6665" max="6665" width="14.5703125" style="1" customWidth="1"/>
    <col min="6666" max="6667" width="3" style="1" customWidth="1"/>
    <col min="6668" max="6668" width="10.7109375" style="1" customWidth="1"/>
    <col min="6669" max="6670" width="11.42578125" style="1"/>
    <col min="6671" max="6671" width="11.7109375" style="1" bestFit="1" customWidth="1"/>
    <col min="6672" max="6672" width="6.28515625" style="1" customWidth="1"/>
    <col min="6673" max="6673" width="16.28515625" style="1" bestFit="1" customWidth="1"/>
    <col min="6674" max="6912" width="11.42578125" style="1"/>
    <col min="6913" max="6913" width="2.85546875" style="1" customWidth="1"/>
    <col min="6914" max="6914" width="3.42578125" style="1" customWidth="1"/>
    <col min="6915" max="6915" width="10.140625" style="1" customWidth="1"/>
    <col min="6916" max="6916" width="7.42578125" style="1" customWidth="1"/>
    <col min="6917" max="6917" width="11.28515625" style="1" customWidth="1"/>
    <col min="6918" max="6920" width="11.42578125" style="1"/>
    <col min="6921" max="6921" width="14.5703125" style="1" customWidth="1"/>
    <col min="6922" max="6923" width="3" style="1" customWidth="1"/>
    <col min="6924" max="6924" width="10.7109375" style="1" customWidth="1"/>
    <col min="6925" max="6926" width="11.42578125" style="1"/>
    <col min="6927" max="6927" width="11.7109375" style="1" bestFit="1" customWidth="1"/>
    <col min="6928" max="6928" width="6.28515625" style="1" customWidth="1"/>
    <col min="6929" max="6929" width="16.28515625" style="1" bestFit="1" customWidth="1"/>
    <col min="6930" max="7168" width="11.42578125" style="1"/>
    <col min="7169" max="7169" width="2.85546875" style="1" customWidth="1"/>
    <col min="7170" max="7170" width="3.42578125" style="1" customWidth="1"/>
    <col min="7171" max="7171" width="10.140625" style="1" customWidth="1"/>
    <col min="7172" max="7172" width="7.42578125" style="1" customWidth="1"/>
    <col min="7173" max="7173" width="11.28515625" style="1" customWidth="1"/>
    <col min="7174" max="7176" width="11.42578125" style="1"/>
    <col min="7177" max="7177" width="14.5703125" style="1" customWidth="1"/>
    <col min="7178" max="7179" width="3" style="1" customWidth="1"/>
    <col min="7180" max="7180" width="10.7109375" style="1" customWidth="1"/>
    <col min="7181" max="7182" width="11.42578125" style="1"/>
    <col min="7183" max="7183" width="11.7109375" style="1" bestFit="1" customWidth="1"/>
    <col min="7184" max="7184" width="6.28515625" style="1" customWidth="1"/>
    <col min="7185" max="7185" width="16.28515625" style="1" bestFit="1" customWidth="1"/>
    <col min="7186" max="7424" width="11.42578125" style="1"/>
    <col min="7425" max="7425" width="2.85546875" style="1" customWidth="1"/>
    <col min="7426" max="7426" width="3.42578125" style="1" customWidth="1"/>
    <col min="7427" max="7427" width="10.140625" style="1" customWidth="1"/>
    <col min="7428" max="7428" width="7.42578125" style="1" customWidth="1"/>
    <col min="7429" max="7429" width="11.28515625" style="1" customWidth="1"/>
    <col min="7430" max="7432" width="11.42578125" style="1"/>
    <col min="7433" max="7433" width="14.5703125" style="1" customWidth="1"/>
    <col min="7434" max="7435" width="3" style="1" customWidth="1"/>
    <col min="7436" max="7436" width="10.7109375" style="1" customWidth="1"/>
    <col min="7437" max="7438" width="11.42578125" style="1"/>
    <col min="7439" max="7439" width="11.7109375" style="1" bestFit="1" customWidth="1"/>
    <col min="7440" max="7440" width="6.28515625" style="1" customWidth="1"/>
    <col min="7441" max="7441" width="16.28515625" style="1" bestFit="1" customWidth="1"/>
    <col min="7442" max="7680" width="11.42578125" style="1"/>
    <col min="7681" max="7681" width="2.85546875" style="1" customWidth="1"/>
    <col min="7682" max="7682" width="3.42578125" style="1" customWidth="1"/>
    <col min="7683" max="7683" width="10.140625" style="1" customWidth="1"/>
    <col min="7684" max="7684" width="7.42578125" style="1" customWidth="1"/>
    <col min="7685" max="7685" width="11.28515625" style="1" customWidth="1"/>
    <col min="7686" max="7688" width="11.42578125" style="1"/>
    <col min="7689" max="7689" width="14.5703125" style="1" customWidth="1"/>
    <col min="7690" max="7691" width="3" style="1" customWidth="1"/>
    <col min="7692" max="7692" width="10.7109375" style="1" customWidth="1"/>
    <col min="7693" max="7694" width="11.42578125" style="1"/>
    <col min="7695" max="7695" width="11.7109375" style="1" bestFit="1" customWidth="1"/>
    <col min="7696" max="7696" width="6.28515625" style="1" customWidth="1"/>
    <col min="7697" max="7697" width="16.28515625" style="1" bestFit="1" customWidth="1"/>
    <col min="7698" max="7936" width="11.42578125" style="1"/>
    <col min="7937" max="7937" width="2.85546875" style="1" customWidth="1"/>
    <col min="7938" max="7938" width="3.42578125" style="1" customWidth="1"/>
    <col min="7939" max="7939" width="10.140625" style="1" customWidth="1"/>
    <col min="7940" max="7940" width="7.42578125" style="1" customWidth="1"/>
    <col min="7941" max="7941" width="11.28515625" style="1" customWidth="1"/>
    <col min="7942" max="7944" width="11.42578125" style="1"/>
    <col min="7945" max="7945" width="14.5703125" style="1" customWidth="1"/>
    <col min="7946" max="7947" width="3" style="1" customWidth="1"/>
    <col min="7948" max="7948" width="10.7109375" style="1" customWidth="1"/>
    <col min="7949" max="7950" width="11.42578125" style="1"/>
    <col min="7951" max="7951" width="11.7109375" style="1" bestFit="1" customWidth="1"/>
    <col min="7952" max="7952" width="6.28515625" style="1" customWidth="1"/>
    <col min="7953" max="7953" width="16.28515625" style="1" bestFit="1" customWidth="1"/>
    <col min="7954" max="8192" width="11.42578125" style="1"/>
    <col min="8193" max="8193" width="2.85546875" style="1" customWidth="1"/>
    <col min="8194" max="8194" width="3.42578125" style="1" customWidth="1"/>
    <col min="8195" max="8195" width="10.140625" style="1" customWidth="1"/>
    <col min="8196" max="8196" width="7.42578125" style="1" customWidth="1"/>
    <col min="8197" max="8197" width="11.28515625" style="1" customWidth="1"/>
    <col min="8198" max="8200" width="11.42578125" style="1"/>
    <col min="8201" max="8201" width="14.5703125" style="1" customWidth="1"/>
    <col min="8202" max="8203" width="3" style="1" customWidth="1"/>
    <col min="8204" max="8204" width="10.7109375" style="1" customWidth="1"/>
    <col min="8205" max="8206" width="11.42578125" style="1"/>
    <col min="8207" max="8207" width="11.7109375" style="1" bestFit="1" customWidth="1"/>
    <col min="8208" max="8208" width="6.28515625" style="1" customWidth="1"/>
    <col min="8209" max="8209" width="16.28515625" style="1" bestFit="1" customWidth="1"/>
    <col min="8210" max="8448" width="11.42578125" style="1"/>
    <col min="8449" max="8449" width="2.85546875" style="1" customWidth="1"/>
    <col min="8450" max="8450" width="3.42578125" style="1" customWidth="1"/>
    <col min="8451" max="8451" width="10.140625" style="1" customWidth="1"/>
    <col min="8452" max="8452" width="7.42578125" style="1" customWidth="1"/>
    <col min="8453" max="8453" width="11.28515625" style="1" customWidth="1"/>
    <col min="8454" max="8456" width="11.42578125" style="1"/>
    <col min="8457" max="8457" width="14.5703125" style="1" customWidth="1"/>
    <col min="8458" max="8459" width="3" style="1" customWidth="1"/>
    <col min="8460" max="8460" width="10.7109375" style="1" customWidth="1"/>
    <col min="8461" max="8462" width="11.42578125" style="1"/>
    <col min="8463" max="8463" width="11.7109375" style="1" bestFit="1" customWidth="1"/>
    <col min="8464" max="8464" width="6.28515625" style="1" customWidth="1"/>
    <col min="8465" max="8465" width="16.28515625" style="1" bestFit="1" customWidth="1"/>
    <col min="8466" max="8704" width="11.42578125" style="1"/>
    <col min="8705" max="8705" width="2.85546875" style="1" customWidth="1"/>
    <col min="8706" max="8706" width="3.42578125" style="1" customWidth="1"/>
    <col min="8707" max="8707" width="10.140625" style="1" customWidth="1"/>
    <col min="8708" max="8708" width="7.42578125" style="1" customWidth="1"/>
    <col min="8709" max="8709" width="11.28515625" style="1" customWidth="1"/>
    <col min="8710" max="8712" width="11.42578125" style="1"/>
    <col min="8713" max="8713" width="14.5703125" style="1" customWidth="1"/>
    <col min="8714" max="8715" width="3" style="1" customWidth="1"/>
    <col min="8716" max="8716" width="10.7109375" style="1" customWidth="1"/>
    <col min="8717" max="8718" width="11.42578125" style="1"/>
    <col min="8719" max="8719" width="11.7109375" style="1" bestFit="1" customWidth="1"/>
    <col min="8720" max="8720" width="6.28515625" style="1" customWidth="1"/>
    <col min="8721" max="8721" width="16.28515625" style="1" bestFit="1" customWidth="1"/>
    <col min="8722" max="8960" width="11.42578125" style="1"/>
    <col min="8961" max="8961" width="2.85546875" style="1" customWidth="1"/>
    <col min="8962" max="8962" width="3.42578125" style="1" customWidth="1"/>
    <col min="8963" max="8963" width="10.140625" style="1" customWidth="1"/>
    <col min="8964" max="8964" width="7.42578125" style="1" customWidth="1"/>
    <col min="8965" max="8965" width="11.28515625" style="1" customWidth="1"/>
    <col min="8966" max="8968" width="11.42578125" style="1"/>
    <col min="8969" max="8969" width="14.5703125" style="1" customWidth="1"/>
    <col min="8970" max="8971" width="3" style="1" customWidth="1"/>
    <col min="8972" max="8972" width="10.7109375" style="1" customWidth="1"/>
    <col min="8973" max="8974" width="11.42578125" style="1"/>
    <col min="8975" max="8975" width="11.7109375" style="1" bestFit="1" customWidth="1"/>
    <col min="8976" max="8976" width="6.28515625" style="1" customWidth="1"/>
    <col min="8977" max="8977" width="16.28515625" style="1" bestFit="1" customWidth="1"/>
    <col min="8978" max="9216" width="11.42578125" style="1"/>
    <col min="9217" max="9217" width="2.85546875" style="1" customWidth="1"/>
    <col min="9218" max="9218" width="3.42578125" style="1" customWidth="1"/>
    <col min="9219" max="9219" width="10.140625" style="1" customWidth="1"/>
    <col min="9220" max="9220" width="7.42578125" style="1" customWidth="1"/>
    <col min="9221" max="9221" width="11.28515625" style="1" customWidth="1"/>
    <col min="9222" max="9224" width="11.42578125" style="1"/>
    <col min="9225" max="9225" width="14.5703125" style="1" customWidth="1"/>
    <col min="9226" max="9227" width="3" style="1" customWidth="1"/>
    <col min="9228" max="9228" width="10.7109375" style="1" customWidth="1"/>
    <col min="9229" max="9230" width="11.42578125" style="1"/>
    <col min="9231" max="9231" width="11.7109375" style="1" bestFit="1" customWidth="1"/>
    <col min="9232" max="9232" width="6.28515625" style="1" customWidth="1"/>
    <col min="9233" max="9233" width="16.28515625" style="1" bestFit="1" customWidth="1"/>
    <col min="9234" max="9472" width="11.42578125" style="1"/>
    <col min="9473" max="9473" width="2.85546875" style="1" customWidth="1"/>
    <col min="9474" max="9474" width="3.42578125" style="1" customWidth="1"/>
    <col min="9475" max="9475" width="10.140625" style="1" customWidth="1"/>
    <col min="9476" max="9476" width="7.42578125" style="1" customWidth="1"/>
    <col min="9477" max="9477" width="11.28515625" style="1" customWidth="1"/>
    <col min="9478" max="9480" width="11.42578125" style="1"/>
    <col min="9481" max="9481" width="14.5703125" style="1" customWidth="1"/>
    <col min="9482" max="9483" width="3" style="1" customWidth="1"/>
    <col min="9484" max="9484" width="10.7109375" style="1" customWidth="1"/>
    <col min="9485" max="9486" width="11.42578125" style="1"/>
    <col min="9487" max="9487" width="11.7109375" style="1" bestFit="1" customWidth="1"/>
    <col min="9488" max="9488" width="6.28515625" style="1" customWidth="1"/>
    <col min="9489" max="9489" width="16.28515625" style="1" bestFit="1" customWidth="1"/>
    <col min="9490" max="9728" width="11.42578125" style="1"/>
    <col min="9729" max="9729" width="2.85546875" style="1" customWidth="1"/>
    <col min="9730" max="9730" width="3.42578125" style="1" customWidth="1"/>
    <col min="9731" max="9731" width="10.140625" style="1" customWidth="1"/>
    <col min="9732" max="9732" width="7.42578125" style="1" customWidth="1"/>
    <col min="9733" max="9733" width="11.28515625" style="1" customWidth="1"/>
    <col min="9734" max="9736" width="11.42578125" style="1"/>
    <col min="9737" max="9737" width="14.5703125" style="1" customWidth="1"/>
    <col min="9738" max="9739" width="3" style="1" customWidth="1"/>
    <col min="9740" max="9740" width="10.7109375" style="1" customWidth="1"/>
    <col min="9741" max="9742" width="11.42578125" style="1"/>
    <col min="9743" max="9743" width="11.7109375" style="1" bestFit="1" customWidth="1"/>
    <col min="9744" max="9744" width="6.28515625" style="1" customWidth="1"/>
    <col min="9745" max="9745" width="16.28515625" style="1" bestFit="1" customWidth="1"/>
    <col min="9746" max="9984" width="11.42578125" style="1"/>
    <col min="9985" max="9985" width="2.85546875" style="1" customWidth="1"/>
    <col min="9986" max="9986" width="3.42578125" style="1" customWidth="1"/>
    <col min="9987" max="9987" width="10.140625" style="1" customWidth="1"/>
    <col min="9988" max="9988" width="7.42578125" style="1" customWidth="1"/>
    <col min="9989" max="9989" width="11.28515625" style="1" customWidth="1"/>
    <col min="9990" max="9992" width="11.42578125" style="1"/>
    <col min="9993" max="9993" width="14.5703125" style="1" customWidth="1"/>
    <col min="9994" max="9995" width="3" style="1" customWidth="1"/>
    <col min="9996" max="9996" width="10.7109375" style="1" customWidth="1"/>
    <col min="9997" max="9998" width="11.42578125" style="1"/>
    <col min="9999" max="9999" width="11.7109375" style="1" bestFit="1" customWidth="1"/>
    <col min="10000" max="10000" width="6.28515625" style="1" customWidth="1"/>
    <col min="10001" max="10001" width="16.28515625" style="1" bestFit="1" customWidth="1"/>
    <col min="10002" max="10240" width="11.42578125" style="1"/>
    <col min="10241" max="10241" width="2.85546875" style="1" customWidth="1"/>
    <col min="10242" max="10242" width="3.42578125" style="1" customWidth="1"/>
    <col min="10243" max="10243" width="10.140625" style="1" customWidth="1"/>
    <col min="10244" max="10244" width="7.42578125" style="1" customWidth="1"/>
    <col min="10245" max="10245" width="11.28515625" style="1" customWidth="1"/>
    <col min="10246" max="10248" width="11.42578125" style="1"/>
    <col min="10249" max="10249" width="14.5703125" style="1" customWidth="1"/>
    <col min="10250" max="10251" width="3" style="1" customWidth="1"/>
    <col min="10252" max="10252" width="10.7109375" style="1" customWidth="1"/>
    <col min="10253" max="10254" width="11.42578125" style="1"/>
    <col min="10255" max="10255" width="11.7109375" style="1" bestFit="1" customWidth="1"/>
    <col min="10256" max="10256" width="6.28515625" style="1" customWidth="1"/>
    <col min="10257" max="10257" width="16.28515625" style="1" bestFit="1" customWidth="1"/>
    <col min="10258" max="10496" width="11.42578125" style="1"/>
    <col min="10497" max="10497" width="2.85546875" style="1" customWidth="1"/>
    <col min="10498" max="10498" width="3.42578125" style="1" customWidth="1"/>
    <col min="10499" max="10499" width="10.140625" style="1" customWidth="1"/>
    <col min="10500" max="10500" width="7.42578125" style="1" customWidth="1"/>
    <col min="10501" max="10501" width="11.28515625" style="1" customWidth="1"/>
    <col min="10502" max="10504" width="11.42578125" style="1"/>
    <col min="10505" max="10505" width="14.5703125" style="1" customWidth="1"/>
    <col min="10506" max="10507" width="3" style="1" customWidth="1"/>
    <col min="10508" max="10508" width="10.7109375" style="1" customWidth="1"/>
    <col min="10509" max="10510" width="11.42578125" style="1"/>
    <col min="10511" max="10511" width="11.7109375" style="1" bestFit="1" customWidth="1"/>
    <col min="10512" max="10512" width="6.28515625" style="1" customWidth="1"/>
    <col min="10513" max="10513" width="16.28515625" style="1" bestFit="1" customWidth="1"/>
    <col min="10514" max="10752" width="11.42578125" style="1"/>
    <col min="10753" max="10753" width="2.85546875" style="1" customWidth="1"/>
    <col min="10754" max="10754" width="3.42578125" style="1" customWidth="1"/>
    <col min="10755" max="10755" width="10.140625" style="1" customWidth="1"/>
    <col min="10756" max="10756" width="7.42578125" style="1" customWidth="1"/>
    <col min="10757" max="10757" width="11.28515625" style="1" customWidth="1"/>
    <col min="10758" max="10760" width="11.42578125" style="1"/>
    <col min="10761" max="10761" width="14.5703125" style="1" customWidth="1"/>
    <col min="10762" max="10763" width="3" style="1" customWidth="1"/>
    <col min="10764" max="10764" width="10.7109375" style="1" customWidth="1"/>
    <col min="10765" max="10766" width="11.42578125" style="1"/>
    <col min="10767" max="10767" width="11.7109375" style="1" bestFit="1" customWidth="1"/>
    <col min="10768" max="10768" width="6.28515625" style="1" customWidth="1"/>
    <col min="10769" max="10769" width="16.28515625" style="1" bestFit="1" customWidth="1"/>
    <col min="10770" max="11008" width="11.42578125" style="1"/>
    <col min="11009" max="11009" width="2.85546875" style="1" customWidth="1"/>
    <col min="11010" max="11010" width="3.42578125" style="1" customWidth="1"/>
    <col min="11011" max="11011" width="10.140625" style="1" customWidth="1"/>
    <col min="11012" max="11012" width="7.42578125" style="1" customWidth="1"/>
    <col min="11013" max="11013" width="11.28515625" style="1" customWidth="1"/>
    <col min="11014" max="11016" width="11.42578125" style="1"/>
    <col min="11017" max="11017" width="14.5703125" style="1" customWidth="1"/>
    <col min="11018" max="11019" width="3" style="1" customWidth="1"/>
    <col min="11020" max="11020" width="10.7109375" style="1" customWidth="1"/>
    <col min="11021" max="11022" width="11.42578125" style="1"/>
    <col min="11023" max="11023" width="11.7109375" style="1" bestFit="1" customWidth="1"/>
    <col min="11024" max="11024" width="6.28515625" style="1" customWidth="1"/>
    <col min="11025" max="11025" width="16.28515625" style="1" bestFit="1" customWidth="1"/>
    <col min="11026" max="11264" width="11.42578125" style="1"/>
    <col min="11265" max="11265" width="2.85546875" style="1" customWidth="1"/>
    <col min="11266" max="11266" width="3.42578125" style="1" customWidth="1"/>
    <col min="11267" max="11267" width="10.140625" style="1" customWidth="1"/>
    <col min="11268" max="11268" width="7.42578125" style="1" customWidth="1"/>
    <col min="11269" max="11269" width="11.28515625" style="1" customWidth="1"/>
    <col min="11270" max="11272" width="11.42578125" style="1"/>
    <col min="11273" max="11273" width="14.5703125" style="1" customWidth="1"/>
    <col min="11274" max="11275" width="3" style="1" customWidth="1"/>
    <col min="11276" max="11276" width="10.7109375" style="1" customWidth="1"/>
    <col min="11277" max="11278" width="11.42578125" style="1"/>
    <col min="11279" max="11279" width="11.7109375" style="1" bestFit="1" customWidth="1"/>
    <col min="11280" max="11280" width="6.28515625" style="1" customWidth="1"/>
    <col min="11281" max="11281" width="16.28515625" style="1" bestFit="1" customWidth="1"/>
    <col min="11282" max="11520" width="11.42578125" style="1"/>
    <col min="11521" max="11521" width="2.85546875" style="1" customWidth="1"/>
    <col min="11522" max="11522" width="3.42578125" style="1" customWidth="1"/>
    <col min="11523" max="11523" width="10.140625" style="1" customWidth="1"/>
    <col min="11524" max="11524" width="7.42578125" style="1" customWidth="1"/>
    <col min="11525" max="11525" width="11.28515625" style="1" customWidth="1"/>
    <col min="11526" max="11528" width="11.42578125" style="1"/>
    <col min="11529" max="11529" width="14.5703125" style="1" customWidth="1"/>
    <col min="11530" max="11531" width="3" style="1" customWidth="1"/>
    <col min="11532" max="11532" width="10.7109375" style="1" customWidth="1"/>
    <col min="11533" max="11534" width="11.42578125" style="1"/>
    <col min="11535" max="11535" width="11.7109375" style="1" bestFit="1" customWidth="1"/>
    <col min="11536" max="11536" width="6.28515625" style="1" customWidth="1"/>
    <col min="11537" max="11537" width="16.28515625" style="1" bestFit="1" customWidth="1"/>
    <col min="11538" max="11776" width="11.42578125" style="1"/>
    <col min="11777" max="11777" width="2.85546875" style="1" customWidth="1"/>
    <col min="11778" max="11778" width="3.42578125" style="1" customWidth="1"/>
    <col min="11779" max="11779" width="10.140625" style="1" customWidth="1"/>
    <col min="11780" max="11780" width="7.42578125" style="1" customWidth="1"/>
    <col min="11781" max="11781" width="11.28515625" style="1" customWidth="1"/>
    <col min="11782" max="11784" width="11.42578125" style="1"/>
    <col min="11785" max="11785" width="14.5703125" style="1" customWidth="1"/>
    <col min="11786" max="11787" width="3" style="1" customWidth="1"/>
    <col min="11788" max="11788" width="10.7109375" style="1" customWidth="1"/>
    <col min="11789" max="11790" width="11.42578125" style="1"/>
    <col min="11791" max="11791" width="11.7109375" style="1" bestFit="1" customWidth="1"/>
    <col min="11792" max="11792" width="6.28515625" style="1" customWidth="1"/>
    <col min="11793" max="11793" width="16.28515625" style="1" bestFit="1" customWidth="1"/>
    <col min="11794" max="12032" width="11.42578125" style="1"/>
    <col min="12033" max="12033" width="2.85546875" style="1" customWidth="1"/>
    <col min="12034" max="12034" width="3.42578125" style="1" customWidth="1"/>
    <col min="12035" max="12035" width="10.140625" style="1" customWidth="1"/>
    <col min="12036" max="12036" width="7.42578125" style="1" customWidth="1"/>
    <col min="12037" max="12037" width="11.28515625" style="1" customWidth="1"/>
    <col min="12038" max="12040" width="11.42578125" style="1"/>
    <col min="12041" max="12041" width="14.5703125" style="1" customWidth="1"/>
    <col min="12042" max="12043" width="3" style="1" customWidth="1"/>
    <col min="12044" max="12044" width="10.7109375" style="1" customWidth="1"/>
    <col min="12045" max="12046" width="11.42578125" style="1"/>
    <col min="12047" max="12047" width="11.7109375" style="1" bestFit="1" customWidth="1"/>
    <col min="12048" max="12048" width="6.28515625" style="1" customWidth="1"/>
    <col min="12049" max="12049" width="16.28515625" style="1" bestFit="1" customWidth="1"/>
    <col min="12050" max="12288" width="11.42578125" style="1"/>
    <col min="12289" max="12289" width="2.85546875" style="1" customWidth="1"/>
    <col min="12290" max="12290" width="3.42578125" style="1" customWidth="1"/>
    <col min="12291" max="12291" width="10.140625" style="1" customWidth="1"/>
    <col min="12292" max="12292" width="7.42578125" style="1" customWidth="1"/>
    <col min="12293" max="12293" width="11.28515625" style="1" customWidth="1"/>
    <col min="12294" max="12296" width="11.42578125" style="1"/>
    <col min="12297" max="12297" width="14.5703125" style="1" customWidth="1"/>
    <col min="12298" max="12299" width="3" style="1" customWidth="1"/>
    <col min="12300" max="12300" width="10.7109375" style="1" customWidth="1"/>
    <col min="12301" max="12302" width="11.42578125" style="1"/>
    <col min="12303" max="12303" width="11.7109375" style="1" bestFit="1" customWidth="1"/>
    <col min="12304" max="12304" width="6.28515625" style="1" customWidth="1"/>
    <col min="12305" max="12305" width="16.28515625" style="1" bestFit="1" customWidth="1"/>
    <col min="12306" max="12544" width="11.42578125" style="1"/>
    <col min="12545" max="12545" width="2.85546875" style="1" customWidth="1"/>
    <col min="12546" max="12546" width="3.42578125" style="1" customWidth="1"/>
    <col min="12547" max="12547" width="10.140625" style="1" customWidth="1"/>
    <col min="12548" max="12548" width="7.42578125" style="1" customWidth="1"/>
    <col min="12549" max="12549" width="11.28515625" style="1" customWidth="1"/>
    <col min="12550" max="12552" width="11.42578125" style="1"/>
    <col min="12553" max="12553" width="14.5703125" style="1" customWidth="1"/>
    <col min="12554" max="12555" width="3" style="1" customWidth="1"/>
    <col min="12556" max="12556" width="10.7109375" style="1" customWidth="1"/>
    <col min="12557" max="12558" width="11.42578125" style="1"/>
    <col min="12559" max="12559" width="11.7109375" style="1" bestFit="1" customWidth="1"/>
    <col min="12560" max="12560" width="6.28515625" style="1" customWidth="1"/>
    <col min="12561" max="12561" width="16.28515625" style="1" bestFit="1" customWidth="1"/>
    <col min="12562" max="12800" width="11.42578125" style="1"/>
    <col min="12801" max="12801" width="2.85546875" style="1" customWidth="1"/>
    <col min="12802" max="12802" width="3.42578125" style="1" customWidth="1"/>
    <col min="12803" max="12803" width="10.140625" style="1" customWidth="1"/>
    <col min="12804" max="12804" width="7.42578125" style="1" customWidth="1"/>
    <col min="12805" max="12805" width="11.28515625" style="1" customWidth="1"/>
    <col min="12806" max="12808" width="11.42578125" style="1"/>
    <col min="12809" max="12809" width="14.5703125" style="1" customWidth="1"/>
    <col min="12810" max="12811" width="3" style="1" customWidth="1"/>
    <col min="12812" max="12812" width="10.7109375" style="1" customWidth="1"/>
    <col min="12813" max="12814" width="11.42578125" style="1"/>
    <col min="12815" max="12815" width="11.7109375" style="1" bestFit="1" customWidth="1"/>
    <col min="12816" max="12816" width="6.28515625" style="1" customWidth="1"/>
    <col min="12817" max="12817" width="16.28515625" style="1" bestFit="1" customWidth="1"/>
    <col min="12818" max="13056" width="11.42578125" style="1"/>
    <col min="13057" max="13057" width="2.85546875" style="1" customWidth="1"/>
    <col min="13058" max="13058" width="3.42578125" style="1" customWidth="1"/>
    <col min="13059" max="13059" width="10.140625" style="1" customWidth="1"/>
    <col min="13060" max="13060" width="7.42578125" style="1" customWidth="1"/>
    <col min="13061" max="13061" width="11.28515625" style="1" customWidth="1"/>
    <col min="13062" max="13064" width="11.42578125" style="1"/>
    <col min="13065" max="13065" width="14.5703125" style="1" customWidth="1"/>
    <col min="13066" max="13067" width="3" style="1" customWidth="1"/>
    <col min="13068" max="13068" width="10.7109375" style="1" customWidth="1"/>
    <col min="13069" max="13070" width="11.42578125" style="1"/>
    <col min="13071" max="13071" width="11.7109375" style="1" bestFit="1" customWidth="1"/>
    <col min="13072" max="13072" width="6.28515625" style="1" customWidth="1"/>
    <col min="13073" max="13073" width="16.28515625" style="1" bestFit="1" customWidth="1"/>
    <col min="13074" max="13312" width="11.42578125" style="1"/>
    <col min="13313" max="13313" width="2.85546875" style="1" customWidth="1"/>
    <col min="13314" max="13314" width="3.42578125" style="1" customWidth="1"/>
    <col min="13315" max="13315" width="10.140625" style="1" customWidth="1"/>
    <col min="13316" max="13316" width="7.42578125" style="1" customWidth="1"/>
    <col min="13317" max="13317" width="11.28515625" style="1" customWidth="1"/>
    <col min="13318" max="13320" width="11.42578125" style="1"/>
    <col min="13321" max="13321" width="14.5703125" style="1" customWidth="1"/>
    <col min="13322" max="13323" width="3" style="1" customWidth="1"/>
    <col min="13324" max="13324" width="10.7109375" style="1" customWidth="1"/>
    <col min="13325" max="13326" width="11.42578125" style="1"/>
    <col min="13327" max="13327" width="11.7109375" style="1" bestFit="1" customWidth="1"/>
    <col min="13328" max="13328" width="6.28515625" style="1" customWidth="1"/>
    <col min="13329" max="13329" width="16.28515625" style="1" bestFit="1" customWidth="1"/>
    <col min="13330" max="13568" width="11.42578125" style="1"/>
    <col min="13569" max="13569" width="2.85546875" style="1" customWidth="1"/>
    <col min="13570" max="13570" width="3.42578125" style="1" customWidth="1"/>
    <col min="13571" max="13571" width="10.140625" style="1" customWidth="1"/>
    <col min="13572" max="13572" width="7.42578125" style="1" customWidth="1"/>
    <col min="13573" max="13573" width="11.28515625" style="1" customWidth="1"/>
    <col min="13574" max="13576" width="11.42578125" style="1"/>
    <col min="13577" max="13577" width="14.5703125" style="1" customWidth="1"/>
    <col min="13578" max="13579" width="3" style="1" customWidth="1"/>
    <col min="13580" max="13580" width="10.7109375" style="1" customWidth="1"/>
    <col min="13581" max="13582" width="11.42578125" style="1"/>
    <col min="13583" max="13583" width="11.7109375" style="1" bestFit="1" customWidth="1"/>
    <col min="13584" max="13584" width="6.28515625" style="1" customWidth="1"/>
    <col min="13585" max="13585" width="16.28515625" style="1" bestFit="1" customWidth="1"/>
    <col min="13586" max="13824" width="11.42578125" style="1"/>
    <col min="13825" max="13825" width="2.85546875" style="1" customWidth="1"/>
    <col min="13826" max="13826" width="3.42578125" style="1" customWidth="1"/>
    <col min="13827" max="13827" width="10.140625" style="1" customWidth="1"/>
    <col min="13828" max="13828" width="7.42578125" style="1" customWidth="1"/>
    <col min="13829" max="13829" width="11.28515625" style="1" customWidth="1"/>
    <col min="13830" max="13832" width="11.42578125" style="1"/>
    <col min="13833" max="13833" width="14.5703125" style="1" customWidth="1"/>
    <col min="13834" max="13835" width="3" style="1" customWidth="1"/>
    <col min="13836" max="13836" width="10.7109375" style="1" customWidth="1"/>
    <col min="13837" max="13838" width="11.42578125" style="1"/>
    <col min="13839" max="13839" width="11.7109375" style="1" bestFit="1" customWidth="1"/>
    <col min="13840" max="13840" width="6.28515625" style="1" customWidth="1"/>
    <col min="13841" max="13841" width="16.28515625" style="1" bestFit="1" customWidth="1"/>
    <col min="13842" max="14080" width="11.42578125" style="1"/>
    <col min="14081" max="14081" width="2.85546875" style="1" customWidth="1"/>
    <col min="14082" max="14082" width="3.42578125" style="1" customWidth="1"/>
    <col min="14083" max="14083" width="10.140625" style="1" customWidth="1"/>
    <col min="14084" max="14084" width="7.42578125" style="1" customWidth="1"/>
    <col min="14085" max="14085" width="11.28515625" style="1" customWidth="1"/>
    <col min="14086" max="14088" width="11.42578125" style="1"/>
    <col min="14089" max="14089" width="14.5703125" style="1" customWidth="1"/>
    <col min="14090" max="14091" width="3" style="1" customWidth="1"/>
    <col min="14092" max="14092" width="10.7109375" style="1" customWidth="1"/>
    <col min="14093" max="14094" width="11.42578125" style="1"/>
    <col min="14095" max="14095" width="11.7109375" style="1" bestFit="1" customWidth="1"/>
    <col min="14096" max="14096" width="6.28515625" style="1" customWidth="1"/>
    <col min="14097" max="14097" width="16.28515625" style="1" bestFit="1" customWidth="1"/>
    <col min="14098" max="14336" width="11.42578125" style="1"/>
    <col min="14337" max="14337" width="2.85546875" style="1" customWidth="1"/>
    <col min="14338" max="14338" width="3.42578125" style="1" customWidth="1"/>
    <col min="14339" max="14339" width="10.140625" style="1" customWidth="1"/>
    <col min="14340" max="14340" width="7.42578125" style="1" customWidth="1"/>
    <col min="14341" max="14341" width="11.28515625" style="1" customWidth="1"/>
    <col min="14342" max="14344" width="11.42578125" style="1"/>
    <col min="14345" max="14345" width="14.5703125" style="1" customWidth="1"/>
    <col min="14346" max="14347" width="3" style="1" customWidth="1"/>
    <col min="14348" max="14348" width="10.7109375" style="1" customWidth="1"/>
    <col min="14349" max="14350" width="11.42578125" style="1"/>
    <col min="14351" max="14351" width="11.7109375" style="1" bestFit="1" customWidth="1"/>
    <col min="14352" max="14352" width="6.28515625" style="1" customWidth="1"/>
    <col min="14353" max="14353" width="16.28515625" style="1" bestFit="1" customWidth="1"/>
    <col min="14354" max="14592" width="11.42578125" style="1"/>
    <col min="14593" max="14593" width="2.85546875" style="1" customWidth="1"/>
    <col min="14594" max="14594" width="3.42578125" style="1" customWidth="1"/>
    <col min="14595" max="14595" width="10.140625" style="1" customWidth="1"/>
    <col min="14596" max="14596" width="7.42578125" style="1" customWidth="1"/>
    <col min="14597" max="14597" width="11.28515625" style="1" customWidth="1"/>
    <col min="14598" max="14600" width="11.42578125" style="1"/>
    <col min="14601" max="14601" width="14.5703125" style="1" customWidth="1"/>
    <col min="14602" max="14603" width="3" style="1" customWidth="1"/>
    <col min="14604" max="14604" width="10.7109375" style="1" customWidth="1"/>
    <col min="14605" max="14606" width="11.42578125" style="1"/>
    <col min="14607" max="14607" width="11.7109375" style="1" bestFit="1" customWidth="1"/>
    <col min="14608" max="14608" width="6.28515625" style="1" customWidth="1"/>
    <col min="14609" max="14609" width="16.28515625" style="1" bestFit="1" customWidth="1"/>
    <col min="14610" max="14848" width="11.42578125" style="1"/>
    <col min="14849" max="14849" width="2.85546875" style="1" customWidth="1"/>
    <col min="14850" max="14850" width="3.42578125" style="1" customWidth="1"/>
    <col min="14851" max="14851" width="10.140625" style="1" customWidth="1"/>
    <col min="14852" max="14852" width="7.42578125" style="1" customWidth="1"/>
    <col min="14853" max="14853" width="11.28515625" style="1" customWidth="1"/>
    <col min="14854" max="14856" width="11.42578125" style="1"/>
    <col min="14857" max="14857" width="14.5703125" style="1" customWidth="1"/>
    <col min="14858" max="14859" width="3" style="1" customWidth="1"/>
    <col min="14860" max="14860" width="10.7109375" style="1" customWidth="1"/>
    <col min="14861" max="14862" width="11.42578125" style="1"/>
    <col min="14863" max="14863" width="11.7109375" style="1" bestFit="1" customWidth="1"/>
    <col min="14864" max="14864" width="6.28515625" style="1" customWidth="1"/>
    <col min="14865" max="14865" width="16.28515625" style="1" bestFit="1" customWidth="1"/>
    <col min="14866" max="15104" width="11.42578125" style="1"/>
    <col min="15105" max="15105" width="2.85546875" style="1" customWidth="1"/>
    <col min="15106" max="15106" width="3.42578125" style="1" customWidth="1"/>
    <col min="15107" max="15107" width="10.140625" style="1" customWidth="1"/>
    <col min="15108" max="15108" width="7.42578125" style="1" customWidth="1"/>
    <col min="15109" max="15109" width="11.28515625" style="1" customWidth="1"/>
    <col min="15110" max="15112" width="11.42578125" style="1"/>
    <col min="15113" max="15113" width="14.5703125" style="1" customWidth="1"/>
    <col min="15114" max="15115" width="3" style="1" customWidth="1"/>
    <col min="15116" max="15116" width="10.7109375" style="1" customWidth="1"/>
    <col min="15117" max="15118" width="11.42578125" style="1"/>
    <col min="15119" max="15119" width="11.7109375" style="1" bestFit="1" customWidth="1"/>
    <col min="15120" max="15120" width="6.28515625" style="1" customWidth="1"/>
    <col min="15121" max="15121" width="16.28515625" style="1" bestFit="1" customWidth="1"/>
    <col min="15122" max="15360" width="11.42578125" style="1"/>
    <col min="15361" max="15361" width="2.85546875" style="1" customWidth="1"/>
    <col min="15362" max="15362" width="3.42578125" style="1" customWidth="1"/>
    <col min="15363" max="15363" width="10.140625" style="1" customWidth="1"/>
    <col min="15364" max="15364" width="7.42578125" style="1" customWidth="1"/>
    <col min="15365" max="15365" width="11.28515625" style="1" customWidth="1"/>
    <col min="15366" max="15368" width="11.42578125" style="1"/>
    <col min="15369" max="15369" width="14.5703125" style="1" customWidth="1"/>
    <col min="15370" max="15371" width="3" style="1" customWidth="1"/>
    <col min="15372" max="15372" width="10.7109375" style="1" customWidth="1"/>
    <col min="15373" max="15374" width="11.42578125" style="1"/>
    <col min="15375" max="15375" width="11.7109375" style="1" bestFit="1" customWidth="1"/>
    <col min="15376" max="15376" width="6.28515625" style="1" customWidth="1"/>
    <col min="15377" max="15377" width="16.28515625" style="1" bestFit="1" customWidth="1"/>
    <col min="15378" max="15616" width="11.42578125" style="1"/>
    <col min="15617" max="15617" width="2.85546875" style="1" customWidth="1"/>
    <col min="15618" max="15618" width="3.42578125" style="1" customWidth="1"/>
    <col min="15619" max="15619" width="10.140625" style="1" customWidth="1"/>
    <col min="15620" max="15620" width="7.42578125" style="1" customWidth="1"/>
    <col min="15621" max="15621" width="11.28515625" style="1" customWidth="1"/>
    <col min="15622" max="15624" width="11.42578125" style="1"/>
    <col min="15625" max="15625" width="14.5703125" style="1" customWidth="1"/>
    <col min="15626" max="15627" width="3" style="1" customWidth="1"/>
    <col min="15628" max="15628" width="10.7109375" style="1" customWidth="1"/>
    <col min="15629" max="15630" width="11.42578125" style="1"/>
    <col min="15631" max="15631" width="11.7109375" style="1" bestFit="1" customWidth="1"/>
    <col min="15632" max="15632" width="6.28515625" style="1" customWidth="1"/>
    <col min="15633" max="15633" width="16.28515625" style="1" bestFit="1" customWidth="1"/>
    <col min="15634" max="15872" width="11.42578125" style="1"/>
    <col min="15873" max="15873" width="2.85546875" style="1" customWidth="1"/>
    <col min="15874" max="15874" width="3.42578125" style="1" customWidth="1"/>
    <col min="15875" max="15875" width="10.140625" style="1" customWidth="1"/>
    <col min="15876" max="15876" width="7.42578125" style="1" customWidth="1"/>
    <col min="15877" max="15877" width="11.28515625" style="1" customWidth="1"/>
    <col min="15878" max="15880" width="11.42578125" style="1"/>
    <col min="15881" max="15881" width="14.5703125" style="1" customWidth="1"/>
    <col min="15882" max="15883" width="3" style="1" customWidth="1"/>
    <col min="15884" max="15884" width="10.7109375" style="1" customWidth="1"/>
    <col min="15885" max="15886" width="11.42578125" style="1"/>
    <col min="15887" max="15887" width="11.7109375" style="1" bestFit="1" customWidth="1"/>
    <col min="15888" max="15888" width="6.28515625" style="1" customWidth="1"/>
    <col min="15889" max="15889" width="16.28515625" style="1" bestFit="1" customWidth="1"/>
    <col min="15890" max="16128" width="11.42578125" style="1"/>
    <col min="16129" max="16129" width="2.85546875" style="1" customWidth="1"/>
    <col min="16130" max="16130" width="3.42578125" style="1" customWidth="1"/>
    <col min="16131" max="16131" width="10.140625" style="1" customWidth="1"/>
    <col min="16132" max="16132" width="7.42578125" style="1" customWidth="1"/>
    <col min="16133" max="16133" width="11.28515625" style="1" customWidth="1"/>
    <col min="16134" max="16136" width="11.42578125" style="1"/>
    <col min="16137" max="16137" width="14.5703125" style="1" customWidth="1"/>
    <col min="16138" max="16139" width="3" style="1" customWidth="1"/>
    <col min="16140" max="16140" width="10.7109375" style="1" customWidth="1"/>
    <col min="16141" max="16142" width="11.42578125" style="1"/>
    <col min="16143" max="16143" width="11.7109375" style="1" bestFit="1" customWidth="1"/>
    <col min="16144" max="16144" width="6.28515625" style="1" customWidth="1"/>
    <col min="16145" max="16145" width="16.28515625" style="1" bestFit="1" customWidth="1"/>
    <col min="16146" max="16384" width="11.42578125" style="1"/>
  </cols>
  <sheetData>
    <row r="1" spans="1:19" ht="15.6" customHeight="1">
      <c r="A1" s="89" t="s">
        <v>45</v>
      </c>
      <c r="B1" s="89"/>
      <c r="C1" s="89"/>
      <c r="D1" s="89"/>
      <c r="E1" s="89"/>
      <c r="F1" s="89"/>
      <c r="G1" s="89"/>
      <c r="H1" s="90" t="s">
        <v>0</v>
      </c>
      <c r="I1" s="90"/>
      <c r="J1" s="90"/>
      <c r="K1" s="90"/>
      <c r="L1" s="90"/>
    </row>
    <row r="2" spans="1:19" ht="13.15" customHeight="1">
      <c r="A2" s="89"/>
      <c r="B2" s="89"/>
      <c r="C2" s="89"/>
      <c r="D2" s="89"/>
      <c r="E2" s="89"/>
      <c r="F2" s="89"/>
      <c r="G2" s="89"/>
      <c r="H2" s="90"/>
      <c r="I2" s="90"/>
      <c r="J2" s="90"/>
      <c r="K2" s="90"/>
      <c r="L2" s="90"/>
    </row>
    <row r="3" spans="1:19" ht="13.15" customHeight="1">
      <c r="A3" s="89" t="s">
        <v>46</v>
      </c>
      <c r="B3" s="89"/>
      <c r="C3" s="89"/>
      <c r="D3" s="89"/>
      <c r="E3" s="89"/>
      <c r="F3" s="89"/>
      <c r="G3" s="89"/>
      <c r="H3" s="90"/>
      <c r="I3" s="90"/>
      <c r="J3" s="90"/>
      <c r="K3" s="90"/>
      <c r="L3" s="90"/>
    </row>
    <row r="4" spans="1:19" ht="13.15" customHeight="1">
      <c r="A4" s="2"/>
      <c r="B4" s="2"/>
      <c r="C4" s="2"/>
      <c r="D4" s="2"/>
      <c r="E4" s="2"/>
      <c r="F4" s="2"/>
      <c r="G4" s="2"/>
      <c r="H4" s="91"/>
      <c r="I4" s="91"/>
      <c r="J4" s="91"/>
      <c r="K4" s="91"/>
      <c r="L4" s="91"/>
    </row>
    <row r="5" spans="1:19">
      <c r="A5" s="83" t="s">
        <v>1</v>
      </c>
      <c r="B5" s="83"/>
      <c r="C5" s="83"/>
      <c r="D5" s="83"/>
      <c r="E5" s="83" t="s">
        <v>2</v>
      </c>
      <c r="F5" s="83"/>
      <c r="G5" s="83"/>
      <c r="H5" s="83"/>
      <c r="I5" s="3" t="s">
        <v>3</v>
      </c>
      <c r="J5" s="83" t="s">
        <v>4</v>
      </c>
      <c r="K5" s="83"/>
      <c r="L5" s="83"/>
    </row>
    <row r="6" spans="1:19">
      <c r="A6" s="88"/>
      <c r="B6" s="88"/>
      <c r="C6" s="88"/>
      <c r="D6" s="88"/>
      <c r="E6" s="83"/>
      <c r="F6" s="83"/>
      <c r="G6" s="83"/>
      <c r="H6" s="83"/>
      <c r="I6" s="3"/>
      <c r="J6" s="83"/>
      <c r="K6" s="83"/>
      <c r="L6" s="83"/>
    </row>
    <row r="7" spans="1:19" ht="15.75" thickBot="1">
      <c r="A7" s="83" t="s">
        <v>5</v>
      </c>
      <c r="B7" s="83"/>
      <c r="C7" s="83"/>
      <c r="D7" s="3" t="s">
        <v>6</v>
      </c>
      <c r="E7" s="3" t="s">
        <v>7</v>
      </c>
      <c r="F7" s="3" t="s">
        <v>8</v>
      </c>
      <c r="G7" s="3" t="s">
        <v>9</v>
      </c>
      <c r="H7" s="4" t="s">
        <v>10</v>
      </c>
      <c r="I7" s="3" t="s">
        <v>47</v>
      </c>
      <c r="J7" s="83" t="s">
        <v>12</v>
      </c>
      <c r="K7" s="83"/>
      <c r="L7" s="83"/>
    </row>
    <row r="8" spans="1:19" ht="16.5" thickTop="1" thickBot="1">
      <c r="A8" s="45">
        <v>1</v>
      </c>
      <c r="B8" s="45">
        <v>12</v>
      </c>
      <c r="C8" s="45">
        <v>2021</v>
      </c>
      <c r="D8" s="5" t="s">
        <v>13</v>
      </c>
      <c r="E8" s="6"/>
      <c r="F8" s="7"/>
      <c r="G8" s="3"/>
      <c r="H8" s="45">
        <v>0</v>
      </c>
      <c r="I8" s="44">
        <v>26</v>
      </c>
      <c r="J8" s="45">
        <v>31</v>
      </c>
      <c r="K8" s="45">
        <v>1</v>
      </c>
      <c r="L8" s="45">
        <v>2021</v>
      </c>
      <c r="N8" s="66" t="s">
        <v>14</v>
      </c>
      <c r="O8" s="67"/>
      <c r="P8" s="8" t="s">
        <v>15</v>
      </c>
      <c r="Q8" s="8" t="s">
        <v>16</v>
      </c>
      <c r="R8" s="9"/>
      <c r="S8" s="9"/>
    </row>
    <row r="9" spans="1:19" ht="16.5" thickTop="1" thickBot="1">
      <c r="A9" s="10"/>
      <c r="B9" s="11"/>
      <c r="C9" s="12"/>
      <c r="D9" s="12"/>
      <c r="E9" s="12"/>
      <c r="F9" s="12"/>
      <c r="G9" s="12"/>
      <c r="H9" s="13">
        <f>IF(H8&lt;7,30*H8,90)</f>
        <v>0</v>
      </c>
      <c r="I9" s="14">
        <f>((J8-A8)+(K8-B8)*30+(L8-C8)*360)/360</f>
        <v>-0.83333333333333337</v>
      </c>
      <c r="J9" s="15"/>
      <c r="K9" s="13"/>
      <c r="L9" s="16">
        <f>IF(I9&lt;2,0,IF(I9&lt;5,5,IF(I9&lt;12,10,IF(I9&lt;20,15,20))))</f>
        <v>0</v>
      </c>
      <c r="N9" s="17">
        <v>0</v>
      </c>
      <c r="O9" s="17">
        <f>O17*12</f>
        <v>27999.96</v>
      </c>
      <c r="P9" s="18">
        <v>0</v>
      </c>
      <c r="Q9" s="19">
        <v>0</v>
      </c>
      <c r="R9" s="9"/>
      <c r="S9" s="9"/>
    </row>
    <row r="10" spans="1:19" ht="16.5" thickTop="1" thickBot="1">
      <c r="A10" s="83" t="s">
        <v>17</v>
      </c>
      <c r="B10" s="83"/>
      <c r="C10" s="83" t="s">
        <v>18</v>
      </c>
      <c r="D10" s="83"/>
      <c r="E10" s="83"/>
      <c r="F10" s="83" t="s">
        <v>19</v>
      </c>
      <c r="G10" s="83"/>
      <c r="H10" s="3" t="s">
        <v>15</v>
      </c>
      <c r="I10" s="3" t="s">
        <v>20</v>
      </c>
      <c r="J10" s="83" t="s">
        <v>21</v>
      </c>
      <c r="K10" s="83"/>
      <c r="L10" s="83"/>
      <c r="N10" s="17">
        <f>O9+1</f>
        <v>28000.959999999999</v>
      </c>
      <c r="O10" s="17">
        <f>O18*12</f>
        <v>40000.080000000002</v>
      </c>
      <c r="P10" s="18">
        <v>0.12</v>
      </c>
      <c r="Q10" s="19">
        <f>O9*P10</f>
        <v>3359.9951999999998</v>
      </c>
      <c r="R10" s="9"/>
      <c r="S10" s="9"/>
    </row>
    <row r="11" spans="1:19" ht="16.5" thickTop="1" thickBot="1">
      <c r="A11" s="84"/>
      <c r="B11" s="84"/>
      <c r="C11" s="84"/>
      <c r="D11" s="84"/>
      <c r="E11" s="84"/>
      <c r="F11" s="63"/>
      <c r="G11" s="65"/>
      <c r="H11" s="20"/>
      <c r="I11" s="21"/>
      <c r="J11" s="85"/>
      <c r="K11" s="86"/>
      <c r="L11" s="87"/>
      <c r="N11" s="17">
        <f>O10+1</f>
        <v>40001.08</v>
      </c>
      <c r="O11" s="17">
        <f>O19*12</f>
        <v>49999.92</v>
      </c>
      <c r="P11" s="18">
        <v>0.24</v>
      </c>
      <c r="Q11" s="19">
        <f>O9*(P11)+(O10-O9)*(P11-P10)</f>
        <v>8160.0047999999997</v>
      </c>
      <c r="R11" s="9"/>
      <c r="S11" s="9"/>
    </row>
    <row r="12" spans="1:19" ht="16.5" thickTop="1" thickBot="1">
      <c r="A12" s="73"/>
      <c r="B12" s="73"/>
      <c r="C12" s="69" t="s">
        <v>11</v>
      </c>
      <c r="D12" s="69"/>
      <c r="E12" s="69"/>
      <c r="F12" s="81">
        <v>200</v>
      </c>
      <c r="G12" s="82"/>
      <c r="H12" s="22">
        <f>+I8</f>
        <v>26</v>
      </c>
      <c r="I12" s="22">
        <f>+H12*F12</f>
        <v>5200</v>
      </c>
      <c r="J12" s="74"/>
      <c r="K12" s="76"/>
      <c r="L12" s="75"/>
      <c r="N12" s="17">
        <f>O11+1</f>
        <v>50000.92</v>
      </c>
      <c r="O12" s="17">
        <f>O20*12</f>
        <v>60000</v>
      </c>
      <c r="P12" s="18">
        <v>0.34</v>
      </c>
      <c r="Q12" s="19">
        <f>O9*P12+(O10-O9)*(P12-P10)+(O11-O10)*(P12-P11)</f>
        <v>13159.996800000001</v>
      </c>
      <c r="R12" s="9"/>
      <c r="S12" s="9"/>
    </row>
    <row r="13" spans="1:19" ht="16.5" thickTop="1" thickBot="1">
      <c r="A13" s="73"/>
      <c r="B13" s="73"/>
      <c r="C13" s="69" t="s">
        <v>22</v>
      </c>
      <c r="D13" s="69"/>
      <c r="E13" s="69"/>
      <c r="F13" s="74">
        <f>SUM(I12:I12)</f>
        <v>5200</v>
      </c>
      <c r="G13" s="75"/>
      <c r="H13" s="22">
        <f>L9</f>
        <v>0</v>
      </c>
      <c r="I13" s="22">
        <f>(F13*H13)/100</f>
        <v>0</v>
      </c>
      <c r="J13" s="74"/>
      <c r="K13" s="76"/>
      <c r="L13" s="75"/>
      <c r="N13" s="17" t="e">
        <f>#REF!+1</f>
        <v>#REF!</v>
      </c>
      <c r="O13" s="19" t="s">
        <v>23</v>
      </c>
      <c r="P13" s="18">
        <v>0.4</v>
      </c>
      <c r="Q13" s="19" t="e">
        <f>O9*P13+(O10-O9)*(P13-P10)+(O11-O10)*(P13-P11)+(O12-O11)*(P13-P12)+(#REF!-O12)*(P13-#REF!)</f>
        <v>#REF!</v>
      </c>
      <c r="R13" s="9"/>
      <c r="S13" s="9"/>
    </row>
    <row r="14" spans="1:19" ht="15.75" hidden="1" thickTop="1">
      <c r="A14" s="78"/>
      <c r="B14" s="79"/>
      <c r="C14" s="56" t="s">
        <v>24</v>
      </c>
      <c r="D14" s="57"/>
      <c r="E14" s="58"/>
      <c r="F14" s="74"/>
      <c r="G14" s="75"/>
      <c r="H14" s="22"/>
      <c r="I14" s="22">
        <f>'[1]base des données'!B19</f>
        <v>0</v>
      </c>
      <c r="J14" s="74"/>
      <c r="K14" s="76"/>
      <c r="L14" s="75"/>
      <c r="R14" s="9"/>
      <c r="S14" s="9"/>
    </row>
    <row r="15" spans="1:19" ht="16.5" thickTop="1" thickBot="1">
      <c r="A15" s="73"/>
      <c r="B15" s="73"/>
      <c r="C15" s="69" t="s">
        <v>25</v>
      </c>
      <c r="D15" s="69"/>
      <c r="E15" s="69"/>
      <c r="F15" s="74"/>
      <c r="G15" s="75"/>
      <c r="H15" s="22"/>
      <c r="I15" s="22">
        <f>'[1]base des données'!B20</f>
        <v>0</v>
      </c>
      <c r="J15" s="74"/>
      <c r="K15" s="76"/>
      <c r="L15" s="75"/>
      <c r="N15" s="23"/>
      <c r="O15" s="23"/>
      <c r="P15" s="24"/>
      <c r="Q15" s="25"/>
      <c r="R15" s="9"/>
      <c r="S15" s="9"/>
    </row>
    <row r="16" spans="1:19" ht="16.5" thickTop="1" thickBot="1">
      <c r="A16" s="73"/>
      <c r="B16" s="73"/>
      <c r="C16" s="69" t="s">
        <v>26</v>
      </c>
      <c r="D16" s="69"/>
      <c r="E16" s="69"/>
      <c r="F16" s="74"/>
      <c r="G16" s="75"/>
      <c r="H16" s="22"/>
      <c r="I16" s="22">
        <f>SUM(I12:I15)</f>
        <v>5200</v>
      </c>
      <c r="J16" s="74"/>
      <c r="K16" s="76"/>
      <c r="L16" s="75"/>
      <c r="N16" s="66" t="s">
        <v>14</v>
      </c>
      <c r="O16" s="67"/>
      <c r="P16" s="8" t="s">
        <v>15</v>
      </c>
      <c r="Q16" s="8" t="s">
        <v>16</v>
      </c>
      <c r="R16" s="9"/>
      <c r="S16" s="9"/>
    </row>
    <row r="17" spans="1:19" ht="16.5" thickTop="1" thickBot="1">
      <c r="A17" s="73"/>
      <c r="B17" s="73"/>
      <c r="C17" s="69" t="s">
        <v>27</v>
      </c>
      <c r="D17" s="69"/>
      <c r="E17" s="69"/>
      <c r="F17" s="74">
        <f>IF(I16&lt;6000,I16,6000)</f>
        <v>5200</v>
      </c>
      <c r="G17" s="75"/>
      <c r="H17" s="22">
        <v>4.4800000000000004</v>
      </c>
      <c r="I17" s="22"/>
      <c r="J17" s="74">
        <f>(F17*H17)/100</f>
        <v>232.96000000000004</v>
      </c>
      <c r="K17" s="76"/>
      <c r="L17" s="75"/>
      <c r="N17" s="17">
        <f>N9/12</f>
        <v>0</v>
      </c>
      <c r="O17" s="17">
        <v>2333.33</v>
      </c>
      <c r="P17" s="18">
        <f>P9</f>
        <v>0</v>
      </c>
      <c r="Q17" s="19">
        <v>0</v>
      </c>
      <c r="R17" s="9"/>
      <c r="S17" s="9"/>
    </row>
    <row r="18" spans="1:19" ht="16.5" thickTop="1" thickBot="1">
      <c r="A18" s="73"/>
      <c r="B18" s="73"/>
      <c r="C18" s="69" t="s">
        <v>28</v>
      </c>
      <c r="D18" s="69"/>
      <c r="E18" s="69"/>
      <c r="F18" s="74">
        <f>I16</f>
        <v>5200</v>
      </c>
      <c r="G18" s="75"/>
      <c r="H18" s="22">
        <f>+'[1]base des données'!C24</f>
        <v>0</v>
      </c>
      <c r="I18" s="22"/>
      <c r="J18" s="74">
        <f>(F18*H18)/100</f>
        <v>0</v>
      </c>
      <c r="K18" s="76"/>
      <c r="L18" s="75"/>
      <c r="N18" s="17">
        <f>+O17+1</f>
        <v>2334.33</v>
      </c>
      <c r="O18" s="17">
        <v>3333.34</v>
      </c>
      <c r="P18" s="26">
        <f>P10</f>
        <v>0.12</v>
      </c>
      <c r="Q18" s="19">
        <f>Q10/12</f>
        <v>279.99959999999999</v>
      </c>
      <c r="R18" s="9"/>
      <c r="S18" s="9"/>
    </row>
    <row r="19" spans="1:19" ht="16.5" thickTop="1" thickBot="1">
      <c r="A19" s="73"/>
      <c r="B19" s="73"/>
      <c r="C19" s="69" t="s">
        <v>29</v>
      </c>
      <c r="D19" s="69"/>
      <c r="E19" s="69"/>
      <c r="F19" s="74">
        <f>+I16</f>
        <v>5200</v>
      </c>
      <c r="G19" s="75"/>
      <c r="H19" s="22">
        <v>2.2599999999999998</v>
      </c>
      <c r="I19" s="27"/>
      <c r="J19" s="74">
        <f>(F19*H19)/100</f>
        <v>117.51999999999998</v>
      </c>
      <c r="K19" s="76"/>
      <c r="L19" s="75"/>
      <c r="M19" s="28"/>
      <c r="N19" s="17">
        <f>+O18+1</f>
        <v>3334.34</v>
      </c>
      <c r="O19" s="17">
        <v>4166.66</v>
      </c>
      <c r="P19" s="26">
        <f>P11</f>
        <v>0.24</v>
      </c>
      <c r="Q19" s="19">
        <f>Q11/12</f>
        <v>680.00040000000001</v>
      </c>
      <c r="R19" s="9"/>
      <c r="S19" s="9"/>
    </row>
    <row r="20" spans="1:19" ht="16.5" hidden="1" thickTop="1" thickBot="1">
      <c r="A20" s="73"/>
      <c r="B20" s="73"/>
      <c r="C20" s="69" t="s">
        <v>30</v>
      </c>
      <c r="D20" s="69"/>
      <c r="E20" s="69"/>
      <c r="F20" s="80">
        <f>+F19-(F18*20%)-J19-J18-J17</f>
        <v>3809.52</v>
      </c>
      <c r="G20" s="80"/>
      <c r="H20" s="46">
        <v>20</v>
      </c>
      <c r="I20" s="27">
        <f>I16-(J17+J18+J19)</f>
        <v>4849.5200000000004</v>
      </c>
      <c r="J20" s="53"/>
      <c r="K20" s="54"/>
      <c r="L20" s="55"/>
      <c r="N20" s="17">
        <f>+O19+1</f>
        <v>4167.66</v>
      </c>
      <c r="O20" s="17">
        <v>5000</v>
      </c>
      <c r="P20" s="26">
        <f>P12</f>
        <v>0.34</v>
      </c>
      <c r="Q20" s="19">
        <f>Q12/12</f>
        <v>1096.6664000000001</v>
      </c>
      <c r="R20" s="9"/>
      <c r="S20" s="9"/>
    </row>
    <row r="21" spans="1:19" ht="16.5" hidden="1" thickTop="1" thickBot="1">
      <c r="A21" s="78"/>
      <c r="B21" s="79"/>
      <c r="C21" s="56" t="s">
        <v>31</v>
      </c>
      <c r="D21" s="57"/>
      <c r="E21" s="58"/>
      <c r="F21" s="53">
        <f>(I16-I14)*(20/100)</f>
        <v>1040</v>
      </c>
      <c r="G21" s="55"/>
      <c r="H21" s="29">
        <f>IF(F21&lt;2500,F21,2500)</f>
        <v>1040</v>
      </c>
      <c r="I21" s="29">
        <f>H21+J17+J18+J19</f>
        <v>1390.48</v>
      </c>
      <c r="J21" s="53">
        <f>I16-I21</f>
        <v>3809.52</v>
      </c>
      <c r="K21" s="54"/>
      <c r="L21" s="55"/>
      <c r="M21" s="28"/>
      <c r="N21" s="17">
        <f>+O20+1</f>
        <v>5001</v>
      </c>
      <c r="O21" s="17">
        <v>12500</v>
      </c>
      <c r="P21" s="26" t="e">
        <f>#REF!</f>
        <v>#REF!</v>
      </c>
      <c r="Q21" s="19" t="e">
        <f>#REF!/12</f>
        <v>#REF!</v>
      </c>
      <c r="R21" s="9"/>
      <c r="S21" s="9"/>
    </row>
    <row r="22" spans="1:19" ht="16.5" hidden="1" thickTop="1" thickBot="1">
      <c r="A22" s="78"/>
      <c r="B22" s="79"/>
      <c r="C22" s="56" t="s">
        <v>32</v>
      </c>
      <c r="D22" s="57"/>
      <c r="E22" s="58"/>
      <c r="F22" s="53">
        <f>IF(J21&lt;2500,0,IF(J21&lt;4167,10,IF(J21&lt;5000,20,IF(J21&lt;6667,30,IF(J21&lt;15000,34,38)))))</f>
        <v>10</v>
      </c>
      <c r="G22" s="55"/>
      <c r="H22" s="29">
        <f>J21*F22/100</f>
        <v>380.952</v>
      </c>
      <c r="I22" s="29">
        <f>IF(F22=0,0,IF(F22=10,250,IF(F22=20,666.67,IF(F22=30,1166.67,IF(F22=34,1433.33,IF(F22=38,2033.33))))))</f>
        <v>250</v>
      </c>
      <c r="J22" s="74">
        <f>MAX((H22-I22-H9),0)</f>
        <v>130.952</v>
      </c>
      <c r="K22" s="76"/>
      <c r="L22" s="75"/>
      <c r="N22" s="17">
        <f>+O21+1</f>
        <v>12501</v>
      </c>
      <c r="O22" s="19" t="s">
        <v>23</v>
      </c>
      <c r="P22" s="26">
        <f>P13</f>
        <v>0.4</v>
      </c>
      <c r="Q22" s="19" t="e">
        <f>Q13/12</f>
        <v>#REF!</v>
      </c>
      <c r="R22" s="9"/>
      <c r="S22" s="9"/>
    </row>
    <row r="23" spans="1:19" ht="15.75" thickTop="1">
      <c r="A23" s="73"/>
      <c r="B23" s="73"/>
      <c r="C23" s="69" t="s">
        <v>33</v>
      </c>
      <c r="D23" s="69"/>
      <c r="E23" s="69"/>
      <c r="F23" s="74"/>
      <c r="G23" s="75"/>
      <c r="H23" s="22">
        <f>$F$22</f>
        <v>10</v>
      </c>
      <c r="I23" s="29"/>
      <c r="J23" s="77">
        <f>$J$22</f>
        <v>130.952</v>
      </c>
      <c r="K23" s="77"/>
      <c r="L23" s="77"/>
      <c r="M23" s="28"/>
      <c r="N23" s="9"/>
      <c r="O23" s="9"/>
      <c r="P23" s="9"/>
      <c r="Q23" s="9"/>
      <c r="R23" s="9"/>
      <c r="S23" s="9"/>
    </row>
    <row r="24" spans="1:19" ht="15.75" thickBot="1">
      <c r="A24" s="73"/>
      <c r="B24" s="73"/>
      <c r="C24" s="69" t="s">
        <v>24</v>
      </c>
      <c r="D24" s="69"/>
      <c r="E24" s="69"/>
      <c r="F24" s="74"/>
      <c r="G24" s="75"/>
      <c r="H24" s="22"/>
      <c r="I24" s="29"/>
      <c r="J24" s="77">
        <f>I14</f>
        <v>0</v>
      </c>
      <c r="K24" s="77"/>
      <c r="L24" s="77"/>
      <c r="N24" s="9"/>
      <c r="O24" s="9"/>
      <c r="P24" s="9"/>
      <c r="Q24" s="9"/>
      <c r="R24" s="9"/>
      <c r="S24" s="9"/>
    </row>
    <row r="25" spans="1:19" ht="16.5" thickTop="1" thickBot="1">
      <c r="A25" s="73"/>
      <c r="B25" s="73"/>
      <c r="C25" s="69" t="s">
        <v>34</v>
      </c>
      <c r="D25" s="69"/>
      <c r="E25" s="69"/>
      <c r="F25" s="74"/>
      <c r="G25" s="75"/>
      <c r="H25" s="22"/>
      <c r="I25" s="29"/>
      <c r="J25" s="77">
        <f>+'[1]base des données'!B26</f>
        <v>0</v>
      </c>
      <c r="K25" s="77"/>
      <c r="L25" s="77"/>
      <c r="N25" s="66" t="s">
        <v>14</v>
      </c>
      <c r="O25" s="67"/>
      <c r="P25" s="8" t="s">
        <v>15</v>
      </c>
      <c r="Q25" s="8" t="s">
        <v>16</v>
      </c>
      <c r="R25" s="9"/>
      <c r="S25" s="9"/>
    </row>
    <row r="26" spans="1:19" ht="16.5" thickTop="1" thickBot="1">
      <c r="A26" s="73"/>
      <c r="B26" s="73"/>
      <c r="C26" s="30" t="s">
        <v>35</v>
      </c>
      <c r="D26" s="30"/>
      <c r="E26" s="30"/>
      <c r="F26" s="74"/>
      <c r="G26" s="75"/>
      <c r="H26" s="31"/>
      <c r="I26" s="29"/>
      <c r="J26" s="77">
        <f>+'[1]base des données'!B27</f>
        <v>0</v>
      </c>
      <c r="K26" s="77"/>
      <c r="L26" s="77"/>
      <c r="N26" s="17">
        <v>0</v>
      </c>
      <c r="O26" s="17">
        <v>30000</v>
      </c>
      <c r="P26" s="18">
        <v>0</v>
      </c>
      <c r="Q26" s="19">
        <v>0</v>
      </c>
      <c r="R26" s="9"/>
      <c r="S26" s="9"/>
    </row>
    <row r="27" spans="1:19" ht="16.5" thickTop="1" thickBot="1">
      <c r="A27" s="73"/>
      <c r="B27" s="73"/>
      <c r="C27" s="69"/>
      <c r="D27" s="69"/>
      <c r="E27" s="69"/>
      <c r="F27" s="74"/>
      <c r="G27" s="75"/>
      <c r="H27" s="22"/>
      <c r="I27" s="29"/>
      <c r="J27" s="77"/>
      <c r="K27" s="77"/>
      <c r="L27" s="77"/>
      <c r="N27" s="17">
        <f>O26+1</f>
        <v>30001</v>
      </c>
      <c r="O27" s="17">
        <v>50000</v>
      </c>
      <c r="P27" s="18">
        <v>0.1</v>
      </c>
      <c r="Q27" s="19">
        <f>O26*P27</f>
        <v>3000</v>
      </c>
      <c r="R27" s="9"/>
      <c r="S27" s="9"/>
    </row>
    <row r="28" spans="1:19" ht="16.5" thickTop="1" thickBot="1">
      <c r="A28" s="73"/>
      <c r="B28" s="73"/>
      <c r="C28" s="69"/>
      <c r="D28" s="69"/>
      <c r="E28" s="69"/>
      <c r="F28" s="74"/>
      <c r="G28" s="75"/>
      <c r="H28" s="22"/>
      <c r="I28" s="29"/>
      <c r="J28" s="77"/>
      <c r="K28" s="77"/>
      <c r="L28" s="77"/>
      <c r="N28" s="17">
        <f>O27+1</f>
        <v>50001</v>
      </c>
      <c r="O28" s="17">
        <v>60000</v>
      </c>
      <c r="P28" s="18">
        <v>0.2</v>
      </c>
      <c r="Q28" s="19">
        <f>O26*(P28)+(O27-O26)*(P28-P27)</f>
        <v>8000</v>
      </c>
      <c r="R28" s="9"/>
      <c r="S28" s="9"/>
    </row>
    <row r="29" spans="1:19" ht="16.5" thickTop="1" thickBot="1">
      <c r="A29" s="73"/>
      <c r="B29" s="73"/>
      <c r="C29" s="69"/>
      <c r="D29" s="69"/>
      <c r="E29" s="69"/>
      <c r="F29" s="74"/>
      <c r="G29" s="75"/>
      <c r="H29" s="22"/>
      <c r="I29" s="22"/>
      <c r="J29" s="77"/>
      <c r="K29" s="77"/>
      <c r="L29" s="77"/>
      <c r="N29" s="17">
        <f>O28+1</f>
        <v>60001</v>
      </c>
      <c r="O29" s="17">
        <v>80000</v>
      </c>
      <c r="P29" s="18">
        <v>0.3</v>
      </c>
      <c r="Q29" s="19">
        <f>O26*P29+(O27-O26)*(P29-P27)+(O28-O27)*(P29-P28)</f>
        <v>14000</v>
      </c>
      <c r="R29" s="9"/>
      <c r="S29" s="9"/>
    </row>
    <row r="30" spans="1:19" ht="16.5" thickTop="1" thickBot="1">
      <c r="A30" s="73"/>
      <c r="B30" s="73"/>
      <c r="C30" s="69"/>
      <c r="D30" s="69"/>
      <c r="E30" s="69"/>
      <c r="F30" s="74"/>
      <c r="G30" s="75"/>
      <c r="H30" s="22"/>
      <c r="I30" s="22"/>
      <c r="J30" s="74"/>
      <c r="K30" s="76"/>
      <c r="L30" s="75"/>
      <c r="N30" s="17">
        <f>O29+1</f>
        <v>80001</v>
      </c>
      <c r="O30" s="17">
        <v>180000</v>
      </c>
      <c r="P30" s="18">
        <v>0.34</v>
      </c>
      <c r="Q30" s="19">
        <f>O26*P30+(O27-O26)*(P30-P27)+(O28-O27)*(P30-P28)+(O29-O28)*(P30-P29)</f>
        <v>17200</v>
      </c>
      <c r="R30" s="9"/>
      <c r="S30" s="9"/>
    </row>
    <row r="31" spans="1:19" ht="16.5" thickTop="1" thickBot="1">
      <c r="A31" s="73"/>
      <c r="B31" s="73"/>
      <c r="C31" s="69"/>
      <c r="D31" s="69"/>
      <c r="E31" s="69"/>
      <c r="F31" s="74"/>
      <c r="G31" s="75"/>
      <c r="H31" s="22"/>
      <c r="I31" s="22"/>
      <c r="J31" s="74"/>
      <c r="K31" s="76"/>
      <c r="L31" s="75"/>
      <c r="N31" s="17">
        <f>O30+1</f>
        <v>180001</v>
      </c>
      <c r="O31" s="19" t="s">
        <v>23</v>
      </c>
      <c r="P31" s="18">
        <v>0.38</v>
      </c>
      <c r="Q31" s="19">
        <f>O26*P31+(O27-O26)*(P31-P27)+(O28-O27)*(P31-P28)+(O29-O28)*(P31-P29)+(O30-O29)*(P31-P30)</f>
        <v>24400</v>
      </c>
      <c r="R31" s="9"/>
      <c r="S31" s="9"/>
    </row>
    <row r="32" spans="1:19" ht="15.75" thickTop="1">
      <c r="A32" s="68"/>
      <c r="B32" s="68"/>
      <c r="C32" s="69"/>
      <c r="D32" s="69"/>
      <c r="E32" s="69"/>
      <c r="F32" s="60"/>
      <c r="G32" s="62"/>
      <c r="H32" s="32"/>
      <c r="I32" s="33"/>
      <c r="J32" s="70"/>
      <c r="K32" s="71"/>
      <c r="L32" s="72"/>
      <c r="N32" s="23"/>
      <c r="O32" s="23"/>
      <c r="P32" s="24"/>
      <c r="Q32" s="25"/>
      <c r="R32" s="9"/>
      <c r="S32" s="9"/>
    </row>
    <row r="33" spans="1:19">
      <c r="A33" s="63" t="s">
        <v>36</v>
      </c>
      <c r="B33" s="64"/>
      <c r="C33" s="63" t="s">
        <v>36</v>
      </c>
      <c r="D33" s="65"/>
      <c r="E33" s="34" t="s">
        <v>37</v>
      </c>
      <c r="F33" s="63" t="s">
        <v>36</v>
      </c>
      <c r="G33" s="65"/>
      <c r="H33" s="34" t="s">
        <v>36</v>
      </c>
      <c r="I33" s="35"/>
      <c r="J33" s="36"/>
      <c r="K33" s="36"/>
      <c r="L33" s="37"/>
      <c r="N33" s="59" t="s">
        <v>38</v>
      </c>
      <c r="O33" s="59"/>
      <c r="P33" s="59"/>
      <c r="Q33" s="59"/>
      <c r="R33" s="9"/>
      <c r="S33" s="38">
        <v>2010</v>
      </c>
    </row>
    <row r="34" spans="1:19" ht="15.75" thickBot="1">
      <c r="A34" s="60" t="s">
        <v>39</v>
      </c>
      <c r="B34" s="61"/>
      <c r="C34" s="60" t="s">
        <v>40</v>
      </c>
      <c r="D34" s="62"/>
      <c r="E34" s="39" t="s">
        <v>41</v>
      </c>
      <c r="F34" s="60" t="s">
        <v>42</v>
      </c>
      <c r="G34" s="62"/>
      <c r="H34" s="39" t="s">
        <v>43</v>
      </c>
      <c r="I34" s="40"/>
      <c r="J34" s="41"/>
      <c r="K34" s="41"/>
      <c r="L34" s="42"/>
      <c r="N34" s="23"/>
      <c r="O34" s="23"/>
      <c r="P34" s="24"/>
      <c r="Q34" s="25"/>
      <c r="R34" s="9"/>
      <c r="S34" s="9"/>
    </row>
    <row r="35" spans="1:19" ht="16.5" thickTop="1" thickBot="1">
      <c r="A35" s="63"/>
      <c r="B35" s="64"/>
      <c r="C35" s="63"/>
      <c r="D35" s="65"/>
      <c r="E35" s="34"/>
      <c r="F35" s="63"/>
      <c r="G35" s="65"/>
      <c r="H35" s="21"/>
      <c r="I35" s="34"/>
      <c r="J35" s="36"/>
      <c r="K35" s="36"/>
      <c r="L35" s="37"/>
      <c r="N35" s="66" t="s">
        <v>14</v>
      </c>
      <c r="O35" s="67"/>
      <c r="P35" s="8" t="s">
        <v>15</v>
      </c>
      <c r="Q35" s="8" t="s">
        <v>16</v>
      </c>
      <c r="R35" s="9"/>
      <c r="S35" s="9"/>
    </row>
    <row r="36" spans="1:19" ht="16.5" thickTop="1" thickBot="1">
      <c r="A36" s="35"/>
      <c r="B36" s="34"/>
      <c r="C36" s="36"/>
      <c r="D36" s="36"/>
      <c r="E36" s="36"/>
      <c r="F36" s="36"/>
      <c r="G36" s="36"/>
      <c r="H36" s="36"/>
      <c r="I36" s="47" t="s">
        <v>44</v>
      </c>
      <c r="J36" s="48"/>
      <c r="K36" s="48"/>
      <c r="L36" s="49"/>
      <c r="N36" s="17">
        <f>N26/12</f>
        <v>0</v>
      </c>
      <c r="O36" s="17">
        <f>ROUND(O26/12,0)</f>
        <v>2500</v>
      </c>
      <c r="P36" s="18">
        <f t="shared" ref="P36:P41" si="0">P26</f>
        <v>0</v>
      </c>
      <c r="Q36" s="19">
        <v>0</v>
      </c>
      <c r="R36" s="9"/>
      <c r="S36" s="9"/>
    </row>
    <row r="37" spans="1:19" ht="16.5" thickTop="1" thickBot="1">
      <c r="A37" s="40"/>
      <c r="B37" s="39"/>
      <c r="C37" s="41"/>
      <c r="D37" s="41"/>
      <c r="E37" s="41"/>
      <c r="F37" s="41"/>
      <c r="G37" s="41"/>
      <c r="H37" s="41"/>
      <c r="I37" s="50">
        <f>I16-(J17+J18+J19+J23+J24+J25+J26)+I27+I28+I24</f>
        <v>4718.5680000000002</v>
      </c>
      <c r="J37" s="51"/>
      <c r="K37" s="51"/>
      <c r="L37" s="52"/>
      <c r="M37" s="43"/>
      <c r="N37" s="17">
        <f>+O36+1</f>
        <v>2501</v>
      </c>
      <c r="O37" s="17">
        <f>ROUND(O27/12,0)</f>
        <v>4167</v>
      </c>
      <c r="P37" s="26">
        <f t="shared" si="0"/>
        <v>0.1</v>
      </c>
      <c r="Q37" s="19">
        <f>Q27/12</f>
        <v>250</v>
      </c>
      <c r="R37" s="9"/>
      <c r="S37" s="9"/>
    </row>
    <row r="38" spans="1:19" ht="16.5" thickTop="1" thickBot="1">
      <c r="I38" s="43"/>
      <c r="N38" s="17">
        <f>+O37+1</f>
        <v>4168</v>
      </c>
      <c r="O38" s="17">
        <f>ROUND(O28/12,0)</f>
        <v>5000</v>
      </c>
      <c r="P38" s="26">
        <f t="shared" si="0"/>
        <v>0.2</v>
      </c>
      <c r="Q38" s="19">
        <f>Q28/12</f>
        <v>666.66666666666663</v>
      </c>
      <c r="R38" s="9"/>
      <c r="S38" s="9"/>
    </row>
    <row r="39" spans="1:19" ht="16.5" thickTop="1" thickBot="1">
      <c r="N39" s="17">
        <f>+O38+1</f>
        <v>5001</v>
      </c>
      <c r="O39" s="17">
        <f>ROUND(O29/12,0)</f>
        <v>6667</v>
      </c>
      <c r="P39" s="26">
        <f t="shared" si="0"/>
        <v>0.3</v>
      </c>
      <c r="Q39" s="19">
        <f>Q29/12</f>
        <v>1166.6666666666667</v>
      </c>
      <c r="R39" s="9"/>
      <c r="S39" s="9"/>
    </row>
    <row r="40" spans="1:19" ht="16.5" thickTop="1" thickBot="1">
      <c r="E40" s="28"/>
      <c r="I40" s="28"/>
      <c r="L40" s="28"/>
      <c r="N40" s="17">
        <f>+O39+1</f>
        <v>6668</v>
      </c>
      <c r="O40" s="17">
        <f>O30/12</f>
        <v>15000</v>
      </c>
      <c r="P40" s="26">
        <f t="shared" si="0"/>
        <v>0.34</v>
      </c>
      <c r="Q40" s="19">
        <f>Q30/12</f>
        <v>1433.3333333333333</v>
      </c>
      <c r="R40" s="9"/>
      <c r="S40" s="9"/>
    </row>
    <row r="41" spans="1:19" ht="16.5" thickTop="1" thickBot="1">
      <c r="E41" s="28"/>
      <c r="I41" s="43"/>
      <c r="L41" s="28"/>
      <c r="N41" s="17">
        <f>+O40+1</f>
        <v>15001</v>
      </c>
      <c r="O41" s="19" t="s">
        <v>23</v>
      </c>
      <c r="P41" s="26">
        <f t="shared" si="0"/>
        <v>0.38</v>
      </c>
      <c r="Q41" s="19">
        <f>Q31/12</f>
        <v>2033.3333333333333</v>
      </c>
      <c r="R41" s="9"/>
      <c r="S41" s="9"/>
    </row>
    <row r="42" spans="1:19" ht="15.75" thickTop="1">
      <c r="D42" s="28"/>
      <c r="E42" s="28"/>
      <c r="L42" s="43"/>
      <c r="N42" s="9"/>
      <c r="O42" s="9"/>
      <c r="P42" s="9"/>
      <c r="Q42" s="9"/>
      <c r="R42" s="9"/>
      <c r="S42" s="9"/>
    </row>
  </sheetData>
  <mergeCells count="118">
    <mergeCell ref="N8:O8"/>
    <mergeCell ref="A1:G2"/>
    <mergeCell ref="H1:L4"/>
    <mergeCell ref="A3:G3"/>
    <mergeCell ref="A5:D5"/>
    <mergeCell ref="E5:H5"/>
    <mergeCell ref="J5:L5"/>
    <mergeCell ref="A10:B10"/>
    <mergeCell ref="C10:E10"/>
    <mergeCell ref="F10:G10"/>
    <mergeCell ref="J10:L10"/>
    <mergeCell ref="A11:B11"/>
    <mergeCell ref="C11:E11"/>
    <mergeCell ref="F11:G11"/>
    <mergeCell ref="J11:L11"/>
    <mergeCell ref="A6:D6"/>
    <mergeCell ref="E6:H6"/>
    <mergeCell ref="J6:L6"/>
    <mergeCell ref="A7:C7"/>
    <mergeCell ref="J7:L7"/>
    <mergeCell ref="A14:B14"/>
    <mergeCell ref="C14:E14"/>
    <mergeCell ref="F14:G14"/>
    <mergeCell ref="J14:L14"/>
    <mergeCell ref="A15:B15"/>
    <mergeCell ref="C15:E15"/>
    <mergeCell ref="F15:G15"/>
    <mergeCell ref="J15:L15"/>
    <mergeCell ref="A12:B12"/>
    <mergeCell ref="C12:E12"/>
    <mergeCell ref="F12:G12"/>
    <mergeCell ref="J12:L12"/>
    <mergeCell ref="A13:B13"/>
    <mergeCell ref="C13:E13"/>
    <mergeCell ref="F13:G13"/>
    <mergeCell ref="J13:L13"/>
    <mergeCell ref="A16:B16"/>
    <mergeCell ref="C16:E16"/>
    <mergeCell ref="F16:G16"/>
    <mergeCell ref="J16:L16"/>
    <mergeCell ref="N16:O16"/>
    <mergeCell ref="A17:B17"/>
    <mergeCell ref="C17:E17"/>
    <mergeCell ref="F17:G17"/>
    <mergeCell ref="J17:L17"/>
    <mergeCell ref="A20:B20"/>
    <mergeCell ref="C20:E20"/>
    <mergeCell ref="F20:G20"/>
    <mergeCell ref="J20:L20"/>
    <mergeCell ref="A18:B18"/>
    <mergeCell ref="C18:E18"/>
    <mergeCell ref="F18:G18"/>
    <mergeCell ref="J18:L18"/>
    <mergeCell ref="A19:B19"/>
    <mergeCell ref="C19:E19"/>
    <mergeCell ref="F19:G19"/>
    <mergeCell ref="J19:L19"/>
    <mergeCell ref="A22:B22"/>
    <mergeCell ref="C22:E22"/>
    <mergeCell ref="F22:G22"/>
    <mergeCell ref="J22:L22"/>
    <mergeCell ref="A23:B23"/>
    <mergeCell ref="C23:E23"/>
    <mergeCell ref="F23:G23"/>
    <mergeCell ref="J23:L23"/>
    <mergeCell ref="A21:B21"/>
    <mergeCell ref="N25:O25"/>
    <mergeCell ref="A26:B26"/>
    <mergeCell ref="F26:G26"/>
    <mergeCell ref="J26:L26"/>
    <mergeCell ref="A27:B27"/>
    <mergeCell ref="C27:E27"/>
    <mergeCell ref="F27:G27"/>
    <mergeCell ref="J27:L27"/>
    <mergeCell ref="A24:B24"/>
    <mergeCell ref="C24:E24"/>
    <mergeCell ref="F24:G24"/>
    <mergeCell ref="J24:L24"/>
    <mergeCell ref="A25:B25"/>
    <mergeCell ref="C25:E25"/>
    <mergeCell ref="F25:G25"/>
    <mergeCell ref="J25:L25"/>
    <mergeCell ref="A31:B31"/>
    <mergeCell ref="C31:E31"/>
    <mergeCell ref="F31:G31"/>
    <mergeCell ref="J31:L31"/>
    <mergeCell ref="A28:B28"/>
    <mergeCell ref="C28:E28"/>
    <mergeCell ref="F28:G28"/>
    <mergeCell ref="J28:L28"/>
    <mergeCell ref="A29:B29"/>
    <mergeCell ref="C29:E29"/>
    <mergeCell ref="F29:G29"/>
    <mergeCell ref="J29:L29"/>
    <mergeCell ref="I36:L36"/>
    <mergeCell ref="I37:L37"/>
    <mergeCell ref="J21:L21"/>
    <mergeCell ref="F21:G21"/>
    <mergeCell ref="C21:E21"/>
    <mergeCell ref="N33:Q33"/>
    <mergeCell ref="A34:B34"/>
    <mergeCell ref="C34:D34"/>
    <mergeCell ref="F34:G34"/>
    <mergeCell ref="A35:B35"/>
    <mergeCell ref="C35:D35"/>
    <mergeCell ref="F35:G35"/>
    <mergeCell ref="N35:O35"/>
    <mergeCell ref="A32:B32"/>
    <mergeCell ref="C32:E32"/>
    <mergeCell ref="F32:G32"/>
    <mergeCell ref="J32:L32"/>
    <mergeCell ref="A33:B33"/>
    <mergeCell ref="C33:D33"/>
    <mergeCell ref="F33:G33"/>
    <mergeCell ref="A30:B30"/>
    <mergeCell ref="C30:E30"/>
    <mergeCell ref="F30:G30"/>
    <mergeCell ref="J30:L30"/>
  </mergeCells>
  <pageMargins left="0.16" right="0.22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</dc:creator>
  <cp:lastModifiedBy>MAHMUD</cp:lastModifiedBy>
  <cp:lastPrinted>2016-01-27T13:55:24Z</cp:lastPrinted>
  <dcterms:created xsi:type="dcterms:W3CDTF">2016-01-27T13:42:39Z</dcterms:created>
  <dcterms:modified xsi:type="dcterms:W3CDTF">2021-11-15T11:11:45Z</dcterms:modified>
</cp:coreProperties>
</file>