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70" yWindow="585" windowWidth="19815" windowHeight="7110" firstSheet="4" activeTab="6"/>
  </bookViews>
  <sheets>
    <sheet name="Monthly Deposits-LCY" sheetId="1" r:id="rId1"/>
    <sheet name="Mothly Deposits-FCY" sheetId="2" r:id="rId2"/>
    <sheet name="Monthly Deposits Consolidated" sheetId="3" r:id="rId3"/>
    <sheet name="Monthly Deposits by Currency" sheetId="4" r:id="rId4"/>
    <sheet name="MONTHLY PRODUCT TYPE" sheetId="5" r:id="rId5"/>
    <sheet name="Quarterly Report " sheetId="6" r:id="rId6"/>
    <sheet name="Register of Depositor&amp; Deposit" sheetId="7" r:id="rId7"/>
    <sheet name="CHA" sheetId="8" state="hidden" r:id="rId8"/>
  </sheets>
  <definedNames>
    <definedName name="_xlnm._FilterDatabase" localSheetId="7" hidden="1">CHA!$A$1:$D$1</definedName>
    <definedName name="_xlnm.Print_Area" localSheetId="3">'Monthly Deposits by Currency'!$A$1:$F$27</definedName>
    <definedName name="_xlnm.Print_Area" localSheetId="2">'Monthly Deposits Consolidated'!$A$1:$E$28</definedName>
    <definedName name="_xlnm.Print_Area" localSheetId="0">'Monthly Deposits-LCY'!$A$1:$E$31</definedName>
    <definedName name="_xlnm.Print_Area" localSheetId="4">'MONTHLY PRODUCT TYPE'!$A$1:$I$30</definedName>
    <definedName name="_xlnm.Print_Area" localSheetId="1">'Mothly Deposits-FCY'!$A$1:$E$30</definedName>
  </definedNames>
  <calcPr calcId="145621"/>
</workbook>
</file>

<file path=xl/calcChain.xml><?xml version="1.0" encoding="utf-8"?>
<calcChain xmlns="http://schemas.openxmlformats.org/spreadsheetml/2006/main">
  <c r="I13" i="5" l="1"/>
  <c r="I14" i="5"/>
  <c r="I12" i="5"/>
  <c r="H14" i="5"/>
  <c r="H13" i="5"/>
  <c r="H12" i="5"/>
  <c r="G15" i="5"/>
  <c r="G14" i="5"/>
  <c r="G13" i="5"/>
  <c r="G12" i="5"/>
  <c r="F12" i="5"/>
  <c r="E15" i="5"/>
  <c r="E14" i="5"/>
  <c r="F15" i="5"/>
  <c r="F14" i="5"/>
  <c r="F13" i="5"/>
  <c r="B12" i="5"/>
  <c r="E13" i="5"/>
  <c r="E12" i="5"/>
  <c r="C12" i="5"/>
  <c r="D15" i="5"/>
  <c r="D14" i="5"/>
  <c r="D13" i="5"/>
  <c r="D12" i="5"/>
  <c r="C15" i="5"/>
  <c r="B15" i="5"/>
  <c r="C14" i="5"/>
  <c r="B14" i="5"/>
  <c r="C13" i="5"/>
  <c r="B13" i="5"/>
  <c r="H28" i="7"/>
  <c r="G28" i="7"/>
  <c r="I27" i="7"/>
  <c r="K27" i="7" s="1"/>
  <c r="I26" i="7"/>
  <c r="K26" i="7" s="1"/>
  <c r="I25" i="7"/>
  <c r="K25" i="7" s="1"/>
  <c r="K24" i="7"/>
  <c r="I24" i="7"/>
  <c r="I23" i="7"/>
  <c r="K23" i="7" s="1"/>
  <c r="K22" i="7"/>
  <c r="I22" i="7"/>
  <c r="I21" i="7"/>
  <c r="K21" i="7" s="1"/>
  <c r="K20" i="7"/>
  <c r="K28" i="7" s="1"/>
  <c r="I20" i="7"/>
  <c r="I28" i="7" s="1"/>
  <c r="B24" i="6"/>
  <c r="B23" i="6"/>
  <c r="D21" i="6"/>
  <c r="C21" i="6"/>
  <c r="E20" i="6"/>
  <c r="E19" i="6"/>
  <c r="E18" i="6"/>
  <c r="E17" i="6"/>
  <c r="E21" i="6" s="1"/>
  <c r="C14" i="6"/>
  <c r="E13" i="6"/>
  <c r="D13" i="6"/>
  <c r="D14" i="6" s="1"/>
  <c r="E12" i="6"/>
  <c r="E11" i="6"/>
  <c r="E10" i="6"/>
  <c r="E14" i="6" s="1"/>
  <c r="A4" i="6"/>
  <c r="A2" i="6"/>
  <c r="A1" i="6"/>
  <c r="A30" i="5"/>
  <c r="A26" i="5"/>
  <c r="J19" i="5"/>
  <c r="J18" i="5"/>
  <c r="J17" i="5"/>
  <c r="J16" i="5"/>
  <c r="A5" i="5"/>
  <c r="A4" i="5"/>
  <c r="A3" i="5"/>
  <c r="A2" i="5"/>
  <c r="A1" i="5"/>
  <c r="A26" i="4"/>
  <c r="A22" i="4"/>
  <c r="A21" i="4"/>
  <c r="D16" i="4"/>
  <c r="C16" i="4"/>
  <c r="B16" i="4"/>
  <c r="F15" i="4"/>
  <c r="E15" i="4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F8" i="4"/>
  <c r="F16" i="4" s="1"/>
  <c r="E8" i="4"/>
  <c r="E16" i="4" s="1"/>
  <c r="A4" i="4"/>
  <c r="A3" i="4"/>
  <c r="A2" i="4"/>
  <c r="A1" i="4"/>
  <c r="B26" i="3"/>
  <c r="E16" i="3"/>
  <c r="D16" i="3"/>
  <c r="C16" i="3"/>
  <c r="E15" i="3"/>
  <c r="D15" i="3"/>
  <c r="E14" i="3"/>
  <c r="D14" i="3"/>
  <c r="E13" i="3"/>
  <c r="E17" i="3" s="1"/>
  <c r="E9" i="3" s="1"/>
  <c r="E19" i="3" s="1"/>
  <c r="D13" i="3"/>
  <c r="D17" i="3" s="1"/>
  <c r="E11" i="3"/>
  <c r="D11" i="3"/>
  <c r="C11" i="3"/>
  <c r="E10" i="3"/>
  <c r="D10" i="3"/>
  <c r="D9" i="3" s="1"/>
  <c r="D19" i="3" s="1"/>
  <c r="C10" i="3"/>
  <c r="C9" i="3" s="1"/>
  <c r="B4" i="3"/>
  <c r="B3" i="3"/>
  <c r="B2" i="3"/>
  <c r="B1" i="3"/>
  <c r="B26" i="2"/>
  <c r="E17" i="2"/>
  <c r="D17" i="2"/>
  <c r="D9" i="2" s="1"/>
  <c r="D19" i="2" s="1"/>
  <c r="C17" i="2"/>
  <c r="E9" i="2"/>
  <c r="E19" i="2" s="1"/>
  <c r="C9" i="2"/>
  <c r="C19" i="2" s="1"/>
  <c r="C22" i="2" s="1"/>
  <c r="B4" i="2"/>
  <c r="B3" i="2"/>
  <c r="B2" i="2"/>
  <c r="B1" i="2"/>
  <c r="E19" i="1"/>
  <c r="E17" i="1"/>
  <c r="D17" i="1"/>
  <c r="C15" i="1"/>
  <c r="C15" i="3" s="1"/>
  <c r="C14" i="1"/>
  <c r="C14" i="3" s="1"/>
  <c r="C13" i="1"/>
  <c r="C13" i="3" s="1"/>
  <c r="E9" i="1"/>
  <c r="D9" i="1"/>
  <c r="D19" i="1" s="1"/>
  <c r="C9" i="1"/>
  <c r="I20" i="5" l="1"/>
  <c r="I23" i="5" s="1"/>
  <c r="H20" i="5"/>
  <c r="E20" i="5"/>
  <c r="E23" i="5" s="1"/>
  <c r="G20" i="5"/>
  <c r="G23" i="5" s="1"/>
  <c r="J15" i="5"/>
  <c r="F20" i="5"/>
  <c r="J14" i="5"/>
  <c r="L14" i="5" s="1"/>
  <c r="J13" i="5"/>
  <c r="L13" i="5" s="1"/>
  <c r="D20" i="5"/>
  <c r="C20" i="5"/>
  <c r="J12" i="5"/>
  <c r="L12" i="5" s="1"/>
  <c r="B20" i="5"/>
  <c r="C17" i="3"/>
  <c r="C19" i="3"/>
  <c r="C22" i="3" s="1"/>
  <c r="C17" i="1"/>
  <c r="C19" i="1" s="1"/>
  <c r="C22" i="1" s="1"/>
  <c r="J20" i="5" l="1"/>
  <c r="E25" i="5"/>
  <c r="E27" i="5" s="1"/>
  <c r="C23" i="5"/>
</calcChain>
</file>

<file path=xl/sharedStrings.xml><?xml version="1.0" encoding="utf-8"?>
<sst xmlns="http://schemas.openxmlformats.org/spreadsheetml/2006/main" count="208" uniqueCount="111">
  <si>
    <t>BANK NAME:  COGEBANQUE</t>
  </si>
  <si>
    <t xml:space="preserve">ADDRESS OF THE BANK: KN 4 AV 72 ST, CENTENARY HOUSE/CAR PARK ,NYARUGENGE, B.P. 5230 Kigali - Rwanda </t>
  </si>
  <si>
    <t>PERIOD: MONTHLY</t>
  </si>
  <si>
    <t>REPORT AS AT 31/05/2017</t>
  </si>
  <si>
    <t>FORM A/1</t>
  </si>
  <si>
    <t>No</t>
  </si>
  <si>
    <t>Description</t>
  </si>
  <si>
    <t>Amount in 000 RWF</t>
  </si>
  <si>
    <t>No of deposits</t>
  </si>
  <si>
    <t>No of depositors</t>
  </si>
  <si>
    <t>I</t>
  </si>
  <si>
    <t>TOTAL DEPOSITS</t>
  </si>
  <si>
    <t>Total deposits of natural persons+Accrued interest</t>
  </si>
  <si>
    <t>Total legal entities' deposits+ Accrued interest</t>
  </si>
  <si>
    <t>II</t>
  </si>
  <si>
    <t xml:space="preserve">EXCLUDED DEPOSITS </t>
  </si>
  <si>
    <t>deposits of Government and its agencies+ Accrued interest</t>
  </si>
  <si>
    <t>deposits of banks and micro  financial institutions+ Accrued interest</t>
  </si>
  <si>
    <t>insurance companies, pension funds, and collective investment schemes+ Accrued interest</t>
  </si>
  <si>
    <t>deposits ofpersons holding shares of more than five percent (5%) of voting rights  in a bank or MFI+ Accrued interest</t>
  </si>
  <si>
    <t>TOTAL EXCLUDED DEPOSITS (sum 1:4))</t>
  </si>
  <si>
    <t>III</t>
  </si>
  <si>
    <t>TOTAL ELIGIBLE (INSURABLE) DEPOSITS  (I - II)</t>
  </si>
  <si>
    <t>IV</t>
  </si>
  <si>
    <t>QUARTERLY PREMIUM RATE</t>
  </si>
  <si>
    <t>V</t>
  </si>
  <si>
    <t>QUARTERLY PREMIUM AMOUNT</t>
  </si>
  <si>
    <t>Place: Kigali</t>
  </si>
  <si>
    <t>Date: 12/06/2017</t>
  </si>
  <si>
    <t>Stamp and Signature of Responsible Person</t>
  </si>
  <si>
    <t>FORM A/2</t>
  </si>
  <si>
    <t>TOTAL EXCLUDED DEPOSITS (sum 1:4)</t>
  </si>
  <si>
    <t>currency exchg. 1USD=827.2130RWF</t>
  </si>
  <si>
    <t>FORM A/3</t>
  </si>
  <si>
    <t>BANK:</t>
  </si>
  <si>
    <t>FORM A/4</t>
  </si>
  <si>
    <t>Currency</t>
  </si>
  <si>
    <t>Amount in 000 FCY</t>
  </si>
  <si>
    <t>Exchange Rate</t>
  </si>
  <si>
    <t>Equivalent In 000 RWF</t>
  </si>
  <si>
    <t>Total in 000 RWF</t>
  </si>
  <si>
    <t>RWF</t>
  </si>
  <si>
    <t>USD</t>
  </si>
  <si>
    <t>N/A</t>
  </si>
  <si>
    <t>EUROs</t>
  </si>
  <si>
    <t>GBP</t>
  </si>
  <si>
    <t>KES</t>
  </si>
  <si>
    <t>UGS</t>
  </si>
  <si>
    <t>TZS</t>
  </si>
  <si>
    <t>Etc</t>
  </si>
  <si>
    <t>TOTAL</t>
  </si>
  <si>
    <t>DATA PER PRODUCT TYPE FOR INDIVIDUALS/ ENTITIES ACCORDING TO CATEGORIES IN AMOUNT AND NUMBER</t>
  </si>
  <si>
    <t>FORM A/5</t>
  </si>
  <si>
    <t xml:space="preserve">Currency </t>
  </si>
  <si>
    <t>Current Accounts</t>
  </si>
  <si>
    <t>Saving Accounts</t>
  </si>
  <si>
    <t xml:space="preserve">Term   deposit  </t>
  </si>
  <si>
    <t xml:space="preserve">Any other type of account </t>
  </si>
  <si>
    <t>Type</t>
  </si>
  <si>
    <t>N°</t>
  </si>
  <si>
    <t>PERIOD: QUARTERLY</t>
  </si>
  <si>
    <t>ALL CURRENCIES GUARANTEED DEPOSITS</t>
  </si>
  <si>
    <t>FORM B</t>
  </si>
  <si>
    <t>Deposits in 000 RWF</t>
  </si>
  <si>
    <t>INSURED DEPOSITS</t>
  </si>
  <si>
    <t>TOTAL DEPOSITS  OF NATURAL PERSONS</t>
  </si>
  <si>
    <t xml:space="preserve">deposits that are ≤ 500.000  </t>
  </si>
  <si>
    <t xml:space="preserve">deposits that are 500.001-600.000  </t>
  </si>
  <si>
    <t xml:space="preserve">deposits that are  600.001-700.000  </t>
  </si>
  <si>
    <t>deposits that are &gt;700 001</t>
  </si>
  <si>
    <t xml:space="preserve">TOTAL INSURED DEPOSITS OF INDIVIDUALS </t>
  </si>
  <si>
    <t>TOTAL DEPOSITS  OF LEGAL ENTITIES</t>
  </si>
  <si>
    <t xml:space="preserve">TOTAL INSURED DEPOSITS LEGAL ENTITIES </t>
  </si>
  <si>
    <t>BANK NAME:</t>
  </si>
  <si>
    <t>ADDRESS OF THE BANK:</t>
  </si>
  <si>
    <t>PERIOD: SEMI-ANNUALLY</t>
  </si>
  <si>
    <t>REPORT AS AT…………………………………</t>
  </si>
  <si>
    <t>1. REGISTER OF ELIGIBLE DEPOSITORS</t>
  </si>
  <si>
    <t>Unique Depositor’s Identification Deposit/Account’s N°(customer code)</t>
  </si>
  <si>
    <t>Account N°</t>
  </si>
  <si>
    <t>Names</t>
  </si>
  <si>
    <t>Gender</t>
  </si>
  <si>
    <t>Passport / ID</t>
  </si>
  <si>
    <t>Date of Birth</t>
  </si>
  <si>
    <t>(Address) Sector</t>
  </si>
  <si>
    <t>(Address) District</t>
  </si>
  <si>
    <t>Telephone</t>
  </si>
  <si>
    <t>e-mail</t>
  </si>
  <si>
    <t>Bank Branch</t>
  </si>
  <si>
    <t>Names of the Mandatory on the Account</t>
  </si>
  <si>
    <t>Passport / ID of the Mandatory on the Account</t>
  </si>
  <si>
    <t>2. REGISTER OF ELIGIBLE DEPOSITS</t>
  </si>
  <si>
    <t>LIST OF N° of deposit(s)s per Depositor(s)</t>
  </si>
  <si>
    <t>Name(s)of deposit holder(s) for joint deposit</t>
  </si>
  <si>
    <t xml:space="preserve">Percentage(%) of share in  joint deposit(s) </t>
  </si>
  <si>
    <t xml:space="preserve">Deposit  balance amount  </t>
  </si>
  <si>
    <t xml:space="preserve">Accrued     interest </t>
  </si>
  <si>
    <t>Total balance amount(per currencies)</t>
  </si>
  <si>
    <t>Exchange rate</t>
  </si>
  <si>
    <t>Total balance amount in RWF</t>
  </si>
  <si>
    <t>KSH</t>
  </si>
  <si>
    <t>ETC</t>
  </si>
  <si>
    <t>CHA</t>
  </si>
  <si>
    <t>DEV</t>
  </si>
  <si>
    <t>NUMBERS</t>
  </si>
  <si>
    <t>SUMS</t>
  </si>
  <si>
    <t>TCLI</t>
  </si>
  <si>
    <t>TIND</t>
  </si>
  <si>
    <t>NUM</t>
  </si>
  <si>
    <t>SDE</t>
  </si>
  <si>
    <t>SDECV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</si>
</sst>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00%"/>
    <numFmt numFmtId="166" formatCode="_(* #,##0.000_);_(* \(#,##0.000\);_(* &quot;-&quot;??_);_(@_)"/>
  </numFmts>
  <fonts count="11" x14ac:knownFonts="1">
    <font>
      <sz val="11"/>
      <color rgb="FF000000"/>
      <name val="Calibri"/>
    </font>
    <font>
      <b/>
      <u/>
      <sz val="12"/>
      <color rgb="FF000000"/>
      <name val="Bookman Old Style"/>
    </font>
    <font>
      <sz val="12"/>
      <color rgb="FF000000"/>
      <name val="Bookman Old Style"/>
    </font>
    <font>
      <b/>
      <sz val="11"/>
      <color rgb="FF000000"/>
      <name val="Bookman Old Style"/>
    </font>
    <font>
      <b/>
      <sz val="12"/>
      <color rgb="FF000000"/>
      <name val="Bookman Old Style"/>
    </font>
    <font>
      <b/>
      <i/>
      <sz val="12"/>
      <color rgb="FF000000"/>
      <name val="Bookman Old Style"/>
    </font>
    <font>
      <sz val="11"/>
      <color rgb="FF000000"/>
      <name val="Bookman Old Style"/>
    </font>
    <font>
      <b/>
      <sz val="12"/>
      <color rgb="FFFFFFFF"/>
      <name val="Bookman Old Style"/>
    </font>
    <font>
      <b/>
      <sz val="11"/>
      <color rgb="FFFFFFFF"/>
      <name val="Bookman Old Style"/>
    </font>
    <font>
      <sz val="11"/>
      <color rgb="FFFF0000"/>
      <name val="Bookman Old Style"/>
    </font>
    <font>
      <b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A379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379BB"/>
        <bgColor rgb="FFA379BB"/>
      </patternFill>
    </fill>
    <fill>
      <patternFill patternType="solid">
        <fgColor rgb="FF262626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4" fillId="2" borderId="0" xfId="0" applyFont="1" applyFill="1"/>
    <xf numFmtId="0" fontId="3" fillId="2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0" fontId="6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6" fillId="2" borderId="1" xfId="0" applyFont="1" applyFill="1" applyBorder="1" applyAlignment="1">
      <alignment horizontal="justify" vertical="center"/>
    </xf>
    <xf numFmtId="164" fontId="6" fillId="2" borderId="1" xfId="0" applyNumberFormat="1" applyFont="1" applyFill="1" applyBorder="1"/>
    <xf numFmtId="0" fontId="7" fillId="3" borderId="1" xfId="0" applyFont="1" applyFill="1" applyBorder="1" applyAlignment="1">
      <alignment horizontal="justify" vertical="center" wrapText="1"/>
    </xf>
    <xf numFmtId="0" fontId="6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justify" vertical="center"/>
    </xf>
    <xf numFmtId="0" fontId="6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6" fillId="2" borderId="1" xfId="0" applyFont="1" applyFill="1" applyBorder="1" applyProtection="1">
      <protection locked="0"/>
    </xf>
    <xf numFmtId="164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justify"/>
    </xf>
    <xf numFmtId="164" fontId="3" fillId="4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3" fillId="2" borderId="0" xfId="0" applyFont="1" applyFill="1"/>
    <xf numFmtId="164" fontId="6" fillId="2" borderId="0" xfId="0" applyNumberFormat="1" applyFont="1" applyFill="1"/>
    <xf numFmtId="164" fontId="3" fillId="2" borderId="1" xfId="0" applyNumberFormat="1" applyFont="1" applyFill="1" applyBorder="1"/>
    <xf numFmtId="16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164" fontId="6" fillId="2" borderId="1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164" fontId="3" fillId="2" borderId="4" xfId="0" applyNumberFormat="1" applyFont="1" applyFill="1" applyBorder="1" applyAlignment="1">
      <alignment horizontal="center" wrapText="1"/>
    </xf>
    <xf numFmtId="164" fontId="6" fillId="2" borderId="1" xfId="0" applyNumberFormat="1" applyFont="1" applyFill="1" applyBorder="1" applyAlignment="1" applyProtection="1">
      <alignment horizontal="center" wrapText="1"/>
      <protection locked="0"/>
    </xf>
    <xf numFmtId="164" fontId="3" fillId="2" borderId="1" xfId="0" applyNumberFormat="1" applyFont="1" applyFill="1" applyBorder="1"/>
    <xf numFmtId="164" fontId="6" fillId="2" borderId="0" xfId="0" applyNumberFormat="1" applyFont="1" applyFill="1" applyProtection="1">
      <protection locked="0"/>
    </xf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/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/>
    <xf numFmtId="164" fontId="2" fillId="2" borderId="1" xfId="0" applyNumberFormat="1" applyFont="1" applyFill="1" applyBorder="1" applyAlignment="1">
      <alignment horizontal="justify" vertical="center"/>
    </xf>
    <xf numFmtId="1" fontId="6" fillId="2" borderId="0" xfId="0" applyNumberFormat="1" applyFont="1" applyFill="1"/>
    <xf numFmtId="0" fontId="9" fillId="2" borderId="0" xfId="0" applyFont="1" applyFill="1"/>
    <xf numFmtId="164" fontId="6" fillId="2" borderId="1" xfId="0" applyNumberFormat="1" applyFont="1" applyFill="1" applyBorder="1" applyAlignment="1" applyProtection="1">
      <alignment horizontal="center"/>
      <protection locked="0"/>
    </xf>
    <xf numFmtId="164" fontId="2" fillId="2" borderId="1" xfId="0" applyNumberFormat="1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justify" vertical="center"/>
    </xf>
    <xf numFmtId="166" fontId="6" fillId="2" borderId="0" xfId="0" applyNumberFormat="1" applyFont="1" applyFill="1"/>
    <xf numFmtId="164" fontId="6" fillId="2" borderId="0" xfId="0" applyNumberFormat="1" applyFont="1" applyFill="1" applyAlignment="1">
      <alignment vertical="center" wrapText="1"/>
    </xf>
    <xf numFmtId="0" fontId="0" fillId="2" borderId="0" xfId="0" applyFill="1"/>
    <xf numFmtId="0" fontId="10" fillId="6" borderId="0" xfId="0" applyFont="1" applyFill="1"/>
    <xf numFmtId="164" fontId="2" fillId="2" borderId="10" xfId="0" applyNumberFormat="1" applyFont="1" applyFill="1" applyBorder="1" applyAlignment="1">
      <alignment horizontal="justify" vertical="center"/>
    </xf>
    <xf numFmtId="164" fontId="2" fillId="2" borderId="9" xfId="0" applyNumberFormat="1" applyFont="1" applyFill="1" applyBorder="1" applyAlignment="1">
      <alignment horizontal="justify" vertical="center"/>
    </xf>
    <xf numFmtId="164" fontId="2" fillId="2" borderId="11" xfId="0" applyNumberFormat="1" applyFont="1" applyFill="1" applyBorder="1" applyAlignment="1">
      <alignment horizontal="justify" vertical="center"/>
    </xf>
    <xf numFmtId="0" fontId="7" fillId="3" borderId="5" xfId="0" applyFont="1" applyFill="1" applyBorder="1" applyAlignment="1">
      <alignment horizontal="justify" vertical="center" wrapText="1"/>
    </xf>
    <xf numFmtId="0" fontId="7" fillId="3" borderId="6" xfId="0" applyFont="1" applyFill="1" applyBorder="1" applyAlignment="1">
      <alignment horizontal="justify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7" fillId="3" borderId="8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06" zoomScaleNormal="106" workbookViewId="0">
      <selection activeCell="B27" sqref="B27"/>
    </sheetView>
  </sheetViews>
  <sheetFormatPr defaultRowHeight="15" x14ac:dyDescent="0.25"/>
  <cols>
    <col min="1" max="1" width="8.28515625" style="44" customWidth="1"/>
    <col min="2" max="2" width="65.140625" style="44" customWidth="1"/>
    <col min="3" max="3" width="29.7109375" style="46" customWidth="1"/>
    <col min="4" max="4" width="24" style="44" customWidth="1"/>
    <col min="5" max="5" width="27" style="44" customWidth="1"/>
    <col min="6" max="6" width="20.42578125" style="44" customWidth="1"/>
    <col min="7" max="7" width="9.140625" style="44" customWidth="1"/>
  </cols>
  <sheetData>
    <row r="1" spans="1:5" x14ac:dyDescent="0.25">
      <c r="A1" s="30"/>
      <c r="B1" s="31" t="s">
        <v>0</v>
      </c>
      <c r="C1" s="70"/>
    </row>
    <row r="2" spans="1:5" x14ac:dyDescent="0.25">
      <c r="A2" s="30"/>
      <c r="B2" s="31" t="s">
        <v>1</v>
      </c>
      <c r="C2" s="70"/>
    </row>
    <row r="3" spans="1:5" x14ac:dyDescent="0.25">
      <c r="A3" s="30"/>
      <c r="B3" s="31" t="s">
        <v>2</v>
      </c>
      <c r="C3" s="70"/>
    </row>
    <row r="4" spans="1:5" x14ac:dyDescent="0.25">
      <c r="A4" s="30"/>
      <c r="B4" s="31" t="s">
        <v>3</v>
      </c>
      <c r="C4" s="70"/>
    </row>
    <row r="5" spans="1:5" x14ac:dyDescent="0.25">
      <c r="B5" s="45"/>
    </row>
    <row r="6" spans="1:5" x14ac:dyDescent="0.25">
      <c r="A6" s="41"/>
      <c r="B6" s="37"/>
      <c r="C6" s="47" t="s">
        <v>4</v>
      </c>
      <c r="D6" s="41"/>
      <c r="E6" s="37"/>
    </row>
    <row r="7" spans="1:5" x14ac:dyDescent="0.25">
      <c r="A7" s="34" t="s">
        <v>5</v>
      </c>
      <c r="B7" s="34" t="s">
        <v>6</v>
      </c>
      <c r="C7" s="48" t="s">
        <v>7</v>
      </c>
      <c r="D7" s="49" t="s">
        <v>8</v>
      </c>
      <c r="E7" s="49" t="s">
        <v>9</v>
      </c>
    </row>
    <row r="8" spans="1:5" x14ac:dyDescent="0.25">
      <c r="A8" s="35"/>
      <c r="B8" s="36"/>
      <c r="C8" s="50"/>
      <c r="D8" s="34"/>
      <c r="E8" s="34"/>
    </row>
    <row r="9" spans="1:5" x14ac:dyDescent="0.25">
      <c r="A9" s="37" t="s">
        <v>10</v>
      </c>
      <c r="B9" s="38" t="s">
        <v>11</v>
      </c>
      <c r="C9" s="43">
        <f>SUM(C10+C11)</f>
        <v>136674894.39700001</v>
      </c>
      <c r="D9" s="43">
        <f>SUM(D10+D11+D17)</f>
        <v>43535</v>
      </c>
      <c r="E9" s="43">
        <f>SUM(E10+E11+E17)</f>
        <v>35794</v>
      </c>
    </row>
    <row r="10" spans="1:5" x14ac:dyDescent="0.25">
      <c r="A10" s="39">
        <v>1</v>
      </c>
      <c r="B10" s="40" t="s">
        <v>12</v>
      </c>
      <c r="C10" s="33">
        <v>24786288.886</v>
      </c>
      <c r="D10" s="33">
        <v>33780</v>
      </c>
      <c r="E10" s="33">
        <v>28730</v>
      </c>
    </row>
    <row r="11" spans="1:5" x14ac:dyDescent="0.25">
      <c r="A11" s="39">
        <v>2</v>
      </c>
      <c r="B11" s="40" t="s">
        <v>13</v>
      </c>
      <c r="C11" s="33">
        <v>111888605.51100001</v>
      </c>
      <c r="D11" s="33">
        <v>8645</v>
      </c>
      <c r="E11" s="33">
        <v>6411</v>
      </c>
    </row>
    <row r="12" spans="1:5" x14ac:dyDescent="0.25">
      <c r="A12" s="37" t="s">
        <v>14</v>
      </c>
      <c r="B12" s="38" t="s">
        <v>15</v>
      </c>
      <c r="C12" s="50"/>
      <c r="D12" s="50"/>
      <c r="E12" s="50"/>
    </row>
    <row r="13" spans="1:5" x14ac:dyDescent="0.25">
      <c r="A13" s="41">
        <v>1</v>
      </c>
      <c r="B13" s="41" t="s">
        <v>16</v>
      </c>
      <c r="C13" s="33">
        <f>2016790.303+27417.643</f>
        <v>2044207.946</v>
      </c>
      <c r="D13" s="33">
        <v>238</v>
      </c>
      <c r="E13" s="33">
        <v>183</v>
      </c>
    </row>
    <row r="14" spans="1:5" ht="30" customHeight="1" x14ac:dyDescent="0.25">
      <c r="A14" s="41">
        <v>2</v>
      </c>
      <c r="B14" s="42" t="s">
        <v>17</v>
      </c>
      <c r="C14" s="33">
        <f>40643051.542+120074.343</f>
        <v>40763125.885000005</v>
      </c>
      <c r="D14" s="33">
        <v>827</v>
      </c>
      <c r="E14" s="33">
        <v>452</v>
      </c>
    </row>
    <row r="15" spans="1:5" ht="30" customHeight="1" x14ac:dyDescent="0.25">
      <c r="A15" s="41">
        <v>3</v>
      </c>
      <c r="B15" s="42" t="s">
        <v>18</v>
      </c>
      <c r="C15" s="33">
        <f>49268291.3786026+1742277.36</f>
        <v>51010568.738602601</v>
      </c>
      <c r="D15" s="33">
        <v>34</v>
      </c>
      <c r="E15" s="33">
        <v>15</v>
      </c>
    </row>
    <row r="16" spans="1:5" ht="45" customHeight="1" x14ac:dyDescent="0.25">
      <c r="A16" s="40">
        <v>4</v>
      </c>
      <c r="B16" s="42" t="s">
        <v>19</v>
      </c>
      <c r="C16" s="33">
        <v>83980.869000000006</v>
      </c>
      <c r="D16" s="33">
        <v>11</v>
      </c>
      <c r="E16" s="33">
        <v>3</v>
      </c>
    </row>
    <row r="17" spans="1:5" x14ac:dyDescent="0.25">
      <c r="A17" s="37">
        <v>5</v>
      </c>
      <c r="B17" s="38" t="s">
        <v>20</v>
      </c>
      <c r="C17" s="51">
        <f>SUM(C13:C16)</f>
        <v>93901883.438602611</v>
      </c>
      <c r="D17" s="51">
        <f>SUM(D13:D16)</f>
        <v>1110</v>
      </c>
      <c r="E17" s="51">
        <f>SUM(E13:E16)</f>
        <v>653</v>
      </c>
    </row>
    <row r="18" spans="1:5" x14ac:dyDescent="0.25">
      <c r="A18" s="37"/>
      <c r="B18" s="38"/>
      <c r="C18" s="51"/>
      <c r="D18" s="51"/>
      <c r="E18" s="51"/>
    </row>
    <row r="19" spans="1:5" x14ac:dyDescent="0.25">
      <c r="A19" s="37" t="s">
        <v>21</v>
      </c>
      <c r="B19" s="38" t="s">
        <v>22</v>
      </c>
      <c r="C19" s="51">
        <f>C9-C17</f>
        <v>42773010.958397403</v>
      </c>
      <c r="D19" s="51">
        <f>D9-D17</f>
        <v>42425</v>
      </c>
      <c r="E19" s="51">
        <f>E9-E17</f>
        <v>35141</v>
      </c>
    </row>
    <row r="20" spans="1:5" x14ac:dyDescent="0.25">
      <c r="A20" s="37"/>
      <c r="B20" s="38"/>
      <c r="C20" s="51"/>
      <c r="D20" s="35"/>
      <c r="E20" s="35"/>
    </row>
    <row r="21" spans="1:5" x14ac:dyDescent="0.25">
      <c r="A21" s="37" t="s">
        <v>23</v>
      </c>
      <c r="B21" s="38" t="s">
        <v>24</v>
      </c>
      <c r="C21" s="52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1">
        <f>C19*C21</f>
        <v>10693.252739599351</v>
      </c>
      <c r="D22" s="35"/>
      <c r="E22" s="35"/>
    </row>
    <row r="23" spans="1:5" x14ac:dyDescent="0.25">
      <c r="A23" s="53"/>
      <c r="B23" s="54"/>
      <c r="C23" s="55"/>
      <c r="D23" s="56"/>
      <c r="E23" s="56"/>
    </row>
    <row r="24" spans="1:5" x14ac:dyDescent="0.25">
      <c r="A24" s="53"/>
      <c r="B24" s="54"/>
      <c r="C24" s="55"/>
      <c r="D24" s="56"/>
      <c r="E24" s="56"/>
    </row>
    <row r="25" spans="1:5" x14ac:dyDescent="0.25">
      <c r="A25" s="30"/>
      <c r="B25" s="30" t="s">
        <v>27</v>
      </c>
      <c r="C25" s="70"/>
    </row>
    <row r="26" spans="1:5" x14ac:dyDescent="0.25">
      <c r="A26" s="30"/>
      <c r="B26" s="30" t="s">
        <v>28</v>
      </c>
      <c r="C26" s="70"/>
    </row>
    <row r="27" spans="1:5" x14ac:dyDescent="0.25">
      <c r="A27" s="30"/>
      <c r="B27" s="30"/>
      <c r="C27" s="70"/>
    </row>
    <row r="28" spans="1:5" x14ac:dyDescent="0.25">
      <c r="A28" s="30"/>
      <c r="B28" s="30" t="s">
        <v>29</v>
      </c>
      <c r="C28" s="70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4" sqref="C14"/>
    </sheetView>
  </sheetViews>
  <sheetFormatPr defaultRowHeight="15" x14ac:dyDescent="0.25"/>
  <cols>
    <col min="1" max="1" width="7" style="15" customWidth="1"/>
    <col min="2" max="2" width="80.42578125" style="15" customWidth="1"/>
    <col min="3" max="3" width="30.140625" style="16" customWidth="1"/>
    <col min="4" max="4" width="26.7109375" style="15" customWidth="1"/>
    <col min="5" max="5" width="24.42578125" style="15" customWidth="1"/>
    <col min="6" max="6" width="20.42578125" style="15" customWidth="1"/>
    <col min="7" max="7" width="9.140625" style="15" customWidth="1"/>
  </cols>
  <sheetData>
    <row r="1" spans="1:5" x14ac:dyDescent="0.25">
      <c r="A1" s="44"/>
      <c r="B1" s="31" t="str">
        <f>'Monthly Deposits-LCY'!B1</f>
        <v>BANK NAME:  COGEBANQUE</v>
      </c>
      <c r="C1" s="70"/>
      <c r="D1" s="44"/>
      <c r="E1" s="44"/>
    </row>
    <row r="2" spans="1:5" x14ac:dyDescent="0.25">
      <c r="A2" s="44"/>
      <c r="B2" s="31" t="str">
        <f>'Monthly Deposits-LCY'!B2</f>
        <v xml:space="preserve">ADDRESS OF THE BANK: KN 4 AV 72 ST, CENTENARY HOUSE/CAR PARK ,NYARUGENGE, B.P. 5230 Kigali - Rwanda </v>
      </c>
      <c r="C2" s="70"/>
      <c r="D2" s="44"/>
      <c r="E2" s="44"/>
    </row>
    <row r="3" spans="1:5" x14ac:dyDescent="0.25">
      <c r="A3" s="44"/>
      <c r="B3" s="31" t="str">
        <f>'Monthly Deposits-LCY'!B3</f>
        <v>PERIOD: MONTHLY</v>
      </c>
      <c r="C3" s="70"/>
      <c r="D3" s="44"/>
      <c r="E3" s="44"/>
    </row>
    <row r="4" spans="1:5" x14ac:dyDescent="0.25">
      <c r="A4" s="44"/>
      <c r="B4" s="31" t="str">
        <f>'Monthly Deposits-LCY'!B4</f>
        <v>REPORT AS AT 31/05/2017</v>
      </c>
      <c r="C4" s="70"/>
      <c r="D4" s="44"/>
      <c r="E4" s="44"/>
    </row>
    <row r="5" spans="1:5" x14ac:dyDescent="0.25">
      <c r="A5" s="44"/>
      <c r="B5" s="45"/>
      <c r="C5" s="46"/>
      <c r="D5" s="44"/>
      <c r="E5" s="44"/>
    </row>
    <row r="6" spans="1:5" x14ac:dyDescent="0.25">
      <c r="A6" s="41"/>
      <c r="B6" s="37"/>
      <c r="C6" s="47" t="s">
        <v>30</v>
      </c>
      <c r="D6" s="41"/>
      <c r="E6" s="37"/>
    </row>
    <row r="7" spans="1:5" x14ac:dyDescent="0.25">
      <c r="A7" s="34" t="s">
        <v>5</v>
      </c>
      <c r="B7" s="34" t="s">
        <v>6</v>
      </c>
      <c r="C7" s="48" t="s">
        <v>7</v>
      </c>
      <c r="D7" s="49" t="s">
        <v>8</v>
      </c>
      <c r="E7" s="49" t="s">
        <v>9</v>
      </c>
    </row>
    <row r="8" spans="1:5" x14ac:dyDescent="0.25">
      <c r="A8" s="35"/>
      <c r="B8" s="36"/>
      <c r="C8" s="50"/>
      <c r="D8" s="34"/>
      <c r="E8" s="34"/>
    </row>
    <row r="9" spans="1:5" x14ac:dyDescent="0.25">
      <c r="A9" s="37" t="s">
        <v>10</v>
      </c>
      <c r="B9" s="38" t="s">
        <v>11</v>
      </c>
      <c r="C9" s="51">
        <f>SUM(C10+C11)</f>
        <v>24053957.167999998</v>
      </c>
      <c r="D9" s="51">
        <f>SUM(D10+D11+D17)</f>
        <v>4470</v>
      </c>
      <c r="E9" s="51">
        <f>SUM(E10+E11+E17)</f>
        <v>3530</v>
      </c>
    </row>
    <row r="10" spans="1:5" x14ac:dyDescent="0.25">
      <c r="A10" s="39">
        <v>1</v>
      </c>
      <c r="B10" s="40" t="s">
        <v>12</v>
      </c>
      <c r="C10" s="33">
        <v>9497090.8300000001</v>
      </c>
      <c r="D10" s="33">
        <v>2817</v>
      </c>
      <c r="E10" s="33">
        <v>2639</v>
      </c>
    </row>
    <row r="11" spans="1:5" x14ac:dyDescent="0.25">
      <c r="A11" s="39">
        <v>2</v>
      </c>
      <c r="B11" s="40" t="s">
        <v>13</v>
      </c>
      <c r="C11" s="33">
        <v>14556866.338</v>
      </c>
      <c r="D11" s="33">
        <v>1624</v>
      </c>
      <c r="E11" s="33">
        <v>866</v>
      </c>
    </row>
    <row r="12" spans="1:5" x14ac:dyDescent="0.25">
      <c r="A12" s="37" t="s">
        <v>14</v>
      </c>
      <c r="B12" s="38" t="s">
        <v>15</v>
      </c>
      <c r="C12" s="50"/>
      <c r="D12" s="50"/>
      <c r="E12" s="50"/>
    </row>
    <row r="13" spans="1:5" x14ac:dyDescent="0.25">
      <c r="A13" s="41">
        <v>1</v>
      </c>
      <c r="B13" s="41" t="s">
        <v>16</v>
      </c>
      <c r="C13" s="33">
        <v>159.91300000000001</v>
      </c>
      <c r="D13" s="33">
        <v>1</v>
      </c>
      <c r="E13" s="33">
        <v>1</v>
      </c>
    </row>
    <row r="14" spans="1:5" x14ac:dyDescent="0.25">
      <c r="A14" s="41">
        <v>2</v>
      </c>
      <c r="B14" s="42" t="s">
        <v>17</v>
      </c>
      <c r="C14" s="33">
        <v>5755.2209999999995</v>
      </c>
      <c r="D14" s="33">
        <v>18</v>
      </c>
      <c r="E14" s="33">
        <v>18</v>
      </c>
    </row>
    <row r="15" spans="1:5" ht="30" customHeight="1" x14ac:dyDescent="0.25">
      <c r="A15" s="41">
        <v>3</v>
      </c>
      <c r="B15" s="42" t="s">
        <v>18</v>
      </c>
      <c r="C15" s="33">
        <v>196054.81852013999</v>
      </c>
      <c r="D15" s="33">
        <v>3</v>
      </c>
      <c r="E15" s="33">
        <v>3</v>
      </c>
    </row>
    <row r="16" spans="1:5" ht="30" customHeight="1" x14ac:dyDescent="0.25">
      <c r="A16" s="40">
        <v>4</v>
      </c>
      <c r="B16" s="42" t="s">
        <v>19</v>
      </c>
      <c r="C16" s="33">
        <v>998205.10199999996</v>
      </c>
      <c r="D16" s="33">
        <v>7</v>
      </c>
      <c r="E16" s="33">
        <v>3</v>
      </c>
    </row>
    <row r="17" spans="1:5" x14ac:dyDescent="0.25">
      <c r="A17" s="37">
        <v>5</v>
      </c>
      <c r="B17" s="38" t="s">
        <v>31</v>
      </c>
      <c r="C17" s="51">
        <f>SUM(C13:C16)</f>
        <v>1200175.0545201399</v>
      </c>
      <c r="D17" s="51">
        <f>SUM(D13:D16)</f>
        <v>29</v>
      </c>
      <c r="E17" s="51">
        <f>SUM(E13:E16)</f>
        <v>25</v>
      </c>
    </row>
    <row r="18" spans="1:5" x14ac:dyDescent="0.25">
      <c r="A18" s="37"/>
      <c r="B18" s="38"/>
      <c r="C18" s="51"/>
      <c r="D18" s="51"/>
      <c r="E18" s="51"/>
    </row>
    <row r="19" spans="1:5" ht="18.75" customHeight="1" x14ac:dyDescent="0.25">
      <c r="A19" s="37" t="s">
        <v>21</v>
      </c>
      <c r="B19" s="38" t="s">
        <v>22</v>
      </c>
      <c r="C19" s="51">
        <f>C9-C17</f>
        <v>22853782.113479856</v>
      </c>
      <c r="D19" s="51">
        <f>D9-D17</f>
        <v>4441</v>
      </c>
      <c r="E19" s="51">
        <f>E9-E17</f>
        <v>3505</v>
      </c>
    </row>
    <row r="20" spans="1:5" x14ac:dyDescent="0.25">
      <c r="A20" s="37"/>
      <c r="B20" s="38"/>
      <c r="C20" s="51"/>
      <c r="D20" s="35"/>
      <c r="E20" s="35"/>
    </row>
    <row r="21" spans="1:5" x14ac:dyDescent="0.25">
      <c r="A21" s="37" t="s">
        <v>23</v>
      </c>
      <c r="B21" s="38" t="s">
        <v>24</v>
      </c>
      <c r="C21" s="52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1">
        <f>C19*C21</f>
        <v>5713.4455283699644</v>
      </c>
      <c r="D22" s="35"/>
      <c r="E22" s="35"/>
    </row>
    <row r="23" spans="1:5" x14ac:dyDescent="0.25">
      <c r="A23" s="53"/>
      <c r="B23" s="54"/>
      <c r="C23" s="55"/>
      <c r="D23" s="56"/>
      <c r="E23" s="56"/>
    </row>
    <row r="24" spans="1:5" x14ac:dyDescent="0.25">
      <c r="A24" s="44"/>
      <c r="B24" s="45"/>
      <c r="C24" s="71"/>
      <c r="D24" s="44"/>
      <c r="E24" s="44"/>
    </row>
    <row r="25" spans="1:5" x14ac:dyDescent="0.25">
      <c r="A25" s="30"/>
      <c r="B25" s="30" t="s">
        <v>27</v>
      </c>
      <c r="C25" s="70"/>
      <c r="D25" s="44"/>
      <c r="E25" s="44"/>
    </row>
    <row r="26" spans="1:5" x14ac:dyDescent="0.25">
      <c r="A26" s="30"/>
      <c r="B26" s="30" t="str">
        <f>'Monthly Deposits-LCY'!B26</f>
        <v>Date: 12/06/2017</v>
      </c>
      <c r="C26" s="70"/>
      <c r="D26" s="44"/>
      <c r="E26" s="44"/>
    </row>
    <row r="27" spans="1:5" x14ac:dyDescent="0.25">
      <c r="A27" s="30"/>
      <c r="B27" s="30"/>
      <c r="C27" s="70"/>
      <c r="D27" s="44"/>
      <c r="E27" s="44"/>
    </row>
    <row r="28" spans="1:5" x14ac:dyDescent="0.25">
      <c r="A28" s="30"/>
      <c r="B28" s="30" t="s">
        <v>29</v>
      </c>
      <c r="C28" s="70"/>
      <c r="D28" s="44"/>
      <c r="E28" s="44"/>
    </row>
    <row r="29" spans="1:5" x14ac:dyDescent="0.25">
      <c r="A29" s="30"/>
      <c r="B29" s="30"/>
      <c r="C29" s="70"/>
      <c r="D29" s="44"/>
      <c r="E29" s="44"/>
    </row>
    <row r="30" spans="1:5" x14ac:dyDescent="0.25">
      <c r="A30" s="30"/>
      <c r="B30" s="30" t="s">
        <v>32</v>
      </c>
      <c r="C30" s="70"/>
      <c r="D30" s="44"/>
      <c r="E30" s="44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D23" sqref="D23"/>
    </sheetView>
  </sheetViews>
  <sheetFormatPr defaultRowHeight="15" x14ac:dyDescent="0.25"/>
  <cols>
    <col min="1" max="1" width="7" style="44" customWidth="1"/>
    <col min="2" max="2" width="83.28515625" style="44" customWidth="1"/>
    <col min="3" max="3" width="28.85546875" style="46" customWidth="1"/>
    <col min="4" max="4" width="22.42578125" style="44" customWidth="1"/>
    <col min="5" max="5" width="24.5703125" style="44" customWidth="1"/>
    <col min="6" max="6" width="20.42578125" style="44" customWidth="1"/>
    <col min="7" max="7" width="9.140625" style="44" customWidth="1"/>
  </cols>
  <sheetData>
    <row r="1" spans="1:5" x14ac:dyDescent="0.25">
      <c r="A1" s="30"/>
      <c r="B1" s="31" t="str">
        <f>'Monthly Deposits-LCY'!B1</f>
        <v>BANK NAME:  COGEBANQUE</v>
      </c>
      <c r="C1" s="70"/>
    </row>
    <row r="2" spans="1:5" x14ac:dyDescent="0.25">
      <c r="A2" s="30"/>
      <c r="B2" s="31" t="str">
        <f>'Monthly Deposits-LCY'!B2</f>
        <v xml:space="preserve">ADDRESS OF THE BANK: KN 4 AV 72 ST, CENTENARY HOUSE/CAR PARK ,NYARUGENGE, B.P. 5230 Kigali - Rwanda </v>
      </c>
      <c r="C2" s="70"/>
    </row>
    <row r="3" spans="1:5" x14ac:dyDescent="0.25">
      <c r="A3" s="30"/>
      <c r="B3" s="31" t="str">
        <f>'Monthly Deposits-LCY'!B3</f>
        <v>PERIOD: MONTHLY</v>
      </c>
      <c r="C3" s="70"/>
    </row>
    <row r="4" spans="1:5" x14ac:dyDescent="0.25">
      <c r="A4" s="30"/>
      <c r="B4" s="31" t="str">
        <f>'Monthly Deposits-LCY'!B4</f>
        <v>REPORT AS AT 31/05/2017</v>
      </c>
      <c r="C4" s="70"/>
    </row>
    <row r="6" spans="1:5" x14ac:dyDescent="0.25">
      <c r="A6" s="41"/>
      <c r="B6" s="37"/>
      <c r="C6" s="47" t="s">
        <v>33</v>
      </c>
      <c r="D6" s="41"/>
      <c r="E6" s="37"/>
    </row>
    <row r="7" spans="1:5" x14ac:dyDescent="0.25">
      <c r="A7" s="34" t="s">
        <v>5</v>
      </c>
      <c r="B7" s="34" t="s">
        <v>6</v>
      </c>
      <c r="C7" s="48" t="s">
        <v>7</v>
      </c>
      <c r="D7" s="49" t="s">
        <v>8</v>
      </c>
      <c r="E7" s="49" t="s">
        <v>9</v>
      </c>
    </row>
    <row r="8" spans="1:5" x14ac:dyDescent="0.25">
      <c r="A8" s="35"/>
      <c r="B8" s="36"/>
      <c r="C8" s="50"/>
      <c r="D8" s="34"/>
      <c r="E8" s="34"/>
    </row>
    <row r="9" spans="1:5" x14ac:dyDescent="0.25">
      <c r="A9" s="37" t="s">
        <v>10</v>
      </c>
      <c r="B9" s="38" t="s">
        <v>11</v>
      </c>
      <c r="C9" s="51">
        <f>SUM(C10+C11)</f>
        <v>160728851.565</v>
      </c>
      <c r="D9" s="51">
        <f>SUM(D10+D11+D17)</f>
        <v>48005</v>
      </c>
      <c r="E9" s="51">
        <f>SUM(E10+E11+E17)</f>
        <v>39324</v>
      </c>
    </row>
    <row r="10" spans="1:5" x14ac:dyDescent="0.25">
      <c r="A10" s="39">
        <v>1</v>
      </c>
      <c r="B10" s="40" t="s">
        <v>12</v>
      </c>
      <c r="C10" s="50">
        <f>'Monthly Deposits-LCY'!C10+'Mothly Deposits-FCY'!C10</f>
        <v>34283379.715999998</v>
      </c>
      <c r="D10" s="50">
        <f>'Monthly Deposits-LCY'!D10+'Mothly Deposits-FCY'!D10</f>
        <v>36597</v>
      </c>
      <c r="E10" s="50">
        <f>'Monthly Deposits-LCY'!E10+'Mothly Deposits-FCY'!E10</f>
        <v>31369</v>
      </c>
    </row>
    <row r="11" spans="1:5" x14ac:dyDescent="0.25">
      <c r="A11" s="39">
        <v>2</v>
      </c>
      <c r="B11" s="40" t="s">
        <v>13</v>
      </c>
      <c r="C11" s="50">
        <f>'Monthly Deposits-LCY'!C11+'Mothly Deposits-FCY'!C11</f>
        <v>126445471.84900001</v>
      </c>
      <c r="D11" s="50">
        <f>'Monthly Deposits-LCY'!D11+'Mothly Deposits-FCY'!D11</f>
        <v>10269</v>
      </c>
      <c r="E11" s="50">
        <f>'Monthly Deposits-LCY'!E11+'Mothly Deposits-FCY'!E11</f>
        <v>7277</v>
      </c>
    </row>
    <row r="12" spans="1:5" x14ac:dyDescent="0.25">
      <c r="A12" s="37" t="s">
        <v>14</v>
      </c>
      <c r="B12" s="38" t="s">
        <v>15</v>
      </c>
      <c r="C12" s="50"/>
      <c r="D12" s="50"/>
      <c r="E12" s="50"/>
    </row>
    <row r="13" spans="1:5" x14ac:dyDescent="0.25">
      <c r="A13" s="41">
        <v>1</v>
      </c>
      <c r="B13" s="41" t="s">
        <v>16</v>
      </c>
      <c r="C13" s="50">
        <f>'Monthly Deposits-LCY'!C13+'Mothly Deposits-FCY'!C13</f>
        <v>2044367.8589999999</v>
      </c>
      <c r="D13" s="50">
        <f>'Monthly Deposits-LCY'!D13+'Mothly Deposits-FCY'!D13</f>
        <v>239</v>
      </c>
      <c r="E13" s="50">
        <f>'Monthly Deposits-LCY'!E13+'Mothly Deposits-FCY'!E13</f>
        <v>184</v>
      </c>
    </row>
    <row r="14" spans="1:5" x14ac:dyDescent="0.25">
      <c r="A14" s="41">
        <v>2</v>
      </c>
      <c r="B14" s="42" t="s">
        <v>17</v>
      </c>
      <c r="C14" s="50">
        <f>'Monthly Deposits-LCY'!C14+'Mothly Deposits-FCY'!C14</f>
        <v>40768881.106000006</v>
      </c>
      <c r="D14" s="50">
        <f>'Monthly Deposits-LCY'!D14+'Mothly Deposits-FCY'!D14</f>
        <v>845</v>
      </c>
      <c r="E14" s="50">
        <f>'Monthly Deposits-LCY'!E14+'Mothly Deposits-FCY'!E14</f>
        <v>470</v>
      </c>
    </row>
    <row r="15" spans="1:5" ht="30" customHeight="1" x14ac:dyDescent="0.25">
      <c r="A15" s="41">
        <v>3</v>
      </c>
      <c r="B15" s="42" t="s">
        <v>18</v>
      </c>
      <c r="C15" s="50">
        <f>'Monthly Deposits-LCY'!C15+'Mothly Deposits-FCY'!C15</f>
        <v>51206623.557122745</v>
      </c>
      <c r="D15" s="50">
        <f>'Monthly Deposits-LCY'!D15+'Mothly Deposits-FCY'!D15</f>
        <v>37</v>
      </c>
      <c r="E15" s="50">
        <f>'Monthly Deposits-LCY'!E15+'Mothly Deposits-FCY'!E15</f>
        <v>18</v>
      </c>
    </row>
    <row r="16" spans="1:5" ht="30" customHeight="1" x14ac:dyDescent="0.25">
      <c r="A16" s="40">
        <v>4</v>
      </c>
      <c r="B16" s="42" t="s">
        <v>19</v>
      </c>
      <c r="C16" s="50">
        <f>'Monthly Deposits-LCY'!C16+'Mothly Deposits-FCY'!C16</f>
        <v>1082185.9709999999</v>
      </c>
      <c r="D16" s="50">
        <f>'Monthly Deposits-LCY'!D16+'Mothly Deposits-FCY'!D16</f>
        <v>18</v>
      </c>
      <c r="E16" s="50">
        <f>'Monthly Deposits-LCY'!E16+'Mothly Deposits-FCY'!E16</f>
        <v>6</v>
      </c>
    </row>
    <row r="17" spans="1:5" x14ac:dyDescent="0.25">
      <c r="A17" s="37">
        <v>5</v>
      </c>
      <c r="B17" s="38" t="s">
        <v>31</v>
      </c>
      <c r="C17" s="51">
        <f>SUM(C13:C16)</f>
        <v>95102058.493122742</v>
      </c>
      <c r="D17" s="51">
        <f>SUM(D13:D16)</f>
        <v>1139</v>
      </c>
      <c r="E17" s="51">
        <f>SUM(E13:E16)</f>
        <v>678</v>
      </c>
    </row>
    <row r="18" spans="1:5" x14ac:dyDescent="0.25">
      <c r="A18" s="37"/>
      <c r="B18" s="38"/>
      <c r="C18" s="51"/>
      <c r="D18" s="51"/>
      <c r="E18" s="51"/>
    </row>
    <row r="19" spans="1:5" x14ac:dyDescent="0.25">
      <c r="A19" s="37" t="s">
        <v>21</v>
      </c>
      <c r="B19" s="38" t="s">
        <v>22</v>
      </c>
      <c r="C19" s="51">
        <f>C9-C17</f>
        <v>65626793.071877256</v>
      </c>
      <c r="D19" s="51">
        <f>D9-D17</f>
        <v>46866</v>
      </c>
      <c r="E19" s="51">
        <f>E9-E17</f>
        <v>38646</v>
      </c>
    </row>
    <row r="20" spans="1:5" x14ac:dyDescent="0.25">
      <c r="A20" s="37"/>
      <c r="B20" s="38"/>
      <c r="C20" s="51"/>
      <c r="D20" s="35"/>
      <c r="E20" s="35"/>
    </row>
    <row r="21" spans="1:5" x14ac:dyDescent="0.25">
      <c r="A21" s="37" t="s">
        <v>23</v>
      </c>
      <c r="B21" s="38" t="s">
        <v>24</v>
      </c>
      <c r="C21" s="57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1">
        <f>C19*C21</f>
        <v>16406.698267969314</v>
      </c>
      <c r="D22" s="35"/>
      <c r="E22" s="35"/>
    </row>
    <row r="23" spans="1:5" x14ac:dyDescent="0.25">
      <c r="A23" s="53"/>
      <c r="B23" s="54"/>
      <c r="C23" s="55"/>
      <c r="D23" s="56"/>
      <c r="E23" s="56"/>
    </row>
    <row r="24" spans="1:5" x14ac:dyDescent="0.25">
      <c r="A24" s="53"/>
      <c r="B24" s="54"/>
      <c r="C24" s="55"/>
      <c r="D24" s="56"/>
      <c r="E24" s="56"/>
    </row>
    <row r="25" spans="1:5" x14ac:dyDescent="0.25">
      <c r="A25" s="30"/>
      <c r="B25" s="30" t="s">
        <v>27</v>
      </c>
      <c r="C25" s="70"/>
    </row>
    <row r="26" spans="1:5" x14ac:dyDescent="0.25">
      <c r="A26" s="30"/>
      <c r="B26" s="30" t="str">
        <f>'Monthly Deposits-LCY'!B26</f>
        <v>Date: 12/06/2017</v>
      </c>
      <c r="C26" s="70"/>
    </row>
    <row r="27" spans="1:5" x14ac:dyDescent="0.25">
      <c r="A27" s="30"/>
      <c r="B27" s="30"/>
      <c r="C27" s="70"/>
    </row>
    <row r="28" spans="1:5" x14ac:dyDescent="0.25">
      <c r="A28" s="30"/>
      <c r="B28" s="30" t="s">
        <v>29</v>
      </c>
      <c r="C28" s="70"/>
    </row>
    <row r="29" spans="1:5" x14ac:dyDescent="0.25">
      <c r="A29" s="30"/>
      <c r="B29" s="30"/>
      <c r="C29" s="70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2" zoomScaleNormal="112" workbookViewId="0">
      <selection activeCell="E17" sqref="E17"/>
    </sheetView>
  </sheetViews>
  <sheetFormatPr defaultColWidth="43.140625" defaultRowHeight="15" x14ac:dyDescent="0.25"/>
  <cols>
    <col min="1" max="1" width="27.28515625" style="15" customWidth="1"/>
    <col min="2" max="3" width="20.7109375" style="15" customWidth="1"/>
    <col min="4" max="4" width="19.7109375" style="15" customWidth="1"/>
    <col min="5" max="5" width="19" style="15" customWidth="1"/>
    <col min="6" max="6" width="21.5703125" style="15" customWidth="1"/>
    <col min="7" max="7" width="43.140625" style="15"/>
  </cols>
  <sheetData>
    <row r="1" spans="1:6" x14ac:dyDescent="0.25">
      <c r="A1" s="31" t="str">
        <f>'Monthly Deposits-LCY'!B1</f>
        <v>BANK NAME:  COGEBANQUE</v>
      </c>
      <c r="B1" s="44"/>
      <c r="C1" s="44"/>
      <c r="D1" s="44"/>
      <c r="E1" s="44"/>
      <c r="F1" s="44"/>
    </row>
    <row r="2" spans="1:6" x14ac:dyDescent="0.25">
      <c r="A2" s="31" t="str">
        <f>'Monthly Deposits-LCY'!B2</f>
        <v xml:space="preserve">ADDRESS OF THE BANK: KN 4 AV 72 ST, CENTENARY HOUSE/CAR PARK ,NYARUGENGE, B.P. 5230 Kigali - Rwanda </v>
      </c>
      <c r="B2" s="44"/>
      <c r="C2" s="44"/>
      <c r="D2" s="44"/>
      <c r="E2" s="44"/>
      <c r="F2" s="44"/>
    </row>
    <row r="3" spans="1:6" x14ac:dyDescent="0.25">
      <c r="A3" s="31" t="str">
        <f>'Monthly Deposits-LCY'!B3</f>
        <v>PERIOD: MONTHLY</v>
      </c>
      <c r="B3" s="44"/>
      <c r="C3" s="44"/>
      <c r="D3" s="44"/>
      <c r="E3" s="44"/>
      <c r="F3" s="44"/>
    </row>
    <row r="4" spans="1:6" x14ac:dyDescent="0.25">
      <c r="A4" s="31" t="str">
        <f>'Monthly Deposits-LCY'!B4</f>
        <v>REPORT AS AT 31/05/2017</v>
      </c>
      <c r="B4" s="44"/>
      <c r="C4" s="44"/>
      <c r="D4" s="44"/>
      <c r="E4" s="44"/>
      <c r="F4" s="44"/>
    </row>
    <row r="5" spans="1:6" x14ac:dyDescent="0.25">
      <c r="A5" s="44"/>
      <c r="B5" s="44"/>
      <c r="C5" s="46"/>
      <c r="D5" s="44"/>
      <c r="E5" s="44"/>
      <c r="F5" s="44"/>
    </row>
    <row r="6" spans="1:6" x14ac:dyDescent="0.25">
      <c r="A6" s="41"/>
      <c r="B6" s="37" t="s">
        <v>34</v>
      </c>
      <c r="C6" s="47" t="s">
        <v>35</v>
      </c>
      <c r="D6" s="41"/>
      <c r="E6" s="37"/>
      <c r="F6" s="41"/>
    </row>
    <row r="7" spans="1:6" ht="30" customHeight="1" x14ac:dyDescent="0.25">
      <c r="A7" s="58" t="s">
        <v>36</v>
      </c>
      <c r="B7" s="58" t="s">
        <v>7</v>
      </c>
      <c r="C7" s="58" t="s">
        <v>37</v>
      </c>
      <c r="D7" s="58" t="s">
        <v>38</v>
      </c>
      <c r="E7" s="58" t="s">
        <v>39</v>
      </c>
      <c r="F7" s="58" t="s">
        <v>40</v>
      </c>
    </row>
    <row r="8" spans="1:6" s="30" customFormat="1" x14ac:dyDescent="0.25">
      <c r="A8" s="32" t="s">
        <v>41</v>
      </c>
      <c r="B8" s="33">
        <v>136674894.39700001</v>
      </c>
      <c r="C8" s="33"/>
      <c r="D8" s="33">
        <v>1</v>
      </c>
      <c r="E8" s="50">
        <f>B8*D8</f>
        <v>136674894.39700001</v>
      </c>
      <c r="F8" s="59">
        <f>B8</f>
        <v>136674894.39700001</v>
      </c>
    </row>
    <row r="9" spans="1:6" s="30" customFormat="1" x14ac:dyDescent="0.25">
      <c r="A9" s="32" t="s">
        <v>42</v>
      </c>
      <c r="B9" s="33" t="s">
        <v>43</v>
      </c>
      <c r="C9" s="82">
        <v>26859.6476023</v>
      </c>
      <c r="D9" s="33">
        <v>827.97308099999998</v>
      </c>
      <c r="E9" s="50">
        <f t="shared" ref="E9:E15" si="0">C9*D9</f>
        <v>22239065.179850593</v>
      </c>
      <c r="F9" s="59">
        <f t="shared" ref="F9:F15" si="1">E9</f>
        <v>22239065.179850593</v>
      </c>
    </row>
    <row r="10" spans="1:6" s="30" customFormat="1" x14ac:dyDescent="0.25">
      <c r="A10" s="32" t="s">
        <v>44</v>
      </c>
      <c r="B10" s="33" t="s">
        <v>43</v>
      </c>
      <c r="C10" s="82">
        <v>1952.2594597</v>
      </c>
      <c r="D10" s="33">
        <v>925.25991799999997</v>
      </c>
      <c r="E10" s="50">
        <f t="shared" si="0"/>
        <v>1806347.4275967462</v>
      </c>
      <c r="F10" s="59">
        <f t="shared" si="1"/>
        <v>1806347.4275967462</v>
      </c>
    </row>
    <row r="11" spans="1:6" s="30" customFormat="1" x14ac:dyDescent="0.25">
      <c r="A11" s="32" t="s">
        <v>45</v>
      </c>
      <c r="B11" s="33" t="s">
        <v>43</v>
      </c>
      <c r="C11" s="82">
        <v>8.0576399999999992</v>
      </c>
      <c r="D11" s="33">
        <v>1060.4265230000001</v>
      </c>
      <c r="E11" s="50">
        <f t="shared" si="0"/>
        <v>8544.5351687857201</v>
      </c>
      <c r="F11" s="59">
        <f t="shared" si="1"/>
        <v>8544.5351687857201</v>
      </c>
    </row>
    <row r="12" spans="1:6" s="30" customFormat="1" x14ac:dyDescent="0.25">
      <c r="A12" s="32" t="s">
        <v>46</v>
      </c>
      <c r="B12" s="33" t="s">
        <v>43</v>
      </c>
      <c r="C12" s="33">
        <v>0</v>
      </c>
      <c r="D12" s="33">
        <v>0</v>
      </c>
      <c r="E12" s="50">
        <f t="shared" si="0"/>
        <v>0</v>
      </c>
      <c r="F12" s="59">
        <f t="shared" si="1"/>
        <v>0</v>
      </c>
    </row>
    <row r="13" spans="1:6" s="30" customFormat="1" x14ac:dyDescent="0.25">
      <c r="A13" s="32" t="s">
        <v>47</v>
      </c>
      <c r="B13" s="33" t="s">
        <v>43</v>
      </c>
      <c r="C13" s="33">
        <v>0</v>
      </c>
      <c r="D13" s="33">
        <v>0</v>
      </c>
      <c r="E13" s="50">
        <f t="shared" si="0"/>
        <v>0</v>
      </c>
      <c r="F13" s="59">
        <f t="shared" si="1"/>
        <v>0</v>
      </c>
    </row>
    <row r="14" spans="1:6" s="30" customFormat="1" x14ac:dyDescent="0.25">
      <c r="A14" s="32" t="s">
        <v>48</v>
      </c>
      <c r="B14" s="33" t="s">
        <v>43</v>
      </c>
      <c r="C14" s="33">
        <v>0</v>
      </c>
      <c r="D14" s="33">
        <v>0</v>
      </c>
      <c r="E14" s="50">
        <f t="shared" si="0"/>
        <v>0</v>
      </c>
      <c r="F14" s="59">
        <f t="shared" si="1"/>
        <v>0</v>
      </c>
    </row>
    <row r="15" spans="1:6" s="30" customFormat="1" x14ac:dyDescent="0.25">
      <c r="A15" s="32" t="s">
        <v>49</v>
      </c>
      <c r="B15" s="33" t="s">
        <v>43</v>
      </c>
      <c r="C15" s="33">
        <v>0</v>
      </c>
      <c r="D15" s="33">
        <v>0</v>
      </c>
      <c r="E15" s="50">
        <f t="shared" si="0"/>
        <v>0</v>
      </c>
      <c r="F15" s="59">
        <f t="shared" si="1"/>
        <v>0</v>
      </c>
    </row>
    <row r="16" spans="1:6" x14ac:dyDescent="0.25">
      <c r="A16" s="37" t="s">
        <v>50</v>
      </c>
      <c r="B16" s="51">
        <f>SUM(B8:B15)</f>
        <v>136674894.39700001</v>
      </c>
      <c r="C16" s="51">
        <f>SUM(C8:C15)</f>
        <v>28819.964701999997</v>
      </c>
      <c r="D16" s="51">
        <f>SUM(D8:D15)</f>
        <v>2814.6595219999999</v>
      </c>
      <c r="E16" s="51">
        <f>SUM(E8:E15)</f>
        <v>160728851.53961614</v>
      </c>
      <c r="F16" s="51">
        <f>SUM(F8:F15)</f>
        <v>160728851.53961614</v>
      </c>
    </row>
    <row r="17" spans="1:6" x14ac:dyDescent="0.25">
      <c r="F17" s="78"/>
    </row>
    <row r="18" spans="1:6" x14ac:dyDescent="0.25">
      <c r="E18" s="78"/>
      <c r="F18" s="16"/>
    </row>
    <row r="19" spans="1:6" x14ac:dyDescent="0.25">
      <c r="F19" s="78"/>
    </row>
    <row r="20" spans="1:6" x14ac:dyDescent="0.25">
      <c r="A20" s="14"/>
      <c r="B20" s="14"/>
      <c r="C20" s="21"/>
    </row>
    <row r="21" spans="1:6" x14ac:dyDescent="0.25">
      <c r="A21" s="15" t="str">
        <f>'Monthly Deposits-LCY'!B25</f>
        <v>Place: Kigali</v>
      </c>
    </row>
    <row r="22" spans="1:6" x14ac:dyDescent="0.25">
      <c r="A22" s="15" t="str">
        <f>'Monthly Deposits-LCY'!B26</f>
        <v>Date: 12/06/2017</v>
      </c>
      <c r="E22" s="78"/>
    </row>
    <row r="24" spans="1:6" x14ac:dyDescent="0.25">
      <c r="A24" s="15" t="s">
        <v>29</v>
      </c>
    </row>
    <row r="26" spans="1:6" x14ac:dyDescent="0.25">
      <c r="A26" s="15" t="str">
        <f>'Mothly Deposits-FCY'!B30</f>
        <v>currency exchg. 1USD=827.2130RWF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5" workbookViewId="0">
      <selection activeCell="E17" sqref="E17"/>
    </sheetView>
  </sheetViews>
  <sheetFormatPr defaultRowHeight="15" x14ac:dyDescent="0.25"/>
  <cols>
    <col min="1" max="1" width="35.7109375" style="15" customWidth="1"/>
    <col min="2" max="2" width="11.28515625" style="15" bestFit="1" customWidth="1"/>
    <col min="3" max="3" width="22.5703125" style="15" bestFit="1" customWidth="1"/>
    <col min="4" max="4" width="11" style="15" bestFit="1" customWidth="1"/>
    <col min="5" max="5" width="22.42578125" style="15" bestFit="1" customWidth="1"/>
    <col min="6" max="6" width="7.28515625" style="15" bestFit="1" customWidth="1"/>
    <col min="7" max="7" width="22.42578125" style="15" bestFit="1" customWidth="1"/>
    <col min="8" max="8" width="20.85546875" style="15" bestFit="1" customWidth="1"/>
    <col min="9" max="9" width="24.140625" style="15" customWidth="1"/>
    <col min="10" max="10" width="23.5703125" style="15" customWidth="1"/>
    <col min="11" max="11" width="15.85546875" style="15" customWidth="1"/>
    <col min="12" max="12" width="21.85546875" style="15" customWidth="1"/>
    <col min="13" max="13" width="9.140625" style="15" customWidth="1"/>
  </cols>
  <sheetData>
    <row r="1" spans="1:12" x14ac:dyDescent="0.25">
      <c r="A1" s="14" t="str">
        <f>'Monthly Deposits-LCY'!B1</f>
        <v>BANK NAME:  COGEBANQUE</v>
      </c>
      <c r="B1" s="14"/>
      <c r="C1" s="16"/>
    </row>
    <row r="2" spans="1:12" x14ac:dyDescent="0.25">
      <c r="A2" s="14" t="str">
        <f>'Monthly Deposits-LCY'!B2</f>
        <v xml:space="preserve">ADDRESS OF THE BANK: KN 4 AV 72 ST, CENTENARY HOUSE/CAR PARK ,NYARUGENGE, B.P. 5230 Kigali - Rwanda </v>
      </c>
      <c r="B2" s="14"/>
      <c r="C2" s="16"/>
    </row>
    <row r="3" spans="1:12" x14ac:dyDescent="0.25">
      <c r="A3" s="14" t="str">
        <f>'Monthly Deposits-LCY'!B3</f>
        <v>PERIOD: MONTHLY</v>
      </c>
      <c r="B3" s="14"/>
      <c r="C3" s="16"/>
    </row>
    <row r="4" spans="1:12" x14ac:dyDescent="0.25">
      <c r="A4" s="14" t="str">
        <f>'Monthly Deposits-LCY'!B4</f>
        <v>REPORT AS AT 31/05/2017</v>
      </c>
      <c r="B4" s="14"/>
      <c r="C4" s="16"/>
    </row>
    <row r="5" spans="1:12" x14ac:dyDescent="0.25">
      <c r="A5" s="14">
        <f>'Monthly Deposits-LCY'!B5</f>
        <v>0</v>
      </c>
      <c r="B5" s="14"/>
      <c r="C5" s="16"/>
    </row>
    <row r="6" spans="1:12" s="14" customFormat="1" ht="15.75" customHeight="1" x14ac:dyDescent="0.25">
      <c r="A6" s="13" t="s">
        <v>51</v>
      </c>
      <c r="B6" s="13"/>
      <c r="C6" s="13"/>
      <c r="D6" s="13"/>
      <c r="E6" s="13"/>
      <c r="F6" s="13"/>
      <c r="G6" s="13"/>
      <c r="H6" s="13"/>
      <c r="I6" s="13"/>
    </row>
    <row r="7" spans="1:12" s="14" customFormat="1" ht="15.75" customHeight="1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2" ht="15.75" customHeight="1" x14ac:dyDescent="0.25">
      <c r="A8" s="22"/>
      <c r="B8" s="22"/>
      <c r="C8" s="22"/>
      <c r="D8" s="22"/>
      <c r="E8" s="19" t="s">
        <v>52</v>
      </c>
      <c r="F8" s="22"/>
      <c r="G8" s="22"/>
      <c r="H8" s="22"/>
      <c r="I8" s="22"/>
    </row>
    <row r="9" spans="1:12" ht="52.5" customHeight="1" x14ac:dyDescent="0.25">
      <c r="A9" s="25" t="s">
        <v>53</v>
      </c>
      <c r="B9" s="92" t="s">
        <v>54</v>
      </c>
      <c r="C9" s="93"/>
      <c r="D9" s="92" t="s">
        <v>55</v>
      </c>
      <c r="E9" s="93"/>
      <c r="F9" s="92" t="s">
        <v>56</v>
      </c>
      <c r="G9" s="93"/>
      <c r="H9" s="92" t="s">
        <v>57</v>
      </c>
      <c r="I9" s="93"/>
      <c r="J9" s="26"/>
      <c r="K9" s="74"/>
    </row>
    <row r="10" spans="1:12" ht="30.75" customHeight="1" x14ac:dyDescent="0.25">
      <c r="A10" s="25" t="s">
        <v>58</v>
      </c>
      <c r="B10" s="94"/>
      <c r="C10" s="95"/>
      <c r="D10" s="94"/>
      <c r="E10" s="95"/>
      <c r="F10" s="94"/>
      <c r="G10" s="95"/>
      <c r="H10" s="94"/>
      <c r="I10" s="95"/>
      <c r="J10" s="26"/>
    </row>
    <row r="11" spans="1:12" ht="35.25" customHeight="1" x14ac:dyDescent="0.25">
      <c r="A11" s="27"/>
      <c r="B11" s="11" t="s">
        <v>59</v>
      </c>
      <c r="C11" s="11" t="s">
        <v>7</v>
      </c>
      <c r="D11" s="11" t="s">
        <v>59</v>
      </c>
      <c r="E11" s="11" t="s">
        <v>7</v>
      </c>
      <c r="F11" s="11" t="s">
        <v>59</v>
      </c>
      <c r="G11" s="11" t="s">
        <v>7</v>
      </c>
      <c r="H11" s="11" t="s">
        <v>59</v>
      </c>
      <c r="I11" s="11" t="s">
        <v>7</v>
      </c>
      <c r="J11" s="26"/>
    </row>
    <row r="12" spans="1:12" ht="18" customHeight="1" x14ac:dyDescent="0.25">
      <c r="A12" s="22" t="s">
        <v>41</v>
      </c>
      <c r="B12" s="90">
        <f>SUMIFS(CHA!C:C,CHA!A:A,"201*",CHA!B:B,646)+SUMIFS(CHA!C:C,CHA!A:A,"1220*",CHA!B:B,646)+SUMIFS(CHA!C:C,CHA!A:A,"1230*",CHA!B:B,646)</f>
        <v>0</v>
      </c>
      <c r="C12" s="83">
        <f>SUMIFS(CHA!D:D,CHA!A:A,"201*",CHA!B:B,646)+SUMIFS(CHA!D:D,CHA!A:A,"1220*",CHA!B:B,646)+SUMIFS(CHA!D:D,CHA!A:A,"1230*",CHA!B:B,646)</f>
        <v>0</v>
      </c>
      <c r="D12" s="83">
        <f>SUMIFS(CHA!C:C,CHA!A:A,"204*",CHA!B:B,646)+SUMIFS(CHA!C:C,CHA!A:A,"148635",CHA!B:B,646)+SUMIFS(CHA!C:C,CHA!A:A,"148636",CHA!B:B,646)</f>
        <v>0</v>
      </c>
      <c r="E12" s="83">
        <f>SUMIFS(CHA!D:D,CHA!A:A,"204*",CHA!B:B,646)+SUMIFS(CHA!D:D,CHA!A:A,"148635",CHA!B:B,646)+SUMIFS(CHA!D:D,CHA!A:A,"148636",CHA!B:B,646)</f>
        <v>0</v>
      </c>
      <c r="F12" s="83">
        <f>SUMIFS(CHA!C:C,CHA!A:A,"205*",CHA!B:B,646)</f>
        <v>0</v>
      </c>
      <c r="G12" s="83">
        <f>SUMIFS(CHA!D:D,CHA!A:A,"205*",CHA!B:B,646)</f>
        <v>0</v>
      </c>
      <c r="H12" s="83">
        <f>SUMIFS(CHA!C:C,CHA!A:A,"203*",CHA!B:B,646)+SUMIFS(CHA!C:C,CHA!A:A,"208*",CHA!B:B,646)+SUMIFS(CHA!C:C,CHA!A:A,"148*",CHA!B:B,646)+SUMIFS(CHA!C:C,CHA!A:A,"181*",CHA!B:B,646)+SUMIFS(CHA!C:C,CHA!A:A,"209*",CHA!B:B,646)+SUMIFS(CHA!C:C,CHA!A:A,"227*",CHA!B:B,646)+SUMIFS(CHA!C:C,CHA!A:A,"23*",CHA!B:B,646)+SUMIFS(CHA!C:C,CHA!A:A,"24*",CHA!B:B,646)+SUMIFS(CHA!C:C,CHA!A:A,"28*",CHA!B:B,646)+SUMIFS(CHA!C:C,CHA!A:A,"29*",CHA!B:B,646)</f>
        <v>0</v>
      </c>
      <c r="I12" s="79">
        <f>SUMIFS(CHA!D:D,CHA!A:A,"203*",CHA!B:B,646)+SUMIFS(CHA!D:D,CHA!A:A,"208*",CHA!B:B,646)+SUMIFS(CHA!D:D,CHA!A:A,"148*",CHA!B:B,646)+SUMIFS(CHA!D:D,CHA!A:A,"181*",CHA!B:B,646)+SUMIFS(CHA!D:D,CHA!A:A,"209*",CHA!B:B,646)+SUMIFS(CHA!D:D,CHA!A:A,"227*",CHA!B:B,646)+SUMIFS(CHA!D:D,CHA!A:A,"23*",CHA!B:B,646)+SUMIFS(CHA!D:D,CHA!A:A,"24*",CHA!B:B,646)+SUMIFS(CHA!D:D,CHA!A:A,"28*",CHA!B:B,646)+SUMIFS(CHA!D:D,CHA!A:A,"29*",CHA!B:B,646)</f>
        <v>0</v>
      </c>
      <c r="J12" s="86">
        <f t="shared" ref="J12:J19" si="0">C12+E12+G12+I12</f>
        <v>0</v>
      </c>
      <c r="K12" s="78">
        <v>136674894.39700001</v>
      </c>
      <c r="L12" s="78">
        <f>K12-J12</f>
        <v>136674894.39700001</v>
      </c>
    </row>
    <row r="13" spans="1:12" ht="18" customHeight="1" x14ac:dyDescent="0.25">
      <c r="A13" s="22" t="s">
        <v>42</v>
      </c>
      <c r="B13" s="89">
        <f>SUMIFS(CHA!C:C,CHA!A:A,"201*",CHA!B:B,840)+SUMIFS(CHA!C:C,CHA!A:A,"1220*",CHA!B:B,840)+SUMIFS(CHA!C:C,CHA!A:A,"1230*",CHA!B:B,840)</f>
        <v>0</v>
      </c>
      <c r="C13" s="83">
        <f>SUMIFS(CHA!D:D,CHA!A:A,"201*",CHA!B:B,840)+SUMIFS(CHA!D:D,CHA!A:A,"1220*",CHA!B:B,840)+SUMIFS(CHA!D:D,CHA!A:A,"1230*",CHA!B:B,840)</f>
        <v>0</v>
      </c>
      <c r="D13" s="83">
        <f>SUMIFS(CHA!C:C,CHA!A:A,"204*",CHA!B:B,840)+SUMIFS(CHA!C:C,CHA!A:A,"148635",CHA!B:B,840)+SUMIFS(CHA!C:C,CHA!A:A,"148636",CHA!B:B,840)</f>
        <v>0</v>
      </c>
      <c r="E13" s="90">
        <f>SUMIFS(CHA!D:D,CHA!A:A,"204*",CHA!B:B,840)+SUMIFS(CHA!D:D,CHA!A:A,"148635",CHA!B:B,840)+SUMIFS(CHA!D:D,CHA!A:A,"148636",CHA!B:B,840)</f>
        <v>0</v>
      </c>
      <c r="F13" s="83">
        <f>SUMIFS(CHA!C:C,CHA!A:A,"205*",CHA!B:B,840)</f>
        <v>0</v>
      </c>
      <c r="G13" s="83">
        <f>SUMIFS(CHA!D:D,CHA!A:A,"205*",CHA!B:B,840)</f>
        <v>0</v>
      </c>
      <c r="H13" s="83">
        <f>SUMIFS(CHA!C:C,CHA!A:A,"203*",CHA!B:B,840)+SUMIFS(CHA!C:C,CHA!A:A,"208*",CHA!B:B,840)+SUMIFS(CHA!C:C,CHA!A:A,"148*",CHA!B:B,840)+SUMIFS(CHA!C:C,CHA!A:A,"181*",CHA!B:B,840)+SUMIFS(CHA!C:C,CHA!A:A,"209*",CHA!B:B,840)+SUMIFS(CHA!C:C,CHA!A:A,"227*",CHA!B:B,840)+SUMIFS(CHA!C:C,CHA!A:A,"23*",CHA!B:B,840)+SUMIFS(CHA!C:C,CHA!A:A,"24*",CHA!B:B,840)+SUMIFS(CHA!C:C,CHA!A:A,"28*",CHA!B:B,840)+SUMIFS(CHA!C:C,CHA!A:A,"29*",CHA!B:B,840)</f>
        <v>0</v>
      </c>
      <c r="I13" s="83">
        <f>SUMIFS(CHA!D:D,CHA!A:A,"203*",CHA!B:B,840)+SUMIFS(CHA!D:D,CHA!A:A,"208*",CHA!B:B,840)+SUMIFS(CHA!D:D,CHA!A:A,"148*",CHA!B:B,840)+SUMIFS(CHA!D:D,CHA!A:A,"181*",CHA!B:B,840)+SUMIFS(CHA!D:D,CHA!A:A,"209*",CHA!B:B,840)+SUMIFS(CHA!D:D,CHA!A:A,"227*",CHA!B:B,840)+SUMIFS(CHA!D:D,CHA!A:A,"23*",CHA!B:B,840)+SUMIFS(CHA!D:D,CHA!A:A,"24*",CHA!B:B,840)+SUMIFS(CHA!D:D,CHA!A:A,"28*",CHA!B:B,840)+SUMIFS(CHA!D:D,CHA!A:A,"29*",CHA!B:B,840)</f>
        <v>0</v>
      </c>
      <c r="J13" s="86">
        <f t="shared" si="0"/>
        <v>0</v>
      </c>
      <c r="K13" s="80">
        <v>22239065.179850999</v>
      </c>
      <c r="L13" s="78">
        <f>K13-J13</f>
        <v>22239065.179850999</v>
      </c>
    </row>
    <row r="14" spans="1:12" ht="13.5" customHeight="1" x14ac:dyDescent="0.25">
      <c r="A14" s="17" t="s">
        <v>44</v>
      </c>
      <c r="B14" s="83">
        <f>SUMIFS(CHA!C:C,CHA!A:A,"201*",CHA!B:B,978)+SUMIFS(CHA!C:C,CHA!A:A,"1220*",CHA!B:B,978)+SUMIFS(CHA!C:C,CHA!A:A,"1230*",CHA!B:B,978)</f>
        <v>0</v>
      </c>
      <c r="C14" s="90">
        <f>SUMIFS(CHA!D:D,CHA!A:A,"201*",CHA!B:B,978)+SUMIFS(CHA!D:D,CHA!A:A,"1220*",CHA!B:B,978)+SUMIFS(CHA!D:D,CHA!A:A,"1230*",CHA!B:B,978)</f>
        <v>0</v>
      </c>
      <c r="D14" s="83">
        <f>SUMIFS(CHA!C:C,CHA!A:A,"204*",CHA!B:B,978)+SUMIFS(CHA!C:C,CHA!A:A,"148635",CHA!B:B,978)+SUMIFS(CHA!C:C,CHA!A:A,"148636",CHA!B:B,978)</f>
        <v>0</v>
      </c>
      <c r="E14" s="89">
        <f>SUMIFS(CHA!D:D,CHA!A:A,"204*",CHA!B:B,978)+SUMIFS(CHA!D:D,CHA!A:A,"148635",CHA!B:B,978)+SUMIFS(CHA!D:D,CHA!A:A,"148636",CHA!B:B,978)</f>
        <v>0</v>
      </c>
      <c r="F14" s="83">
        <f>SUMIFS(CHA!C:C,CHA!A:A,"205*",CHA!B:B,978)</f>
        <v>0</v>
      </c>
      <c r="G14" s="83">
        <f>SUMIFS(CHA!D:D,CHA!A:A,"205*",CHA!B:B,978)</f>
        <v>0</v>
      </c>
      <c r="H14" s="83">
        <f>SUMIFS(CHA!C:C,CHA!A:A,"203*",CHA!B:B,978)+SUMIFS(CHA!C:C,CHA!A:A,"208*",CHA!B:B,978)+SUMIFS(CHA!C:C,CHA!A:A,"148*",CHA!B:B,978)+SUMIFS(CHA!C:C,CHA!A:A,"181*",CHA!B:B,978)+SUMIFS(CHA!C:C,CHA!A:A,"209*",CHA!B:B,978)+SUMIFS(CHA!C:C,CHA!A:A,"227*",CHA!B:B,978)+SUMIFS(CHA!C:C,CHA!A:A,"23*",CHA!B:B,978)+SUMIFS(CHA!C:C,CHA!A:A,"24*",CHA!B:B,978)+SUMIFS(CHA!C:C,CHA!A:A,"28*",CHA!B:B,978)+SUMIFS(CHA!C:C,CHA!A:A,"29*",CHA!B:B,978)</f>
        <v>0</v>
      </c>
      <c r="I14" s="83">
        <f>SUMIFS(CHA!D:D,CHA!A:A,"203*",CHA!B:B,978)+SUMIFS(CHA!D:D,CHA!A:A,"208*",CHA!B:B,978)+SUMIFS(CHA!D:D,CHA!A:A,"148*",CHA!B:B,978)+SUMIFS(CHA!D:D,CHA!A:A,"181*",CHA!B:B,978)+SUMIFS(CHA!D:D,CHA!A:A,"209*",CHA!B:B,978)+SUMIFS(CHA!D:D,CHA!A:A,"227*",CHA!B:B,978)+SUMIFS(CHA!D:D,CHA!A:A,"23*",CHA!B:B,978)+SUMIFS(CHA!D:D,CHA!A:A,"24*",CHA!B:B,978)+SUMIFS(CHA!D:D,CHA!A:A,"28*",CHA!B:B,978)+SUMIFS(CHA!D:D,CHA!A:A,"29*",CHA!B:B,978)</f>
        <v>0</v>
      </c>
      <c r="J14" s="86">
        <f t="shared" si="0"/>
        <v>0</v>
      </c>
      <c r="K14" s="78">
        <v>1806347.4275966999</v>
      </c>
      <c r="L14" s="78">
        <f>K14-J14</f>
        <v>1806347.4275966999</v>
      </c>
    </row>
    <row r="15" spans="1:12" ht="13.5" customHeight="1" x14ac:dyDescent="0.25">
      <c r="A15" s="17" t="s">
        <v>45</v>
      </c>
      <c r="B15" s="83">
        <f>SUMIFS(CHA!C:C,CHA!A:A,"201*",CHA!B:B,826)+SUMIFS(CHA!C:C,CHA!A:A,"1220*",CHA!B:B,826)+SUMIFS(CHA!C:C,CHA!A:A,"1230*",CHA!B:B,826)</f>
        <v>0</v>
      </c>
      <c r="C15" s="91">
        <f>SUMIFS(CHA!D:D,CHA!A:A,"201*",CHA!B:B,826)+SUMIFS(CHA!D:D,CHA!A:A,"1220*",CHA!B:B,826)+SUMIFS(CHA!D:D,CHA!A:A,"1230*",CHA!B:B,826)</f>
        <v>0</v>
      </c>
      <c r="D15" s="83">
        <f>SUMIFS(CHA!C:C,CHA!A:A,"204*",CHA!B:B,826)+SUMIFS(CHA!C:C,CHA!A:A,"148635",CHA!B:B,826)+SUMIFS(CHA!C:C,CHA!A:A,"148636",CHA!B:B,826)</f>
        <v>0</v>
      </c>
      <c r="E15" s="83">
        <f>SUMIFS(CHA!D:D,CHA!A:A,"204*",CHA!B:B,826)+SUMIFS(CHA!D:D,CHA!A:A,"148635",CHA!B:B,826)+SUMIFS(CHA!D:D,CHA!A:A,"148636",CHA!B:B,826)</f>
        <v>0</v>
      </c>
      <c r="F15" s="83">
        <f>SUMIFS(CHA!C:C,CHA!A:A,"205*",CHA!B:B,826)</f>
        <v>0</v>
      </c>
      <c r="G15" s="83">
        <f>SUMIFS(CHA!D:D,CHA!A:A,"205*",CHA!B:B,826)</f>
        <v>0</v>
      </c>
      <c r="H15" s="83"/>
      <c r="I15" s="79"/>
      <c r="J15" s="86">
        <f t="shared" si="0"/>
        <v>0</v>
      </c>
      <c r="K15" s="78"/>
    </row>
    <row r="16" spans="1:12" ht="13.5" customHeight="1" x14ac:dyDescent="0.25">
      <c r="A16" s="17" t="s">
        <v>46</v>
      </c>
      <c r="B16" s="83"/>
      <c r="C16" s="89"/>
      <c r="D16" s="83"/>
      <c r="E16" s="83"/>
      <c r="F16" s="83"/>
      <c r="G16" s="83"/>
      <c r="H16" s="83"/>
      <c r="I16" s="79"/>
      <c r="J16" s="86">
        <f t="shared" si="0"/>
        <v>0</v>
      </c>
      <c r="K16" s="78"/>
    </row>
    <row r="17" spans="1:11" ht="13.5" customHeight="1" x14ac:dyDescent="0.25">
      <c r="A17" s="17" t="s">
        <v>47</v>
      </c>
      <c r="B17" s="83"/>
      <c r="C17" s="83"/>
      <c r="D17" s="83"/>
      <c r="E17" s="83"/>
      <c r="F17" s="83"/>
      <c r="G17" s="83"/>
      <c r="H17" s="83"/>
      <c r="I17" s="79"/>
      <c r="J17" s="86">
        <f t="shared" si="0"/>
        <v>0</v>
      </c>
    </row>
    <row r="18" spans="1:11" ht="13.5" customHeight="1" x14ac:dyDescent="0.25">
      <c r="A18" s="17" t="s">
        <v>48</v>
      </c>
      <c r="B18" s="83"/>
      <c r="C18" s="83"/>
      <c r="D18" s="83"/>
      <c r="E18" s="83"/>
      <c r="F18" s="83"/>
      <c r="G18" s="83"/>
      <c r="H18" s="83"/>
      <c r="I18" s="79"/>
      <c r="J18" s="86">
        <f t="shared" si="0"/>
        <v>0</v>
      </c>
    </row>
    <row r="19" spans="1:11" ht="13.5" customHeight="1" x14ac:dyDescent="0.25">
      <c r="A19" s="17" t="s">
        <v>49</v>
      </c>
      <c r="B19" s="83"/>
      <c r="C19" s="83"/>
      <c r="D19" s="83"/>
      <c r="E19" s="83"/>
      <c r="F19" s="83"/>
      <c r="G19" s="83"/>
      <c r="H19" s="83"/>
      <c r="I19" s="79"/>
      <c r="J19" s="86">
        <f t="shared" si="0"/>
        <v>0</v>
      </c>
    </row>
    <row r="20" spans="1:11" s="14" customFormat="1" ht="27" customHeight="1" x14ac:dyDescent="0.25">
      <c r="A20" s="28" t="s">
        <v>50</v>
      </c>
      <c r="B20" s="84">
        <f t="shared" ref="B20:I20" si="1">SUM(B12:B19)</f>
        <v>0</v>
      </c>
      <c r="C20" s="84">
        <f t="shared" si="1"/>
        <v>0</v>
      </c>
      <c r="D20" s="84">
        <f t="shared" si="1"/>
        <v>0</v>
      </c>
      <c r="E20" s="84">
        <f>SUM(E12:E19)</f>
        <v>0</v>
      </c>
      <c r="F20" s="84">
        <f t="shared" si="1"/>
        <v>0</v>
      </c>
      <c r="G20" s="84">
        <f t="shared" si="1"/>
        <v>0</v>
      </c>
      <c r="H20" s="84">
        <f t="shared" si="1"/>
        <v>0</v>
      </c>
      <c r="I20" s="29">
        <f t="shared" si="1"/>
        <v>0</v>
      </c>
      <c r="J20" s="86">
        <f>C20+E20+G20+I20</f>
        <v>0</v>
      </c>
    </row>
    <row r="21" spans="1:11" ht="13.5" customHeight="1" x14ac:dyDescent="0.25">
      <c r="F21" s="81"/>
    </row>
    <row r="22" spans="1:11" x14ac:dyDescent="0.25">
      <c r="C22" s="15">
        <v>55039680.964000002</v>
      </c>
      <c r="E22" s="15">
        <v>39895138.866999999</v>
      </c>
      <c r="G22" s="15">
        <v>62331473.769000001</v>
      </c>
      <c r="I22" s="15">
        <v>3462557.9649999999</v>
      </c>
    </row>
    <row r="23" spans="1:11" x14ac:dyDescent="0.25">
      <c r="C23" s="78">
        <f>C20-C22</f>
        <v>-55039680.964000002</v>
      </c>
      <c r="D23" s="78"/>
      <c r="E23" s="78">
        <f>E20-E22</f>
        <v>-39895138.866999999</v>
      </c>
      <c r="F23" s="78"/>
      <c r="G23" s="78">
        <f>G20-G22</f>
        <v>-62331473.769000001</v>
      </c>
      <c r="I23" s="78">
        <f>I20-I22</f>
        <v>-3462557.9649999999</v>
      </c>
    </row>
    <row r="24" spans="1:11" x14ac:dyDescent="0.25">
      <c r="G24" s="78"/>
      <c r="I24" s="78"/>
    </row>
    <row r="25" spans="1:11" x14ac:dyDescent="0.25">
      <c r="A25" s="15" t="s">
        <v>27</v>
      </c>
      <c r="E25" s="78">
        <f>+C20+E20+G20+I20</f>
        <v>0</v>
      </c>
      <c r="G25" s="78"/>
      <c r="I25" s="85"/>
    </row>
    <row r="26" spans="1:11" x14ac:dyDescent="0.25">
      <c r="A26" s="15" t="str">
        <f>'Monthly Deposits-LCY'!B26</f>
        <v>Date: 12/06/2017</v>
      </c>
      <c r="G26" s="78"/>
      <c r="I26" s="78"/>
    </row>
    <row r="27" spans="1:11" x14ac:dyDescent="0.25">
      <c r="E27" s="78">
        <f>E25-'Monthly Deposits Consolidated'!C9</f>
        <v>-160728851.565</v>
      </c>
    </row>
    <row r="28" spans="1:11" x14ac:dyDescent="0.25">
      <c r="A28" s="15" t="s">
        <v>29</v>
      </c>
    </row>
    <row r="30" spans="1:11" x14ac:dyDescent="0.25">
      <c r="A30" s="15" t="str">
        <f>'Mothly Deposits-FCY'!B30</f>
        <v>currency exchg. 1USD=827.2130RWF</v>
      </c>
      <c r="K30" s="78"/>
    </row>
    <row r="32" spans="1:11" x14ac:dyDescent="0.25">
      <c r="I32" s="16"/>
    </row>
  </sheetData>
  <sheetProtection formatCells="0" formatColumns="0" formatRows="0" insertColumns="0" insertRows="0" insertHyperlinks="0" deleteColumns="0" deleteRows="0" sort="0" autoFilter="0" pivotTables="0"/>
  <mergeCells count="4">
    <mergeCell ref="B9:C10"/>
    <mergeCell ref="D9:E10"/>
    <mergeCell ref="F9:G10"/>
    <mergeCell ref="H9:I10"/>
  </mergeCells>
  <pageMargins left="0.7" right="0.7" top="0.75" bottom="0.75" header="0.3" footer="0.3"/>
  <pageSetup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4" sqref="D14"/>
    </sheetView>
  </sheetViews>
  <sheetFormatPr defaultRowHeight="15" x14ac:dyDescent="0.25"/>
  <cols>
    <col min="1" max="1" width="9.140625" style="15" customWidth="1"/>
    <col min="2" max="2" width="56.85546875" style="15" customWidth="1"/>
    <col min="3" max="3" width="26.28515625" style="15" customWidth="1"/>
    <col min="4" max="4" width="29.7109375" style="15" customWidth="1"/>
    <col min="5" max="5" width="27.5703125" style="15" customWidth="1"/>
    <col min="6" max="6" width="9.140625" style="15" customWidth="1"/>
  </cols>
  <sheetData>
    <row r="1" spans="1:5" x14ac:dyDescent="0.25">
      <c r="A1" s="31" t="str">
        <f>'Monthly Deposits-LCY'!B1</f>
        <v>BANK NAME:  COGEBANQUE</v>
      </c>
      <c r="B1" s="31"/>
      <c r="C1" s="70"/>
      <c r="D1" s="44"/>
      <c r="E1" s="44"/>
    </row>
    <row r="2" spans="1:5" x14ac:dyDescent="0.25">
      <c r="A2" s="31" t="str">
        <f>'Monthly Deposits-LCY'!B2</f>
        <v xml:space="preserve">ADDRESS OF THE BANK: KN 4 AV 72 ST, CENTENARY HOUSE/CAR PARK ,NYARUGENGE, B.P. 5230 Kigali - Rwanda </v>
      </c>
      <c r="B2" s="31"/>
      <c r="C2" s="70"/>
      <c r="D2" s="44"/>
      <c r="E2" s="44"/>
    </row>
    <row r="3" spans="1:5" x14ac:dyDescent="0.25">
      <c r="A3" s="31" t="s">
        <v>60</v>
      </c>
      <c r="B3" s="31"/>
      <c r="C3" s="70"/>
      <c r="D3" s="44"/>
      <c r="E3" s="44"/>
    </row>
    <row r="4" spans="1:5" x14ac:dyDescent="0.25">
      <c r="A4" s="31" t="str">
        <f>'Monthly Deposits-LCY'!B4</f>
        <v>REPORT AS AT 31/05/2017</v>
      </c>
      <c r="B4" s="31"/>
      <c r="C4" s="70"/>
      <c r="D4" s="44"/>
      <c r="E4" s="44"/>
    </row>
    <row r="5" spans="1:5" x14ac:dyDescent="0.25">
      <c r="A5" s="44"/>
      <c r="B5" s="44"/>
      <c r="C5" s="44"/>
      <c r="D5" s="44"/>
      <c r="E5" s="44"/>
    </row>
    <row r="6" spans="1:5" x14ac:dyDescent="0.25">
      <c r="A6" s="44"/>
      <c r="B6" s="45" t="s">
        <v>61</v>
      </c>
      <c r="C6" s="44"/>
      <c r="D6" s="44"/>
      <c r="E6" s="44"/>
    </row>
    <row r="7" spans="1:5" x14ac:dyDescent="0.25">
      <c r="A7" s="40"/>
      <c r="B7" s="38"/>
      <c r="C7" s="38" t="s">
        <v>62</v>
      </c>
      <c r="D7" s="40"/>
      <c r="E7" s="38"/>
    </row>
    <row r="8" spans="1:5" x14ac:dyDescent="0.25">
      <c r="A8" s="49" t="s">
        <v>5</v>
      </c>
      <c r="B8" s="49" t="s">
        <v>6</v>
      </c>
      <c r="C8" s="49" t="s">
        <v>9</v>
      </c>
      <c r="D8" s="49" t="s">
        <v>63</v>
      </c>
      <c r="E8" s="49" t="s">
        <v>64</v>
      </c>
    </row>
    <row r="9" spans="1:5" ht="20.25" customHeight="1" x14ac:dyDescent="0.25">
      <c r="A9" s="38" t="s">
        <v>10</v>
      </c>
      <c r="B9" s="60" t="s">
        <v>65</v>
      </c>
      <c r="C9" s="61"/>
      <c r="D9" s="61"/>
      <c r="E9" s="61"/>
    </row>
    <row r="10" spans="1:5" ht="16.5" customHeight="1" x14ac:dyDescent="0.25">
      <c r="A10" s="40">
        <v>1</v>
      </c>
      <c r="B10" s="62" t="s">
        <v>66</v>
      </c>
      <c r="C10" s="68">
        <v>27305</v>
      </c>
      <c r="D10" s="68">
        <v>1220422.9820000001</v>
      </c>
      <c r="E10" s="63">
        <f>D10</f>
        <v>1220422.9820000001</v>
      </c>
    </row>
    <row r="11" spans="1:5" ht="23.25" customHeight="1" x14ac:dyDescent="0.25">
      <c r="A11" s="64">
        <v>2</v>
      </c>
      <c r="B11" s="62" t="s">
        <v>67</v>
      </c>
      <c r="C11" s="68">
        <v>365</v>
      </c>
      <c r="D11" s="68">
        <v>198524</v>
      </c>
      <c r="E11" s="63">
        <f>C11*500000</f>
        <v>182500000</v>
      </c>
    </row>
    <row r="12" spans="1:5" ht="20.25" customHeight="1" x14ac:dyDescent="0.25">
      <c r="A12" s="40">
        <v>3</v>
      </c>
      <c r="B12" s="62" t="s">
        <v>68</v>
      </c>
      <c r="C12" s="68">
        <v>297</v>
      </c>
      <c r="D12" s="68">
        <v>192028.01699999999</v>
      </c>
      <c r="E12" s="63">
        <f>C12*500000</f>
        <v>148500000</v>
      </c>
    </row>
    <row r="13" spans="1:5" ht="17.25" customHeight="1" x14ac:dyDescent="0.25">
      <c r="A13" s="64">
        <v>4</v>
      </c>
      <c r="B13" s="62" t="s">
        <v>69</v>
      </c>
      <c r="C13" s="68">
        <v>3743</v>
      </c>
      <c r="D13" s="68">
        <f>33154052.898+2834.988</f>
        <v>33156887.886</v>
      </c>
      <c r="E13" s="63">
        <f>C13*500000</f>
        <v>1871500000</v>
      </c>
    </row>
    <row r="14" spans="1:5" ht="24" customHeight="1" x14ac:dyDescent="0.25">
      <c r="A14" s="38" t="s">
        <v>14</v>
      </c>
      <c r="B14" s="60" t="s">
        <v>70</v>
      </c>
      <c r="C14" s="65">
        <f>C10+C11+C12+C13</f>
        <v>31710</v>
      </c>
      <c r="D14" s="65">
        <f>D10+D11+D12+D13</f>
        <v>34767862.884999998</v>
      </c>
      <c r="E14" s="65">
        <f>E10+E11+E12+E13</f>
        <v>2203720422.9819999</v>
      </c>
    </row>
    <row r="15" spans="1:5" x14ac:dyDescent="0.25">
      <c r="A15" s="66"/>
      <c r="B15" s="60"/>
      <c r="C15" s="65"/>
      <c r="D15" s="65"/>
      <c r="E15" s="67"/>
    </row>
    <row r="16" spans="1:5" ht="20.25" customHeight="1" x14ac:dyDescent="0.25">
      <c r="A16" s="38" t="s">
        <v>21</v>
      </c>
      <c r="B16" s="60" t="s">
        <v>71</v>
      </c>
      <c r="C16" s="65"/>
      <c r="D16" s="65"/>
      <c r="E16" s="65"/>
    </row>
    <row r="17" spans="1:5" ht="16.5" customHeight="1" x14ac:dyDescent="0.25">
      <c r="A17" s="40">
        <v>1</v>
      </c>
      <c r="B17" s="62" t="s">
        <v>66</v>
      </c>
      <c r="C17" s="68">
        <v>3571</v>
      </c>
      <c r="D17" s="68">
        <v>275904.022</v>
      </c>
      <c r="E17" s="63">
        <f>D17</f>
        <v>275904.022</v>
      </c>
    </row>
    <row r="18" spans="1:5" ht="23.25" customHeight="1" x14ac:dyDescent="0.25">
      <c r="A18" s="64">
        <v>2</v>
      </c>
      <c r="B18" s="62" t="s">
        <v>67</v>
      </c>
      <c r="C18" s="68">
        <v>98</v>
      </c>
      <c r="D18" s="68">
        <v>55743.226000000002</v>
      </c>
      <c r="E18" s="63">
        <f>C18*500000</f>
        <v>49000000</v>
      </c>
    </row>
    <row r="19" spans="1:5" ht="20.25" customHeight="1" x14ac:dyDescent="0.25">
      <c r="A19" s="40">
        <v>3</v>
      </c>
      <c r="B19" s="62" t="s">
        <v>68</v>
      </c>
      <c r="C19" s="68">
        <v>85</v>
      </c>
      <c r="D19" s="68">
        <v>58568.203999999998</v>
      </c>
      <c r="E19" s="63">
        <f>C19*500000</f>
        <v>42500000</v>
      </c>
    </row>
    <row r="20" spans="1:5" ht="17.25" customHeight="1" x14ac:dyDescent="0.25">
      <c r="A20" s="64">
        <v>4</v>
      </c>
      <c r="B20" s="62" t="s">
        <v>69</v>
      </c>
      <c r="C20" s="68">
        <v>2064</v>
      </c>
      <c r="D20" s="68">
        <v>113045189.84299999</v>
      </c>
      <c r="E20" s="63">
        <f>C20*500000</f>
        <v>1032000000</v>
      </c>
    </row>
    <row r="21" spans="1:5" ht="24" customHeight="1" x14ac:dyDescent="0.25">
      <c r="A21" s="38" t="s">
        <v>23</v>
      </c>
      <c r="B21" s="60" t="s">
        <v>72</v>
      </c>
      <c r="C21" s="65">
        <f>C17+C18+C19+C20</f>
        <v>5818</v>
      </c>
      <c r="D21" s="65">
        <f>D17+D18+D19+D20</f>
        <v>113435405.295</v>
      </c>
      <c r="E21" s="65">
        <f>E17+E18+E19+E20</f>
        <v>1123775904.0220001</v>
      </c>
    </row>
    <row r="22" spans="1:5" x14ac:dyDescent="0.25">
      <c r="A22" s="54"/>
      <c r="B22" s="72"/>
      <c r="C22" s="73"/>
      <c r="D22" s="73"/>
      <c r="E22" s="73"/>
    </row>
    <row r="23" spans="1:5" x14ac:dyDescent="0.25">
      <c r="A23" s="75"/>
      <c r="B23" s="30" t="str">
        <f>'Monthly Deposits-LCY'!B25</f>
        <v>Place: Kigali</v>
      </c>
      <c r="C23" s="76"/>
      <c r="D23" s="73"/>
      <c r="E23" s="73"/>
    </row>
    <row r="24" spans="1:5" x14ac:dyDescent="0.25">
      <c r="A24" s="30"/>
      <c r="B24" s="30" t="str">
        <f>'Monthly Deposits-LCY'!B26</f>
        <v>Date: 12/06/2017</v>
      </c>
      <c r="C24" s="77"/>
      <c r="D24" s="74"/>
      <c r="E24" s="74"/>
    </row>
    <row r="25" spans="1:5" x14ac:dyDescent="0.25">
      <c r="A25" s="30"/>
      <c r="B25" s="30"/>
      <c r="C25" s="30"/>
      <c r="D25" s="44"/>
      <c r="E25" s="44"/>
    </row>
    <row r="26" spans="1:5" x14ac:dyDescent="0.25">
      <c r="A26" s="30"/>
      <c r="B26" s="30" t="s">
        <v>29</v>
      </c>
      <c r="C26" s="30"/>
      <c r="D26" s="44"/>
      <c r="E26" s="44"/>
    </row>
    <row r="27" spans="1:5" x14ac:dyDescent="0.25">
      <c r="A27" s="30"/>
      <c r="B27" s="30"/>
      <c r="C27" s="30"/>
      <c r="D27" s="44"/>
      <c r="E27" s="44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98" zoomScaleNormal="98" workbookViewId="0">
      <selection activeCell="E8" sqref="E8"/>
    </sheetView>
  </sheetViews>
  <sheetFormatPr defaultRowHeight="18.75" customHeight="1" x14ac:dyDescent="0.25"/>
  <cols>
    <col min="1" max="1" width="23.5703125" style="15" customWidth="1"/>
    <col min="2" max="2" width="18.42578125" style="15" customWidth="1"/>
    <col min="3" max="3" width="19.5703125" style="15" customWidth="1"/>
    <col min="4" max="4" width="22.5703125" style="15" customWidth="1"/>
    <col min="5" max="5" width="18.28515625" style="15" customWidth="1"/>
    <col min="6" max="6" width="16.42578125" style="15" customWidth="1"/>
    <col min="7" max="7" width="14.85546875" style="15" customWidth="1"/>
    <col min="8" max="8" width="14.140625" style="15" customWidth="1"/>
    <col min="9" max="9" width="16.7109375" style="15" customWidth="1"/>
    <col min="10" max="10" width="14.42578125" style="15" customWidth="1"/>
    <col min="11" max="11" width="17.140625" style="15" customWidth="1"/>
    <col min="12" max="12" width="15.28515625" style="15" customWidth="1"/>
    <col min="13" max="13" width="14.42578125" style="15" customWidth="1"/>
    <col min="14" max="14" width="9.140625" style="15" customWidth="1"/>
  </cols>
  <sheetData>
    <row r="1" spans="1:13" ht="15" customHeight="1" x14ac:dyDescent="0.25">
      <c r="A1" s="14" t="s">
        <v>73</v>
      </c>
      <c r="B1" s="14"/>
      <c r="C1" s="16"/>
    </row>
    <row r="2" spans="1:13" ht="15" customHeight="1" x14ac:dyDescent="0.25">
      <c r="A2" s="14" t="s">
        <v>74</v>
      </c>
      <c r="B2" s="14"/>
      <c r="C2" s="16"/>
    </row>
    <row r="3" spans="1:13" ht="15" customHeight="1" x14ac:dyDescent="0.25">
      <c r="A3" s="14" t="s">
        <v>75</v>
      </c>
      <c r="B3" s="14"/>
      <c r="C3" s="16"/>
    </row>
    <row r="4" spans="1:13" ht="15" customHeight="1" x14ac:dyDescent="0.25">
      <c r="A4" s="14" t="s">
        <v>76</v>
      </c>
      <c r="B4" s="14"/>
      <c r="C4" s="16"/>
    </row>
    <row r="5" spans="1:13" ht="18.75" customHeight="1" x14ac:dyDescent="0.25">
      <c r="A5" s="1"/>
    </row>
    <row r="6" spans="1:13" ht="18.75" customHeight="1" x14ac:dyDescent="0.25">
      <c r="A6" s="10"/>
      <c r="D6" s="10" t="s">
        <v>77</v>
      </c>
    </row>
    <row r="7" spans="1:13" ht="94.5" customHeight="1" x14ac:dyDescent="0.25">
      <c r="A7" s="5" t="s">
        <v>78</v>
      </c>
      <c r="B7" s="5" t="s">
        <v>79</v>
      </c>
      <c r="C7" s="5" t="s">
        <v>80</v>
      </c>
      <c r="D7" s="5" t="s">
        <v>81</v>
      </c>
      <c r="E7" s="6" t="s">
        <v>82</v>
      </c>
      <c r="F7" s="6" t="s">
        <v>83</v>
      </c>
      <c r="G7" s="6" t="s">
        <v>84</v>
      </c>
      <c r="H7" s="6" t="s">
        <v>85</v>
      </c>
      <c r="I7" s="5" t="s">
        <v>86</v>
      </c>
      <c r="J7" s="5" t="s">
        <v>87</v>
      </c>
      <c r="K7" s="5" t="s">
        <v>88</v>
      </c>
      <c r="L7" s="6" t="s">
        <v>89</v>
      </c>
      <c r="M7" s="6" t="s">
        <v>90</v>
      </c>
    </row>
    <row r="8" spans="1:13" ht="18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18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8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18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18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8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8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8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8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1" ht="18.75" customHeight="1" x14ac:dyDescent="0.25">
      <c r="A17" s="2"/>
      <c r="D17" s="3"/>
    </row>
    <row r="18" spans="1:11" ht="18.75" customHeight="1" x14ac:dyDescent="0.25">
      <c r="A18" s="3"/>
      <c r="D18" s="10" t="s">
        <v>91</v>
      </c>
    </row>
    <row r="19" spans="1:11" s="14" customFormat="1" ht="94.5" customHeight="1" x14ac:dyDescent="0.25">
      <c r="A19" s="5" t="s">
        <v>78</v>
      </c>
      <c r="B19" s="5" t="s">
        <v>80</v>
      </c>
      <c r="C19" s="4" t="s">
        <v>92</v>
      </c>
      <c r="D19" s="8" t="s">
        <v>93</v>
      </c>
      <c r="E19" s="8" t="s">
        <v>94</v>
      </c>
      <c r="F19" s="8" t="s">
        <v>36</v>
      </c>
      <c r="G19" s="8" t="s">
        <v>95</v>
      </c>
      <c r="H19" s="8" t="s">
        <v>96</v>
      </c>
      <c r="I19" s="9" t="s">
        <v>97</v>
      </c>
      <c r="J19" s="8" t="s">
        <v>98</v>
      </c>
      <c r="K19" s="8" t="s">
        <v>99</v>
      </c>
    </row>
    <row r="20" spans="1:11" ht="18.75" customHeight="1" x14ac:dyDescent="0.25">
      <c r="A20" s="23"/>
      <c r="B20" s="17"/>
      <c r="C20" s="17"/>
      <c r="D20" s="17"/>
      <c r="E20" s="17"/>
      <c r="F20" s="17" t="s">
        <v>41</v>
      </c>
      <c r="G20" s="20">
        <v>0</v>
      </c>
      <c r="H20" s="20">
        <v>0</v>
      </c>
      <c r="I20" s="20">
        <f t="shared" ref="I20:I27" si="0">G20+H20</f>
        <v>0</v>
      </c>
      <c r="J20" s="17" t="s">
        <v>43</v>
      </c>
      <c r="K20" s="24">
        <f t="shared" ref="K20:K27" si="1">I20</f>
        <v>0</v>
      </c>
    </row>
    <row r="21" spans="1:11" ht="18.75" customHeight="1" x14ac:dyDescent="0.25">
      <c r="A21" s="23"/>
      <c r="B21" s="17"/>
      <c r="C21" s="17"/>
      <c r="D21" s="17"/>
      <c r="E21" s="17"/>
      <c r="F21" s="17" t="s">
        <v>42</v>
      </c>
      <c r="G21" s="20">
        <v>0</v>
      </c>
      <c r="H21" s="20">
        <v>0</v>
      </c>
      <c r="I21" s="20">
        <f t="shared" si="0"/>
        <v>0</v>
      </c>
      <c r="J21" s="17"/>
      <c r="K21" s="24">
        <f t="shared" si="1"/>
        <v>0</v>
      </c>
    </row>
    <row r="22" spans="1:11" ht="18.75" customHeight="1" x14ac:dyDescent="0.25">
      <c r="A22" s="23"/>
      <c r="B22" s="17"/>
      <c r="C22" s="17"/>
      <c r="D22" s="17"/>
      <c r="E22" s="17"/>
      <c r="F22" s="17" t="s">
        <v>44</v>
      </c>
      <c r="G22" s="20">
        <v>0</v>
      </c>
      <c r="H22" s="20">
        <v>0</v>
      </c>
      <c r="I22" s="20">
        <f t="shared" si="0"/>
        <v>0</v>
      </c>
      <c r="J22" s="17"/>
      <c r="K22" s="24">
        <f t="shared" si="1"/>
        <v>0</v>
      </c>
    </row>
    <row r="23" spans="1:11" ht="18.75" customHeight="1" x14ac:dyDescent="0.25">
      <c r="A23" s="23"/>
      <c r="B23" s="17"/>
      <c r="C23" s="17"/>
      <c r="D23" s="17"/>
      <c r="E23" s="17"/>
      <c r="F23" s="17" t="s">
        <v>45</v>
      </c>
      <c r="G23" s="20">
        <v>0</v>
      </c>
      <c r="H23" s="20">
        <v>0</v>
      </c>
      <c r="I23" s="20">
        <f t="shared" si="0"/>
        <v>0</v>
      </c>
      <c r="J23" s="17"/>
      <c r="K23" s="24">
        <f t="shared" si="1"/>
        <v>0</v>
      </c>
    </row>
    <row r="24" spans="1:11" ht="18.75" customHeight="1" x14ac:dyDescent="0.25">
      <c r="A24" s="23"/>
      <c r="B24" s="17"/>
      <c r="C24" s="17"/>
      <c r="D24" s="17"/>
      <c r="E24" s="17"/>
      <c r="F24" s="17" t="s">
        <v>100</v>
      </c>
      <c r="G24" s="20">
        <v>0</v>
      </c>
      <c r="H24" s="20">
        <v>0</v>
      </c>
      <c r="I24" s="20">
        <f t="shared" si="0"/>
        <v>0</v>
      </c>
      <c r="J24" s="17"/>
      <c r="K24" s="24">
        <f t="shared" si="1"/>
        <v>0</v>
      </c>
    </row>
    <row r="25" spans="1:11" ht="18.75" customHeight="1" x14ac:dyDescent="0.25">
      <c r="A25" s="23"/>
      <c r="B25" s="17"/>
      <c r="C25" s="17"/>
      <c r="D25" s="17"/>
      <c r="E25" s="17"/>
      <c r="F25" s="17" t="s">
        <v>47</v>
      </c>
      <c r="G25" s="20">
        <v>0</v>
      </c>
      <c r="H25" s="20">
        <v>0</v>
      </c>
      <c r="I25" s="20">
        <f t="shared" si="0"/>
        <v>0</v>
      </c>
      <c r="J25" s="17"/>
      <c r="K25" s="24">
        <f t="shared" si="1"/>
        <v>0</v>
      </c>
    </row>
    <row r="26" spans="1:11" ht="18.75" customHeight="1" x14ac:dyDescent="0.25">
      <c r="A26" s="23"/>
      <c r="B26" s="17"/>
      <c r="C26" s="17"/>
      <c r="D26" s="17"/>
      <c r="E26" s="17"/>
      <c r="F26" s="17" t="s">
        <v>48</v>
      </c>
      <c r="G26" s="20">
        <v>0</v>
      </c>
      <c r="H26" s="20">
        <v>0</v>
      </c>
      <c r="I26" s="20">
        <f t="shared" si="0"/>
        <v>0</v>
      </c>
      <c r="J26" s="17"/>
      <c r="K26" s="24">
        <f t="shared" si="1"/>
        <v>0</v>
      </c>
    </row>
    <row r="27" spans="1:11" ht="18.75" customHeight="1" x14ac:dyDescent="0.25">
      <c r="A27" s="23"/>
      <c r="B27" s="17"/>
      <c r="C27" s="17"/>
      <c r="D27" s="17"/>
      <c r="E27" s="17"/>
      <c r="F27" s="17" t="s">
        <v>101</v>
      </c>
      <c r="G27" s="20">
        <v>0</v>
      </c>
      <c r="H27" s="20">
        <v>0</v>
      </c>
      <c r="I27" s="20">
        <f t="shared" si="0"/>
        <v>0</v>
      </c>
      <c r="J27" s="17"/>
      <c r="K27" s="24">
        <f t="shared" si="1"/>
        <v>0</v>
      </c>
    </row>
    <row r="28" spans="1:11" s="14" customFormat="1" ht="18.75" customHeight="1" x14ac:dyDescent="0.25">
      <c r="A28" s="4" t="s">
        <v>50</v>
      </c>
      <c r="B28" s="18"/>
      <c r="C28" s="18"/>
      <c r="D28" s="18"/>
      <c r="E28" s="18"/>
      <c r="F28" s="18"/>
      <c r="G28" s="19">
        <f>SUM(G20:G27)</f>
        <v>0</v>
      </c>
      <c r="H28" s="19">
        <f>SUM(H20:H27)</f>
        <v>0</v>
      </c>
      <c r="I28" s="19">
        <f>SUM(I20:I27)</f>
        <v>0</v>
      </c>
      <c r="J28" s="18"/>
      <c r="K28" s="69">
        <f>SUM(K20:K27)</f>
        <v>0</v>
      </c>
    </row>
    <row r="29" spans="1:11" ht="18.75" customHeight="1" x14ac:dyDescent="0.25">
      <c r="A29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G2" sqref="G2"/>
    </sheetView>
  </sheetViews>
  <sheetFormatPr defaultRowHeight="15" x14ac:dyDescent="0.25"/>
  <cols>
    <col min="1" max="1" width="14.42578125" style="87" customWidth="1"/>
    <col min="2" max="2" width="15.85546875" style="87" customWidth="1"/>
    <col min="3" max="3" width="19.42578125" style="87" customWidth="1"/>
    <col min="4" max="4" width="19.28515625" style="87" customWidth="1"/>
    <col min="5" max="5" width="9.140625" style="87" customWidth="1"/>
    <col min="7" max="7" width="11.42578125" customWidth="1"/>
    <col min="8" max="8" width="12.5703125" customWidth="1"/>
    <col min="9" max="9" width="16.7109375" customWidth="1"/>
    <col min="10" max="10" width="14.42578125" customWidth="1"/>
    <col min="11" max="11" width="16.42578125" customWidth="1"/>
  </cols>
  <sheetData>
    <row r="1" spans="1:11" x14ac:dyDescent="0.25">
      <c r="A1" s="88" t="s">
        <v>102</v>
      </c>
      <c r="B1" s="88" t="s">
        <v>103</v>
      </c>
      <c r="C1" s="88" t="s">
        <v>104</v>
      </c>
      <c r="D1" s="88" t="s">
        <v>105</v>
      </c>
      <c r="F1" s="88" t="s">
        <v>106</v>
      </c>
      <c r="G1" s="88" t="s">
        <v>103</v>
      </c>
      <c r="H1" s="88" t="s">
        <v>107</v>
      </c>
      <c r="I1" s="88" t="s">
        <v>108</v>
      </c>
      <c r="J1" s="88" t="s">
        <v>109</v>
      </c>
      <c r="K1" s="88" t="s">
        <v>110</v>
      </c>
    </row>
  </sheetData>
  <sheetProtection formatCells="0" formatColumns="0" formatRows="0" insertColumns="0" insertRows="0" insertHyperlinks="0" deleteColumns="0" deleteRows="0" sort="0" autoFilter="0" pivotTables="0"/>
  <autoFilter ref="A1:D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Monthly Deposits-LCY</vt:lpstr>
      <vt:lpstr>Mothly Deposits-FCY</vt:lpstr>
      <vt:lpstr>Monthly Deposits Consolidated</vt:lpstr>
      <vt:lpstr>Monthly Deposits by Currency</vt:lpstr>
      <vt:lpstr>MONTHLY PRODUCT TYPE</vt:lpstr>
      <vt:lpstr>Quarterly Report </vt:lpstr>
      <vt:lpstr>Register of Depositor&amp; Deposit</vt:lpstr>
      <vt:lpstr>CHA</vt:lpstr>
      <vt:lpstr>'Monthly Deposits by Currency'!Print_Area</vt:lpstr>
      <vt:lpstr>'Monthly Deposits Consolidated'!Print_Area</vt:lpstr>
      <vt:lpstr>'Monthly Deposits-LCY'!Print_Area</vt:lpstr>
      <vt:lpstr>'MONTHLY PRODUCT TYPE'!Print_Area</vt:lpstr>
      <vt:lpstr>'Mothly Deposits-FCY'!Print_Area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2011-04-07T09:55:00Z</dcterms:created>
  <dcterms:modified xsi:type="dcterms:W3CDTF">2017-08-29T14:40:01Z</dcterms:modified>
  <cp:category>Test result file</cp:category>
</cp:coreProperties>
</file>