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85" windowWidth="19815" windowHeight="7110" firstSheet="3" activeTab="3"/>
  </bookViews>
  <sheets>
    <sheet name="Monthly Deposits-LCY" sheetId="1" r:id="rId1"/>
    <sheet name="Mothly Deposits-FCY" sheetId="2" r:id="rId2"/>
    <sheet name="Monthly Deposits Consolidated" sheetId="3" r:id="rId3"/>
    <sheet name="Monthly Deposits by Currency" sheetId="4" r:id="rId4"/>
    <sheet name="MONTHLY PRODUCT TYPE" sheetId="5" r:id="rId5"/>
    <sheet name="Quarterly Report " sheetId="6" r:id="rId6"/>
    <sheet name="Register of Depositor&amp; Deposit" sheetId="7" r:id="rId7"/>
    <sheet name="CHA" sheetId="8" state="hidden" r:id="rId8"/>
  </sheets>
  <definedNames>
    <definedName name="_xlnm._FilterDatabase" localSheetId="7" hidden="1">CHA!$F$1:$K$15</definedName>
    <definedName name="_xlnm.Print_Area" localSheetId="3">'Monthly Deposits by Currency'!$A$1:$F$27</definedName>
    <definedName name="_xlnm.Print_Area" localSheetId="2">'Monthly Deposits Consolidated'!$A$1:$E$28</definedName>
    <definedName name="_xlnm.Print_Area" localSheetId="0">'Monthly Deposits-LCY'!$A$1:$E$31</definedName>
    <definedName name="_xlnm.Print_Area" localSheetId="4">'MONTHLY PRODUCT TYPE'!$A$1:$I$30</definedName>
    <definedName name="_xlnm.Print_Area" localSheetId="1">'Mothly Deposits-FCY'!$A$1:$E$30</definedName>
  </definedNames>
  <calcPr calcId="145621"/>
</workbook>
</file>

<file path=xl/calcChain.xml><?xml version="1.0" encoding="utf-8"?>
<calcChain xmlns="http://schemas.openxmlformats.org/spreadsheetml/2006/main">
  <c r="D9" i="4" l="1"/>
  <c r="D10" i="4"/>
  <c r="D11" i="4"/>
  <c r="D8" i="4"/>
  <c r="E8" i="4" s="1"/>
  <c r="C9" i="4"/>
  <c r="C10" i="4"/>
  <c r="E10" i="4" s="1"/>
  <c r="F10" i="4" s="1"/>
  <c r="C11" i="4"/>
  <c r="E11" i="4" s="1"/>
  <c r="F11" i="4" s="1"/>
  <c r="H28" i="7"/>
  <c r="G28" i="7"/>
  <c r="I27" i="7"/>
  <c r="K27" i="7" s="1"/>
  <c r="I26" i="7"/>
  <c r="K26" i="7" s="1"/>
  <c r="I25" i="7"/>
  <c r="K25" i="7" s="1"/>
  <c r="K24" i="7"/>
  <c r="I24" i="7"/>
  <c r="I23" i="7"/>
  <c r="K23" i="7" s="1"/>
  <c r="K22" i="7"/>
  <c r="I22" i="7"/>
  <c r="I21" i="7"/>
  <c r="K21" i="7" s="1"/>
  <c r="K20" i="7"/>
  <c r="I20" i="7"/>
  <c r="I28" i="7" s="1"/>
  <c r="B24" i="6"/>
  <c r="B23" i="6"/>
  <c r="D21" i="6"/>
  <c r="C21" i="6"/>
  <c r="E20" i="6"/>
  <c r="E19" i="6"/>
  <c r="E18" i="6"/>
  <c r="E17" i="6"/>
  <c r="E21" i="6" s="1"/>
  <c r="D14" i="6"/>
  <c r="C14" i="6"/>
  <c r="E13" i="6"/>
  <c r="D13" i="6"/>
  <c r="E12" i="6"/>
  <c r="E11" i="6"/>
  <c r="E10" i="6"/>
  <c r="E14" i="6" s="1"/>
  <c r="A4" i="6"/>
  <c r="A2" i="6"/>
  <c r="A1" i="6"/>
  <c r="A30" i="5"/>
  <c r="A26" i="5"/>
  <c r="J19" i="5"/>
  <c r="J18" i="5"/>
  <c r="J17" i="5"/>
  <c r="J16" i="5"/>
  <c r="G15" i="5"/>
  <c r="F15" i="5"/>
  <c r="E15" i="5"/>
  <c r="D15" i="5"/>
  <c r="C15" i="5"/>
  <c r="J15" i="5" s="1"/>
  <c r="B15" i="5"/>
  <c r="I14" i="5"/>
  <c r="H14" i="5"/>
  <c r="G14" i="5"/>
  <c r="F14" i="5"/>
  <c r="E14" i="5"/>
  <c r="D14" i="5"/>
  <c r="C14" i="5"/>
  <c r="J14" i="5" s="1"/>
  <c r="L14" i="5" s="1"/>
  <c r="B14" i="5"/>
  <c r="I13" i="5"/>
  <c r="H13" i="5"/>
  <c r="G13" i="5"/>
  <c r="F13" i="5"/>
  <c r="E13" i="5"/>
  <c r="D13" i="5"/>
  <c r="C13" i="5"/>
  <c r="J13" i="5" s="1"/>
  <c r="L13" i="5" s="1"/>
  <c r="B13" i="5"/>
  <c r="I12" i="5"/>
  <c r="I20" i="5" s="1"/>
  <c r="I23" i="5" s="1"/>
  <c r="H12" i="5"/>
  <c r="H20" i="5" s="1"/>
  <c r="G12" i="5"/>
  <c r="G20" i="5" s="1"/>
  <c r="G23" i="5" s="1"/>
  <c r="F12" i="5"/>
  <c r="F20" i="5" s="1"/>
  <c r="E12" i="5"/>
  <c r="E20" i="5" s="1"/>
  <c r="E23" i="5" s="1"/>
  <c r="D12" i="5"/>
  <c r="D20" i="5" s="1"/>
  <c r="C12" i="5"/>
  <c r="J12" i="5" s="1"/>
  <c r="L12" i="5" s="1"/>
  <c r="B12" i="5"/>
  <c r="B20" i="5" s="1"/>
  <c r="A5" i="5"/>
  <c r="A4" i="5"/>
  <c r="A3" i="5"/>
  <c r="A2" i="5"/>
  <c r="A1" i="5"/>
  <c r="A26" i="4"/>
  <c r="A22" i="4"/>
  <c r="A21" i="4"/>
  <c r="F15" i="4"/>
  <c r="E15" i="4"/>
  <c r="E14" i="4"/>
  <c r="F14" i="4" s="1"/>
  <c r="F13" i="4"/>
  <c r="E13" i="4"/>
  <c r="E12" i="4"/>
  <c r="F12" i="4" s="1"/>
  <c r="A4" i="4"/>
  <c r="A3" i="4"/>
  <c r="A2" i="4"/>
  <c r="A1" i="4"/>
  <c r="B26" i="3"/>
  <c r="E16" i="3"/>
  <c r="D16" i="3"/>
  <c r="C16" i="3"/>
  <c r="E15" i="3"/>
  <c r="D15" i="3"/>
  <c r="E14" i="3"/>
  <c r="D14" i="3"/>
  <c r="E13" i="3"/>
  <c r="E17" i="3" s="1"/>
  <c r="D13" i="3"/>
  <c r="D17" i="3" s="1"/>
  <c r="C13" i="3"/>
  <c r="E11" i="3"/>
  <c r="D11" i="3"/>
  <c r="C11" i="3"/>
  <c r="E10" i="3"/>
  <c r="D10" i="3"/>
  <c r="D9" i="3" s="1"/>
  <c r="D19" i="3" s="1"/>
  <c r="C10" i="3"/>
  <c r="C9" i="3"/>
  <c r="B4" i="3"/>
  <c r="B3" i="3"/>
  <c r="B2" i="3"/>
  <c r="B1" i="3"/>
  <c r="B26" i="2"/>
  <c r="E19" i="2"/>
  <c r="E17" i="2"/>
  <c r="D17" i="2"/>
  <c r="D9" i="2" s="1"/>
  <c r="D19" i="2" s="1"/>
  <c r="C17" i="2"/>
  <c r="E9" i="2"/>
  <c r="C9" i="2"/>
  <c r="C19" i="2" s="1"/>
  <c r="C22" i="2" s="1"/>
  <c r="B4" i="2"/>
  <c r="B3" i="2"/>
  <c r="B2" i="2"/>
  <c r="B1" i="2"/>
  <c r="E17" i="1"/>
  <c r="E9" i="1" s="1"/>
  <c r="E19" i="1" s="1"/>
  <c r="D17" i="1"/>
  <c r="C15" i="1"/>
  <c r="C15" i="3" s="1"/>
  <c r="C14" i="1"/>
  <c r="C14" i="3" s="1"/>
  <c r="C13" i="1"/>
  <c r="C17" i="1" s="1"/>
  <c r="D9" i="1"/>
  <c r="D19" i="1" s="1"/>
  <c r="C9" i="1"/>
  <c r="C19" i="1" s="1"/>
  <c r="C22" i="1" s="1"/>
  <c r="E9" i="4" l="1"/>
  <c r="F9" i="4" s="1"/>
  <c r="D16" i="4"/>
  <c r="C16" i="4"/>
  <c r="E16" i="4"/>
  <c r="F8" i="4"/>
  <c r="F16" i="4" s="1"/>
  <c r="B16" i="4"/>
  <c r="K28" i="7"/>
  <c r="E9" i="3"/>
  <c r="E19" i="3" s="1"/>
  <c r="C17" i="3"/>
  <c r="C19" i="3"/>
  <c r="C22" i="3" s="1"/>
  <c r="C20" i="5"/>
  <c r="J20" i="5" l="1"/>
  <c r="E25" i="5"/>
  <c r="E27" i="5" s="1"/>
  <c r="C23" i="5"/>
</calcChain>
</file>

<file path=xl/sharedStrings.xml><?xml version="1.0" encoding="utf-8"?>
<sst xmlns="http://schemas.openxmlformats.org/spreadsheetml/2006/main" count="208" uniqueCount="111">
  <si>
    <t>BANK NAME:  COGEBANQUE</t>
  </si>
  <si>
    <t xml:space="preserve">ADDRESS OF THE BANK: KN 4 AV 72 ST, CENTENARY HOUSE/CAR PARK ,NYARUGENGE, B.P. 5230 Kigali - Rwanda </t>
  </si>
  <si>
    <t>PERIOD: MONTHLY</t>
  </si>
  <si>
    <t>REPORT AS AT 31/05/2017</t>
  </si>
  <si>
    <t>FORM A/1</t>
  </si>
  <si>
    <t>No</t>
  </si>
  <si>
    <t>Description</t>
  </si>
  <si>
    <t>Amount in 000 RWF</t>
  </si>
  <si>
    <t>No of deposits</t>
  </si>
  <si>
    <t>No of depositors</t>
  </si>
  <si>
    <t>I</t>
  </si>
  <si>
    <t>TOTAL DEPOSITS</t>
  </si>
  <si>
    <t>Total deposits of natural persons+Accrued interest</t>
  </si>
  <si>
    <t>Total legal entities' deposits+ Accrued interest</t>
  </si>
  <si>
    <t>II</t>
  </si>
  <si>
    <t xml:space="preserve">EXCLUDED DEPOSITS </t>
  </si>
  <si>
    <t>deposits of Government and its agencies+ Accrued interest</t>
  </si>
  <si>
    <t>deposits of banks and micro  financial institutions+ Accrued interest</t>
  </si>
  <si>
    <t>insurance companies, pension funds, and collective investment schemes+ Accrued interest</t>
  </si>
  <si>
    <t>deposits ofpersons holding shares of more than five percent (5%) of voting rights  in a bank or MFI+ Accrued interest</t>
  </si>
  <si>
    <t>TOTAL EXCLUDED DEPOSITS (sum 1:4))</t>
  </si>
  <si>
    <t>III</t>
  </si>
  <si>
    <t>TOTAL ELIGIBLE (INSURABLE) DEPOSITS  (I - II)</t>
  </si>
  <si>
    <t>IV</t>
  </si>
  <si>
    <t>QUARTERLY PREMIUM RATE</t>
  </si>
  <si>
    <t>V</t>
  </si>
  <si>
    <t>QUARTERLY PREMIUM AMOUNT</t>
  </si>
  <si>
    <t>Place: Kigali</t>
  </si>
  <si>
    <t>Date: 12/06/2017</t>
  </si>
  <si>
    <t>Stamp and Signature of Responsible Person</t>
  </si>
  <si>
    <t>FORM A/2</t>
  </si>
  <si>
    <t>TOTAL EXCLUDED DEPOSITS (sum 1:4)</t>
  </si>
  <si>
    <t>currency exchg. 1USD=827.2130RWF</t>
  </si>
  <si>
    <t>FORM A/3</t>
  </si>
  <si>
    <t>BANK:</t>
  </si>
  <si>
    <t>FORM A/4</t>
  </si>
  <si>
    <t>Currency</t>
  </si>
  <si>
    <t>Amount in 000 FCY</t>
  </si>
  <si>
    <t>Exchange Rate</t>
  </si>
  <si>
    <t>Equivalent In 000 RWF</t>
  </si>
  <si>
    <t>Total in 000 RWF</t>
  </si>
  <si>
    <t>RWF</t>
  </si>
  <si>
    <t>USD</t>
  </si>
  <si>
    <t>N/A</t>
  </si>
  <si>
    <t>EUROs</t>
  </si>
  <si>
    <t>GBP</t>
  </si>
  <si>
    <t>KES</t>
  </si>
  <si>
    <t>UGS</t>
  </si>
  <si>
    <t>TZS</t>
  </si>
  <si>
    <t>Etc</t>
  </si>
  <si>
    <t>TOTAL</t>
  </si>
  <si>
    <t>DATA PER PRODUCT TYPE FOR INDIVIDUALS/ ENTITIES ACCORDING TO CATEGORIES IN AMOUNT AND NUMBER</t>
  </si>
  <si>
    <t>FORM A/5</t>
  </si>
  <si>
    <t xml:space="preserve">Currency </t>
  </si>
  <si>
    <t>Current Accounts</t>
  </si>
  <si>
    <t>Saving Accounts</t>
  </si>
  <si>
    <t xml:space="preserve">Term   deposit  </t>
  </si>
  <si>
    <t xml:space="preserve">Any other type of account </t>
  </si>
  <si>
    <t>Type</t>
  </si>
  <si>
    <t>N°</t>
  </si>
  <si>
    <t>PERIOD: QUARTERLY</t>
  </si>
  <si>
    <t>ALL CURRENCIES GUARANTEED DEPOSITS</t>
  </si>
  <si>
    <t>FORM B</t>
  </si>
  <si>
    <t>Deposits in 000 RWF</t>
  </si>
  <si>
    <t>INSURED DEPOSITS</t>
  </si>
  <si>
    <t>TOTAL DEPOSITS  OF NATURAL PERSONS</t>
  </si>
  <si>
    <t xml:space="preserve">deposits that are ≤ 500.000  </t>
  </si>
  <si>
    <t xml:space="preserve">deposits that are 500.001-600.000  </t>
  </si>
  <si>
    <t xml:space="preserve">deposits that are  600.001-700.000  </t>
  </si>
  <si>
    <t>deposits that are &gt;700 001</t>
  </si>
  <si>
    <t xml:space="preserve">TOTAL INSURED DEPOSITS OF INDIVIDUALS </t>
  </si>
  <si>
    <t>TOTAL DEPOSITS  OF LEGAL ENTITIES</t>
  </si>
  <si>
    <t xml:space="preserve">TOTAL INSURED DEPOSITS LEGAL ENTITIES </t>
  </si>
  <si>
    <t>BANK NAME:</t>
  </si>
  <si>
    <t>ADDRESS OF THE BANK:</t>
  </si>
  <si>
    <t>PERIOD: SEMI-ANNUALLY</t>
  </si>
  <si>
    <t>REPORT AS AT…………………………………</t>
  </si>
  <si>
    <t>1. REGISTER OF ELIGIBLE DEPOSITORS</t>
  </si>
  <si>
    <t>Unique Depositor’s Identification Deposit/Account’s N°(customer code)</t>
  </si>
  <si>
    <t>Account N°</t>
  </si>
  <si>
    <t>Names</t>
  </si>
  <si>
    <t>Gender</t>
  </si>
  <si>
    <t>Passport / ID</t>
  </si>
  <si>
    <t>Date of Birth</t>
  </si>
  <si>
    <t>(Address) Sector</t>
  </si>
  <si>
    <t>(Address) District</t>
  </si>
  <si>
    <t>Telephone</t>
  </si>
  <si>
    <t>e-mail</t>
  </si>
  <si>
    <t>Bank Branch</t>
  </si>
  <si>
    <t>Names of the Mandatory on the Account</t>
  </si>
  <si>
    <t>Passport / ID of the Mandatory on the Account</t>
  </si>
  <si>
    <t>2. REGISTER OF ELIGIBLE DEPOSITS</t>
  </si>
  <si>
    <t>LIST OF N° of deposit(s)s per Depositor(s)</t>
  </si>
  <si>
    <t>Name(s)of deposit holder(s) for joint deposit</t>
  </si>
  <si>
    <t xml:space="preserve">Percentage(%) of share in  joint deposit(s) </t>
  </si>
  <si>
    <t xml:space="preserve">Deposit  balance amount  </t>
  </si>
  <si>
    <t xml:space="preserve">Accrued     interest </t>
  </si>
  <si>
    <t>Total balance amount(per currencies)</t>
  </si>
  <si>
    <t>Exchange rate</t>
  </si>
  <si>
    <t>Total balance amount in RWF</t>
  </si>
  <si>
    <t>KSH</t>
  </si>
  <si>
    <t>ETC</t>
  </si>
  <si>
    <t>CHA</t>
  </si>
  <si>
    <t>DEV</t>
  </si>
  <si>
    <t>NUMBERS</t>
  </si>
  <si>
    <t>SUMS</t>
  </si>
  <si>
    <t>TCLI</t>
  </si>
  <si>
    <t>TIND</t>
  </si>
  <si>
    <t>NUM</t>
  </si>
  <si>
    <t>SDE</t>
  </si>
  <si>
    <t>SDECV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</si>
</sst>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0%"/>
    <numFmt numFmtId="166" formatCode="_(* #,##0.000_);_(* \(#,##0.000\);_(* &quot;-&quot;??_);_(@_)"/>
  </numFmts>
  <fonts count="11" x14ac:knownFonts="1">
    <font>
      <sz val="11"/>
      <color rgb="FF000000"/>
      <name val="Calibri"/>
    </font>
    <font>
      <b/>
      <u/>
      <sz val="12"/>
      <color rgb="FF000000"/>
      <name val="Bookman Old Style"/>
    </font>
    <font>
      <sz val="12"/>
      <color rgb="FF000000"/>
      <name val="Bookman Old Style"/>
    </font>
    <font>
      <b/>
      <sz val="11"/>
      <color rgb="FF000000"/>
      <name val="Bookman Old Style"/>
    </font>
    <font>
      <b/>
      <sz val="12"/>
      <color rgb="FF000000"/>
      <name val="Bookman Old Style"/>
    </font>
    <font>
      <b/>
      <i/>
      <sz val="12"/>
      <color rgb="FF000000"/>
      <name val="Bookman Old Style"/>
    </font>
    <font>
      <sz val="11"/>
      <color rgb="FF000000"/>
      <name val="Bookman Old Style"/>
    </font>
    <font>
      <b/>
      <sz val="12"/>
      <color rgb="FFFFFFFF"/>
      <name val="Bookman Old Style"/>
    </font>
    <font>
      <b/>
      <sz val="11"/>
      <color rgb="FFFFFFFF"/>
      <name val="Bookman Old Style"/>
    </font>
    <font>
      <sz val="11"/>
      <color rgb="FFFF0000"/>
      <name val="Bookman Old Style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A379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379BB"/>
        <bgColor rgb="FFA379BB"/>
      </patternFill>
    </fill>
    <fill>
      <patternFill patternType="solid">
        <fgColor rgb="FF262626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justify" vertical="center"/>
    </xf>
    <xf numFmtId="164" fontId="6" fillId="2" borderId="1" xfId="0" applyNumberFormat="1" applyFont="1" applyFill="1" applyBorder="1"/>
    <xf numFmtId="0" fontId="7" fillId="3" borderId="1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0" fontId="6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6" fillId="2" borderId="1" xfId="0" applyFont="1" applyFill="1" applyBorder="1" applyProtection="1">
      <protection locked="0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justify"/>
    </xf>
    <xf numFmtId="164" fontId="3" fillId="4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3" fillId="2" borderId="0" xfId="0" applyFont="1" applyFill="1"/>
    <xf numFmtId="164" fontId="6" fillId="2" borderId="0" xfId="0" applyNumberFormat="1" applyFont="1" applyFill="1"/>
    <xf numFmtId="164" fontId="3" fillId="2" borderId="1" xfId="0" applyNumberFormat="1" applyFont="1" applyFill="1" applyBorder="1"/>
    <xf numFmtId="16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164" fontId="6" fillId="2" borderId="1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164" fontId="3" fillId="2" borderId="4" xfId="0" applyNumberFormat="1" applyFont="1" applyFill="1" applyBorder="1" applyAlignment="1">
      <alignment horizontal="center" wrapText="1"/>
    </xf>
    <xf numFmtId="164" fontId="6" fillId="2" borderId="1" xfId="0" applyNumberFormat="1" applyFont="1" applyFill="1" applyBorder="1" applyAlignment="1" applyProtection="1">
      <alignment horizontal="center" wrapText="1"/>
      <protection locked="0"/>
    </xf>
    <xf numFmtId="164" fontId="3" fillId="2" borderId="1" xfId="0" applyNumberFormat="1" applyFont="1" applyFill="1" applyBorder="1"/>
    <xf numFmtId="164" fontId="6" fillId="2" borderId="0" xfId="0" applyNumberFormat="1" applyFont="1" applyFill="1" applyProtection="1">
      <protection locked="0"/>
    </xf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/>
    <xf numFmtId="164" fontId="2" fillId="2" borderId="1" xfId="0" applyNumberFormat="1" applyFont="1" applyFill="1" applyBorder="1" applyAlignment="1">
      <alignment horizontal="justify" vertical="center"/>
    </xf>
    <xf numFmtId="1" fontId="6" fillId="2" borderId="0" xfId="0" applyNumberFormat="1" applyFont="1" applyFill="1"/>
    <xf numFmtId="0" fontId="9" fillId="2" borderId="0" xfId="0" applyFont="1" applyFill="1"/>
    <xf numFmtId="164" fontId="2" fillId="2" borderId="1" xfId="0" applyNumberFormat="1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166" fontId="6" fillId="2" borderId="0" xfId="0" applyNumberFormat="1" applyFont="1" applyFill="1"/>
    <xf numFmtId="164" fontId="6" fillId="2" borderId="0" xfId="0" applyNumberFormat="1" applyFont="1" applyFill="1" applyAlignment="1">
      <alignment vertical="center" wrapText="1"/>
    </xf>
    <xf numFmtId="0" fontId="0" fillId="2" borderId="0" xfId="0" applyFill="1"/>
    <xf numFmtId="0" fontId="10" fillId="6" borderId="0" xfId="0" applyFont="1" applyFill="1"/>
    <xf numFmtId="164" fontId="2" fillId="2" borderId="5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0" fontId="7" fillId="3" borderId="6" xfId="0" applyFont="1" applyFill="1" applyBorder="1" applyAlignment="1">
      <alignment horizontal="justify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7" fillId="3" borderId="8" xfId="0" applyFont="1" applyFill="1" applyBorder="1" applyAlignment="1">
      <alignment horizontal="justify" vertical="center" wrapText="1"/>
    </xf>
    <xf numFmtId="0" fontId="7" fillId="3" borderId="9" xfId="0" applyFont="1" applyFill="1" applyBorder="1" applyAlignment="1">
      <alignment horizontal="justify" vertical="center" wrapText="1"/>
    </xf>
    <xf numFmtId="164" fontId="6" fillId="2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06" zoomScaleNormal="106" workbookViewId="0">
      <selection activeCell="B27" sqref="B27"/>
    </sheetView>
  </sheetViews>
  <sheetFormatPr defaultRowHeight="15" x14ac:dyDescent="0.25"/>
  <cols>
    <col min="1" max="1" width="8.28515625" style="44" customWidth="1"/>
    <col min="2" max="2" width="65.140625" style="44" customWidth="1"/>
    <col min="3" max="3" width="29.7109375" style="46" customWidth="1"/>
    <col min="4" max="4" width="24" style="44" customWidth="1"/>
    <col min="5" max="5" width="27" style="44" customWidth="1"/>
    <col min="6" max="6" width="20.42578125" style="44" customWidth="1"/>
    <col min="7" max="7" width="9.140625" style="44" customWidth="1"/>
  </cols>
  <sheetData>
    <row r="1" spans="1:5" x14ac:dyDescent="0.25">
      <c r="A1" s="30"/>
      <c r="B1" s="31" t="s">
        <v>0</v>
      </c>
      <c r="C1" s="70"/>
    </row>
    <row r="2" spans="1:5" x14ac:dyDescent="0.25">
      <c r="A2" s="30"/>
      <c r="B2" s="31" t="s">
        <v>1</v>
      </c>
      <c r="C2" s="70"/>
    </row>
    <row r="3" spans="1:5" x14ac:dyDescent="0.25">
      <c r="A3" s="30"/>
      <c r="B3" s="31" t="s">
        <v>2</v>
      </c>
      <c r="C3" s="70"/>
    </row>
    <row r="4" spans="1:5" x14ac:dyDescent="0.25">
      <c r="A4" s="30"/>
      <c r="B4" s="31" t="s">
        <v>3</v>
      </c>
      <c r="C4" s="70"/>
    </row>
    <row r="5" spans="1:5" x14ac:dyDescent="0.25">
      <c r="B5" s="45"/>
    </row>
    <row r="6" spans="1:5" x14ac:dyDescent="0.25">
      <c r="A6" s="41"/>
      <c r="B6" s="37"/>
      <c r="C6" s="47" t="s">
        <v>4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43">
        <f>SUM(C10+C11)</f>
        <v>136674894.39700001</v>
      </c>
      <c r="D9" s="43">
        <f>SUM(D10+D11+D17)</f>
        <v>43535</v>
      </c>
      <c r="E9" s="43">
        <f>SUM(E10+E11+E17)</f>
        <v>35794</v>
      </c>
    </row>
    <row r="10" spans="1:5" x14ac:dyDescent="0.25">
      <c r="A10" s="39">
        <v>1</v>
      </c>
      <c r="B10" s="40" t="s">
        <v>12</v>
      </c>
      <c r="C10" s="33">
        <v>24786288.886</v>
      </c>
      <c r="D10" s="33">
        <v>33780</v>
      </c>
      <c r="E10" s="33">
        <v>28730</v>
      </c>
    </row>
    <row r="11" spans="1:5" x14ac:dyDescent="0.25">
      <c r="A11" s="39">
        <v>2</v>
      </c>
      <c r="B11" s="40" t="s">
        <v>13</v>
      </c>
      <c r="C11" s="33">
        <v>111888605.51100001</v>
      </c>
      <c r="D11" s="33">
        <v>8645</v>
      </c>
      <c r="E11" s="33">
        <v>6411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33">
        <f>2016790.303+27417.643</f>
        <v>2044207.946</v>
      </c>
      <c r="D13" s="33">
        <v>238</v>
      </c>
      <c r="E13" s="33">
        <v>183</v>
      </c>
    </row>
    <row r="14" spans="1:5" ht="30" customHeight="1" x14ac:dyDescent="0.25">
      <c r="A14" s="41">
        <v>2</v>
      </c>
      <c r="B14" s="42" t="s">
        <v>17</v>
      </c>
      <c r="C14" s="33">
        <f>40643051.542+120074.343</f>
        <v>40763125.885000005</v>
      </c>
      <c r="D14" s="33">
        <v>827</v>
      </c>
      <c r="E14" s="33">
        <v>452</v>
      </c>
    </row>
    <row r="15" spans="1:5" ht="30" customHeight="1" x14ac:dyDescent="0.25">
      <c r="A15" s="41">
        <v>3</v>
      </c>
      <c r="B15" s="42" t="s">
        <v>18</v>
      </c>
      <c r="C15" s="33">
        <f>49268291.3786026+1742277.36</f>
        <v>51010568.738602601</v>
      </c>
      <c r="D15" s="33">
        <v>34</v>
      </c>
      <c r="E15" s="33">
        <v>15</v>
      </c>
    </row>
    <row r="16" spans="1:5" ht="45" customHeight="1" x14ac:dyDescent="0.25">
      <c r="A16" s="40">
        <v>4</v>
      </c>
      <c r="B16" s="42" t="s">
        <v>19</v>
      </c>
      <c r="C16" s="33">
        <v>83980.869000000006</v>
      </c>
      <c r="D16" s="33">
        <v>11</v>
      </c>
      <c r="E16" s="33">
        <v>3</v>
      </c>
    </row>
    <row r="17" spans="1:5" x14ac:dyDescent="0.25">
      <c r="A17" s="37">
        <v>5</v>
      </c>
      <c r="B17" s="38" t="s">
        <v>20</v>
      </c>
      <c r="C17" s="51">
        <f>SUM(C13:C16)</f>
        <v>93901883.438602611</v>
      </c>
      <c r="D17" s="51">
        <f>SUM(D13:D16)</f>
        <v>1110</v>
      </c>
      <c r="E17" s="51">
        <f>SUM(E13:E16)</f>
        <v>653</v>
      </c>
    </row>
    <row r="18" spans="1:5" x14ac:dyDescent="0.25">
      <c r="A18" s="37"/>
      <c r="B18" s="38"/>
      <c r="C18" s="51"/>
      <c r="D18" s="51"/>
      <c r="E18" s="51"/>
    </row>
    <row r="19" spans="1:5" x14ac:dyDescent="0.25">
      <c r="A19" s="37" t="s">
        <v>21</v>
      </c>
      <c r="B19" s="38" t="s">
        <v>22</v>
      </c>
      <c r="C19" s="51">
        <f>C9-C17</f>
        <v>42773010.958397403</v>
      </c>
      <c r="D19" s="51">
        <f>D9-D17</f>
        <v>42425</v>
      </c>
      <c r="E19" s="51">
        <f>E9-E17</f>
        <v>35141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2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10693.252739599351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53"/>
      <c r="B24" s="54"/>
      <c r="C24" s="55"/>
      <c r="D24" s="56"/>
      <c r="E24" s="56"/>
    </row>
    <row r="25" spans="1:5" x14ac:dyDescent="0.25">
      <c r="A25" s="30"/>
      <c r="B25" s="30" t="s">
        <v>27</v>
      </c>
      <c r="C25" s="70"/>
    </row>
    <row r="26" spans="1:5" x14ac:dyDescent="0.25">
      <c r="A26" s="30"/>
      <c r="B26" s="30" t="s">
        <v>28</v>
      </c>
      <c r="C26" s="70"/>
    </row>
    <row r="27" spans="1:5" x14ac:dyDescent="0.25">
      <c r="A27" s="30"/>
      <c r="B27" s="30"/>
      <c r="C27" s="70"/>
    </row>
    <row r="28" spans="1:5" x14ac:dyDescent="0.25">
      <c r="A28" s="30"/>
      <c r="B28" s="30" t="s">
        <v>29</v>
      </c>
      <c r="C28" s="70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4" sqref="C14"/>
    </sheetView>
  </sheetViews>
  <sheetFormatPr defaultRowHeight="15" x14ac:dyDescent="0.25"/>
  <cols>
    <col min="1" max="1" width="7" style="15" customWidth="1"/>
    <col min="2" max="2" width="80.42578125" style="15" customWidth="1"/>
    <col min="3" max="3" width="30.140625" style="16" customWidth="1"/>
    <col min="4" max="4" width="26.7109375" style="15" customWidth="1"/>
    <col min="5" max="5" width="24.42578125" style="15" customWidth="1"/>
    <col min="6" max="6" width="20.42578125" style="15" customWidth="1"/>
    <col min="7" max="7" width="9.140625" style="15" customWidth="1"/>
  </cols>
  <sheetData>
    <row r="1" spans="1:5" x14ac:dyDescent="0.25">
      <c r="A1" s="44"/>
      <c r="B1" s="31" t="str">
        <f>'Monthly Deposits-LCY'!B1</f>
        <v>BANK NAME:  COGEBANQUE</v>
      </c>
      <c r="C1" s="70"/>
      <c r="D1" s="44"/>
      <c r="E1" s="44"/>
    </row>
    <row r="2" spans="1:5" x14ac:dyDescent="0.25">
      <c r="A2" s="44"/>
      <c r="B2" s="31" t="str">
        <f>'Monthly Deposits-LCY'!B2</f>
        <v xml:space="preserve">ADDRESS OF THE BANK: KN 4 AV 72 ST, CENTENARY HOUSE/CAR PARK ,NYARUGENGE, B.P. 5230 Kigali - Rwanda </v>
      </c>
      <c r="C2" s="70"/>
      <c r="D2" s="44"/>
      <c r="E2" s="44"/>
    </row>
    <row r="3" spans="1:5" x14ac:dyDescent="0.25">
      <c r="A3" s="44"/>
      <c r="B3" s="31" t="str">
        <f>'Monthly Deposits-LCY'!B3</f>
        <v>PERIOD: MONTHLY</v>
      </c>
      <c r="C3" s="70"/>
      <c r="D3" s="44"/>
      <c r="E3" s="44"/>
    </row>
    <row r="4" spans="1:5" x14ac:dyDescent="0.25">
      <c r="A4" s="44"/>
      <c r="B4" s="31" t="str">
        <f>'Monthly Deposits-LCY'!B4</f>
        <v>REPORT AS AT 31/05/2017</v>
      </c>
      <c r="C4" s="70"/>
      <c r="D4" s="44"/>
      <c r="E4" s="44"/>
    </row>
    <row r="5" spans="1:5" x14ac:dyDescent="0.25">
      <c r="A5" s="44"/>
      <c r="B5" s="45"/>
      <c r="C5" s="46"/>
      <c r="D5" s="44"/>
      <c r="E5" s="44"/>
    </row>
    <row r="6" spans="1:5" x14ac:dyDescent="0.25">
      <c r="A6" s="41"/>
      <c r="B6" s="37"/>
      <c r="C6" s="47" t="s">
        <v>30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51">
        <f>SUM(C10+C11)</f>
        <v>24053957.167999998</v>
      </c>
      <c r="D9" s="51">
        <f>SUM(D10+D11+D17)</f>
        <v>4470</v>
      </c>
      <c r="E9" s="51">
        <f>SUM(E10+E11+E17)</f>
        <v>3530</v>
      </c>
    </row>
    <row r="10" spans="1:5" x14ac:dyDescent="0.25">
      <c r="A10" s="39">
        <v>1</v>
      </c>
      <c r="B10" s="40" t="s">
        <v>12</v>
      </c>
      <c r="C10" s="33">
        <v>9497090.8300000001</v>
      </c>
      <c r="D10" s="33">
        <v>2817</v>
      </c>
      <c r="E10" s="33">
        <v>2639</v>
      </c>
    </row>
    <row r="11" spans="1:5" x14ac:dyDescent="0.25">
      <c r="A11" s="39">
        <v>2</v>
      </c>
      <c r="B11" s="40" t="s">
        <v>13</v>
      </c>
      <c r="C11" s="33">
        <v>14556866.338</v>
      </c>
      <c r="D11" s="33">
        <v>1624</v>
      </c>
      <c r="E11" s="33">
        <v>866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33">
        <v>159.91300000000001</v>
      </c>
      <c r="D13" s="33">
        <v>1</v>
      </c>
      <c r="E13" s="33">
        <v>1</v>
      </c>
    </row>
    <row r="14" spans="1:5" x14ac:dyDescent="0.25">
      <c r="A14" s="41">
        <v>2</v>
      </c>
      <c r="B14" s="42" t="s">
        <v>17</v>
      </c>
      <c r="C14" s="33">
        <v>5755.2209999999995</v>
      </c>
      <c r="D14" s="33">
        <v>18</v>
      </c>
      <c r="E14" s="33">
        <v>18</v>
      </c>
    </row>
    <row r="15" spans="1:5" ht="30" customHeight="1" x14ac:dyDescent="0.25">
      <c r="A15" s="41">
        <v>3</v>
      </c>
      <c r="B15" s="42" t="s">
        <v>18</v>
      </c>
      <c r="C15" s="33">
        <v>196054.81852013999</v>
      </c>
      <c r="D15" s="33">
        <v>3</v>
      </c>
      <c r="E15" s="33">
        <v>3</v>
      </c>
    </row>
    <row r="16" spans="1:5" ht="30" customHeight="1" x14ac:dyDescent="0.25">
      <c r="A16" s="40">
        <v>4</v>
      </c>
      <c r="B16" s="42" t="s">
        <v>19</v>
      </c>
      <c r="C16" s="33">
        <v>998205.10199999996</v>
      </c>
      <c r="D16" s="33">
        <v>7</v>
      </c>
      <c r="E16" s="33">
        <v>3</v>
      </c>
    </row>
    <row r="17" spans="1:5" x14ac:dyDescent="0.25">
      <c r="A17" s="37">
        <v>5</v>
      </c>
      <c r="B17" s="38" t="s">
        <v>31</v>
      </c>
      <c r="C17" s="51">
        <f>SUM(C13:C16)</f>
        <v>1200175.0545201399</v>
      </c>
      <c r="D17" s="51">
        <f>SUM(D13:D16)</f>
        <v>29</v>
      </c>
      <c r="E17" s="51">
        <f>SUM(E13:E16)</f>
        <v>25</v>
      </c>
    </row>
    <row r="18" spans="1:5" x14ac:dyDescent="0.25">
      <c r="A18" s="37"/>
      <c r="B18" s="38"/>
      <c r="C18" s="51"/>
      <c r="D18" s="51"/>
      <c r="E18" s="51"/>
    </row>
    <row r="19" spans="1:5" ht="18.75" customHeight="1" x14ac:dyDescent="0.25">
      <c r="A19" s="37" t="s">
        <v>21</v>
      </c>
      <c r="B19" s="38" t="s">
        <v>22</v>
      </c>
      <c r="C19" s="51">
        <f>C9-C17</f>
        <v>22853782.113479856</v>
      </c>
      <c r="D19" s="51">
        <f>D9-D17</f>
        <v>4441</v>
      </c>
      <c r="E19" s="51">
        <f>E9-E17</f>
        <v>3505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2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5713.4455283699644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44"/>
      <c r="B24" s="45"/>
      <c r="C24" s="71"/>
      <c r="D24" s="44"/>
      <c r="E24" s="44"/>
    </row>
    <row r="25" spans="1:5" x14ac:dyDescent="0.25">
      <c r="A25" s="30"/>
      <c r="B25" s="30" t="s">
        <v>27</v>
      </c>
      <c r="C25" s="70"/>
      <c r="D25" s="44"/>
      <c r="E25" s="44"/>
    </row>
    <row r="26" spans="1:5" x14ac:dyDescent="0.25">
      <c r="A26" s="30"/>
      <c r="B26" s="30" t="str">
        <f>'Monthly Deposits-LCY'!B26</f>
        <v>Date: 12/06/2017</v>
      </c>
      <c r="C26" s="70"/>
      <c r="D26" s="44"/>
      <c r="E26" s="44"/>
    </row>
    <row r="27" spans="1:5" x14ac:dyDescent="0.25">
      <c r="A27" s="30"/>
      <c r="B27" s="30"/>
      <c r="C27" s="70"/>
      <c r="D27" s="44"/>
      <c r="E27" s="44"/>
    </row>
    <row r="28" spans="1:5" x14ac:dyDescent="0.25">
      <c r="A28" s="30"/>
      <c r="B28" s="30" t="s">
        <v>29</v>
      </c>
      <c r="C28" s="70"/>
      <c r="D28" s="44"/>
      <c r="E28" s="44"/>
    </row>
    <row r="29" spans="1:5" x14ac:dyDescent="0.25">
      <c r="A29" s="30"/>
      <c r="B29" s="30"/>
      <c r="C29" s="70"/>
      <c r="D29" s="44"/>
      <c r="E29" s="44"/>
    </row>
    <row r="30" spans="1:5" x14ac:dyDescent="0.25">
      <c r="A30" s="30"/>
      <c r="B30" s="30" t="s">
        <v>32</v>
      </c>
      <c r="C30" s="70"/>
      <c r="D30" s="44"/>
      <c r="E30" s="44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D23" sqref="D23"/>
    </sheetView>
  </sheetViews>
  <sheetFormatPr defaultRowHeight="15" x14ac:dyDescent="0.25"/>
  <cols>
    <col min="1" max="1" width="7" style="44" customWidth="1"/>
    <col min="2" max="2" width="83.28515625" style="44" customWidth="1"/>
    <col min="3" max="3" width="28.85546875" style="46" customWidth="1"/>
    <col min="4" max="4" width="22.42578125" style="44" customWidth="1"/>
    <col min="5" max="5" width="24.5703125" style="44" customWidth="1"/>
    <col min="6" max="6" width="20.42578125" style="44" customWidth="1"/>
    <col min="7" max="7" width="9.140625" style="44" customWidth="1"/>
  </cols>
  <sheetData>
    <row r="1" spans="1:5" x14ac:dyDescent="0.25">
      <c r="A1" s="30"/>
      <c r="B1" s="31" t="str">
        <f>'Monthly Deposits-LCY'!B1</f>
        <v>BANK NAME:  COGEBANQUE</v>
      </c>
      <c r="C1" s="70"/>
    </row>
    <row r="2" spans="1:5" x14ac:dyDescent="0.25">
      <c r="A2" s="30"/>
      <c r="B2" s="31" t="str">
        <f>'Monthly Deposits-LCY'!B2</f>
        <v xml:space="preserve">ADDRESS OF THE BANK: KN 4 AV 72 ST, CENTENARY HOUSE/CAR PARK ,NYARUGENGE, B.P. 5230 Kigali - Rwanda </v>
      </c>
      <c r="C2" s="70"/>
    </row>
    <row r="3" spans="1:5" x14ac:dyDescent="0.25">
      <c r="A3" s="30"/>
      <c r="B3" s="31" t="str">
        <f>'Monthly Deposits-LCY'!B3</f>
        <v>PERIOD: MONTHLY</v>
      </c>
      <c r="C3" s="70"/>
    </row>
    <row r="4" spans="1:5" x14ac:dyDescent="0.25">
      <c r="A4" s="30"/>
      <c r="B4" s="31" t="str">
        <f>'Monthly Deposits-LCY'!B4</f>
        <v>REPORT AS AT 31/05/2017</v>
      </c>
      <c r="C4" s="70"/>
    </row>
    <row r="6" spans="1:5" x14ac:dyDescent="0.25">
      <c r="A6" s="41"/>
      <c r="B6" s="37"/>
      <c r="C6" s="47" t="s">
        <v>33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51">
        <f>SUM(C10+C11)</f>
        <v>160728851.565</v>
      </c>
      <c r="D9" s="51">
        <f>SUM(D10+D11+D17)</f>
        <v>48005</v>
      </c>
      <c r="E9" s="51">
        <f>SUM(E10+E11+E17)</f>
        <v>39324</v>
      </c>
    </row>
    <row r="10" spans="1:5" x14ac:dyDescent="0.25">
      <c r="A10" s="39">
        <v>1</v>
      </c>
      <c r="B10" s="40" t="s">
        <v>12</v>
      </c>
      <c r="C10" s="50">
        <f>'Monthly Deposits-LCY'!C10+'Mothly Deposits-FCY'!C10</f>
        <v>34283379.715999998</v>
      </c>
      <c r="D10" s="50">
        <f>'Monthly Deposits-LCY'!D10+'Mothly Deposits-FCY'!D10</f>
        <v>36597</v>
      </c>
      <c r="E10" s="50">
        <f>'Monthly Deposits-LCY'!E10+'Mothly Deposits-FCY'!E10</f>
        <v>31369</v>
      </c>
    </row>
    <row r="11" spans="1:5" x14ac:dyDescent="0.25">
      <c r="A11" s="39">
        <v>2</v>
      </c>
      <c r="B11" s="40" t="s">
        <v>13</v>
      </c>
      <c r="C11" s="50">
        <f>'Monthly Deposits-LCY'!C11+'Mothly Deposits-FCY'!C11</f>
        <v>126445471.84900001</v>
      </c>
      <c r="D11" s="50">
        <f>'Monthly Deposits-LCY'!D11+'Mothly Deposits-FCY'!D11</f>
        <v>10269</v>
      </c>
      <c r="E11" s="50">
        <f>'Monthly Deposits-LCY'!E11+'Mothly Deposits-FCY'!E11</f>
        <v>7277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50">
        <f>'Monthly Deposits-LCY'!C13+'Mothly Deposits-FCY'!C13</f>
        <v>2044367.8589999999</v>
      </c>
      <c r="D13" s="50">
        <f>'Monthly Deposits-LCY'!D13+'Mothly Deposits-FCY'!D13</f>
        <v>239</v>
      </c>
      <c r="E13" s="50">
        <f>'Monthly Deposits-LCY'!E13+'Mothly Deposits-FCY'!E13</f>
        <v>184</v>
      </c>
    </row>
    <row r="14" spans="1:5" x14ac:dyDescent="0.25">
      <c r="A14" s="41">
        <v>2</v>
      </c>
      <c r="B14" s="42" t="s">
        <v>17</v>
      </c>
      <c r="C14" s="50">
        <f>'Monthly Deposits-LCY'!C14+'Mothly Deposits-FCY'!C14</f>
        <v>40768881.106000006</v>
      </c>
      <c r="D14" s="50">
        <f>'Monthly Deposits-LCY'!D14+'Mothly Deposits-FCY'!D14</f>
        <v>845</v>
      </c>
      <c r="E14" s="50">
        <f>'Monthly Deposits-LCY'!E14+'Mothly Deposits-FCY'!E14</f>
        <v>470</v>
      </c>
    </row>
    <row r="15" spans="1:5" ht="30" customHeight="1" x14ac:dyDescent="0.25">
      <c r="A15" s="41">
        <v>3</v>
      </c>
      <c r="B15" s="42" t="s">
        <v>18</v>
      </c>
      <c r="C15" s="50">
        <f>'Monthly Deposits-LCY'!C15+'Mothly Deposits-FCY'!C15</f>
        <v>51206623.557122745</v>
      </c>
      <c r="D15" s="50">
        <f>'Monthly Deposits-LCY'!D15+'Mothly Deposits-FCY'!D15</f>
        <v>37</v>
      </c>
      <c r="E15" s="50">
        <f>'Monthly Deposits-LCY'!E15+'Mothly Deposits-FCY'!E15</f>
        <v>18</v>
      </c>
    </row>
    <row r="16" spans="1:5" ht="30" customHeight="1" x14ac:dyDescent="0.25">
      <c r="A16" s="40">
        <v>4</v>
      </c>
      <c r="B16" s="42" t="s">
        <v>19</v>
      </c>
      <c r="C16" s="50">
        <f>'Monthly Deposits-LCY'!C16+'Mothly Deposits-FCY'!C16</f>
        <v>1082185.9709999999</v>
      </c>
      <c r="D16" s="50">
        <f>'Monthly Deposits-LCY'!D16+'Mothly Deposits-FCY'!D16</f>
        <v>18</v>
      </c>
      <c r="E16" s="50">
        <f>'Monthly Deposits-LCY'!E16+'Mothly Deposits-FCY'!E16</f>
        <v>6</v>
      </c>
    </row>
    <row r="17" spans="1:5" x14ac:dyDescent="0.25">
      <c r="A17" s="37">
        <v>5</v>
      </c>
      <c r="B17" s="38" t="s">
        <v>31</v>
      </c>
      <c r="C17" s="51">
        <f>SUM(C13:C16)</f>
        <v>95102058.493122742</v>
      </c>
      <c r="D17" s="51">
        <f>SUM(D13:D16)</f>
        <v>1139</v>
      </c>
      <c r="E17" s="51">
        <f>SUM(E13:E16)</f>
        <v>678</v>
      </c>
    </row>
    <row r="18" spans="1:5" x14ac:dyDescent="0.25">
      <c r="A18" s="37"/>
      <c r="B18" s="38"/>
      <c r="C18" s="51"/>
      <c r="D18" s="51"/>
      <c r="E18" s="51"/>
    </row>
    <row r="19" spans="1:5" x14ac:dyDescent="0.25">
      <c r="A19" s="37" t="s">
        <v>21</v>
      </c>
      <c r="B19" s="38" t="s">
        <v>22</v>
      </c>
      <c r="C19" s="51">
        <f>C9-C17</f>
        <v>65626793.071877256</v>
      </c>
      <c r="D19" s="51">
        <f>D9-D17</f>
        <v>46866</v>
      </c>
      <c r="E19" s="51">
        <f>E9-E17</f>
        <v>38646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7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16406.698267969314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53"/>
      <c r="B24" s="54"/>
      <c r="C24" s="55"/>
      <c r="D24" s="56"/>
      <c r="E24" s="56"/>
    </row>
    <row r="25" spans="1:5" x14ac:dyDescent="0.25">
      <c r="A25" s="30"/>
      <c r="B25" s="30" t="s">
        <v>27</v>
      </c>
      <c r="C25" s="70"/>
    </row>
    <row r="26" spans="1:5" x14ac:dyDescent="0.25">
      <c r="A26" s="30"/>
      <c r="B26" s="30" t="str">
        <f>'Monthly Deposits-LCY'!B26</f>
        <v>Date: 12/06/2017</v>
      </c>
      <c r="C26" s="70"/>
    </row>
    <row r="27" spans="1:5" x14ac:dyDescent="0.25">
      <c r="A27" s="30"/>
      <c r="B27" s="30"/>
      <c r="C27" s="70"/>
    </row>
    <row r="28" spans="1:5" x14ac:dyDescent="0.25">
      <c r="A28" s="30"/>
      <c r="B28" s="30" t="s">
        <v>29</v>
      </c>
      <c r="C28" s="70"/>
    </row>
    <row r="29" spans="1:5" x14ac:dyDescent="0.25">
      <c r="A29" s="30"/>
      <c r="B29" s="30"/>
      <c r="C29" s="70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12" zoomScaleNormal="112" workbookViewId="0">
      <selection activeCell="B18" sqref="B18"/>
    </sheetView>
  </sheetViews>
  <sheetFormatPr defaultColWidth="43.140625" defaultRowHeight="15" x14ac:dyDescent="0.25"/>
  <cols>
    <col min="1" max="1" width="27.28515625" style="15" customWidth="1"/>
    <col min="2" max="3" width="20.7109375" style="15" customWidth="1"/>
    <col min="4" max="4" width="21" style="15" customWidth="1"/>
    <col min="5" max="5" width="22.85546875" style="15" customWidth="1"/>
    <col min="6" max="6" width="21.5703125" style="15" customWidth="1"/>
    <col min="7" max="7" width="0" style="15" hidden="1" customWidth="1"/>
  </cols>
  <sheetData>
    <row r="1" spans="1:7" x14ac:dyDescent="0.25">
      <c r="A1" s="31" t="str">
        <f>'Monthly Deposits-LCY'!B1</f>
        <v>BANK NAME:  COGEBANQUE</v>
      </c>
      <c r="B1" s="44"/>
      <c r="C1" s="44"/>
      <c r="D1" s="44"/>
      <c r="E1" s="44"/>
      <c r="F1" s="44"/>
    </row>
    <row r="2" spans="1:7" x14ac:dyDescent="0.25">
      <c r="A2" s="31" t="str">
        <f>'Monthly Deposits-LCY'!B2</f>
        <v xml:space="preserve">ADDRESS OF THE BANK: KN 4 AV 72 ST, CENTENARY HOUSE/CAR PARK ,NYARUGENGE, B.P. 5230 Kigali - Rwanda </v>
      </c>
      <c r="B2" s="44"/>
      <c r="C2" s="44"/>
      <c r="D2" s="44"/>
      <c r="E2" s="44"/>
      <c r="F2" s="44"/>
    </row>
    <row r="3" spans="1:7" x14ac:dyDescent="0.25">
      <c r="A3" s="31" t="str">
        <f>'Monthly Deposits-LCY'!B3</f>
        <v>PERIOD: MONTHLY</v>
      </c>
      <c r="B3" s="44"/>
      <c r="C3" s="44"/>
      <c r="D3" s="44"/>
      <c r="E3" s="44"/>
      <c r="F3" s="44"/>
    </row>
    <row r="4" spans="1:7" x14ac:dyDescent="0.25">
      <c r="A4" s="31" t="str">
        <f>'Monthly Deposits-LCY'!B4</f>
        <v>REPORT AS AT 31/05/2017</v>
      </c>
      <c r="B4" s="44"/>
      <c r="C4" s="44"/>
      <c r="D4" s="44"/>
      <c r="E4" s="44"/>
      <c r="F4" s="44"/>
    </row>
    <row r="5" spans="1:7" x14ac:dyDescent="0.25">
      <c r="A5" s="44"/>
      <c r="B5" s="44"/>
      <c r="C5" s="46"/>
      <c r="D5" s="44"/>
      <c r="E5" s="44"/>
      <c r="F5" s="44"/>
    </row>
    <row r="6" spans="1:7" x14ac:dyDescent="0.25">
      <c r="A6" s="41"/>
      <c r="B6" s="37" t="s">
        <v>34</v>
      </c>
      <c r="C6" s="47" t="s">
        <v>35</v>
      </c>
      <c r="D6" s="41"/>
      <c r="E6" s="37"/>
      <c r="F6" s="41"/>
    </row>
    <row r="7" spans="1:7" ht="30" customHeight="1" x14ac:dyDescent="0.25">
      <c r="A7" s="58" t="s">
        <v>36</v>
      </c>
      <c r="B7" s="58" t="s">
        <v>7</v>
      </c>
      <c r="C7" s="58" t="s">
        <v>37</v>
      </c>
      <c r="D7" s="58" t="s">
        <v>38</v>
      </c>
      <c r="E7" s="58" t="s">
        <v>39</v>
      </c>
      <c r="F7" s="58" t="s">
        <v>40</v>
      </c>
    </row>
    <row r="8" spans="1:7" s="30" customFormat="1" x14ac:dyDescent="0.25">
      <c r="A8" s="32" t="s">
        <v>41</v>
      </c>
      <c r="B8" s="33">
        <v>136674894.39700001</v>
      </c>
      <c r="C8" s="33"/>
      <c r="D8" s="95">
        <f>VLOOKUP(G8,CHA!G:H,2,0)</f>
        <v>1</v>
      </c>
      <c r="E8" s="50">
        <f>B8*D8</f>
        <v>136674894.39700001</v>
      </c>
      <c r="F8" s="59">
        <f>B8</f>
        <v>136674894.39700001</v>
      </c>
      <c r="G8" s="30">
        <v>646</v>
      </c>
    </row>
    <row r="9" spans="1:7" s="30" customFormat="1" x14ac:dyDescent="0.25">
      <c r="A9" s="32" t="s">
        <v>42</v>
      </c>
      <c r="B9" s="33" t="s">
        <v>43</v>
      </c>
      <c r="C9" s="95">
        <f>SUMIFS(CHA!I:I,CHA!G:G,840)</f>
        <v>2846</v>
      </c>
      <c r="D9" s="95">
        <f>VLOOKUP(G9,CHA!G:H,2,0)</f>
        <v>830</v>
      </c>
      <c r="E9" s="50">
        <f t="shared" ref="E9:E15" si="0">C9*D9</f>
        <v>2362180</v>
      </c>
      <c r="F9" s="59">
        <f t="shared" ref="F9:F15" si="1">E9</f>
        <v>2362180</v>
      </c>
      <c r="G9" s="30">
        <v>840</v>
      </c>
    </row>
    <row r="10" spans="1:7" s="30" customFormat="1" x14ac:dyDescent="0.25">
      <c r="A10" s="32" t="s">
        <v>44</v>
      </c>
      <c r="B10" s="33" t="s">
        <v>43</v>
      </c>
      <c r="C10" s="95">
        <f>SUMIFS(CHA!I:I,CHA!G:G,978)</f>
        <v>649</v>
      </c>
      <c r="D10" s="95">
        <f>VLOOKUP(G10,CHA!G:H,2,0)</f>
        <v>949</v>
      </c>
      <c r="E10" s="50">
        <f t="shared" si="0"/>
        <v>615901</v>
      </c>
      <c r="F10" s="59">
        <f t="shared" si="1"/>
        <v>615901</v>
      </c>
      <c r="G10" s="30">
        <v>978</v>
      </c>
    </row>
    <row r="11" spans="1:7" s="30" customFormat="1" x14ac:dyDescent="0.25">
      <c r="A11" s="32" t="s">
        <v>45</v>
      </c>
      <c r="B11" s="33" t="s">
        <v>43</v>
      </c>
      <c r="C11" s="95">
        <f>SUMIFS(CHA!I:I,CHA!G:G,826)</f>
        <v>9</v>
      </c>
      <c r="D11" s="95">
        <f>VLOOKUP(G11,CHA!G:H,2,0)</f>
        <v>1080</v>
      </c>
      <c r="E11" s="50">
        <f t="shared" si="0"/>
        <v>9720</v>
      </c>
      <c r="F11" s="59">
        <f t="shared" si="1"/>
        <v>9720</v>
      </c>
      <c r="G11" s="30">
        <v>826</v>
      </c>
    </row>
    <row r="12" spans="1:7" s="30" customFormat="1" x14ac:dyDescent="0.25">
      <c r="A12" s="32" t="s">
        <v>46</v>
      </c>
      <c r="B12" s="33" t="s">
        <v>43</v>
      </c>
      <c r="C12" s="33">
        <v>0</v>
      </c>
      <c r="D12" s="33">
        <v>0</v>
      </c>
      <c r="E12" s="50">
        <f t="shared" si="0"/>
        <v>0</v>
      </c>
      <c r="F12" s="59">
        <f t="shared" si="1"/>
        <v>0</v>
      </c>
    </row>
    <row r="13" spans="1:7" s="30" customFormat="1" x14ac:dyDescent="0.25">
      <c r="A13" s="32" t="s">
        <v>47</v>
      </c>
      <c r="B13" s="33" t="s">
        <v>43</v>
      </c>
      <c r="C13" s="33">
        <v>0</v>
      </c>
      <c r="D13" s="33">
        <v>0</v>
      </c>
      <c r="E13" s="50">
        <f t="shared" si="0"/>
        <v>0</v>
      </c>
      <c r="F13" s="59">
        <f t="shared" si="1"/>
        <v>0</v>
      </c>
    </row>
    <row r="14" spans="1:7" s="30" customFormat="1" x14ac:dyDescent="0.25">
      <c r="A14" s="32" t="s">
        <v>48</v>
      </c>
      <c r="B14" s="33" t="s">
        <v>43</v>
      </c>
      <c r="C14" s="33">
        <v>0</v>
      </c>
      <c r="D14" s="33">
        <v>0</v>
      </c>
      <c r="E14" s="50">
        <f t="shared" si="0"/>
        <v>0</v>
      </c>
      <c r="F14" s="59">
        <f t="shared" si="1"/>
        <v>0</v>
      </c>
    </row>
    <row r="15" spans="1:7" s="30" customFormat="1" x14ac:dyDescent="0.25">
      <c r="A15" s="32" t="s">
        <v>49</v>
      </c>
      <c r="B15" s="33" t="s">
        <v>43</v>
      </c>
      <c r="C15" s="33">
        <v>0</v>
      </c>
      <c r="D15" s="33">
        <v>0</v>
      </c>
      <c r="E15" s="50">
        <f t="shared" si="0"/>
        <v>0</v>
      </c>
      <c r="F15" s="59">
        <f t="shared" si="1"/>
        <v>0</v>
      </c>
    </row>
    <row r="16" spans="1:7" x14ac:dyDescent="0.25">
      <c r="A16" s="37" t="s">
        <v>50</v>
      </c>
      <c r="B16" s="51">
        <f>SUM(B8:B15)</f>
        <v>136674894.39700001</v>
      </c>
      <c r="C16" s="51">
        <f>SUM(C8:C15)</f>
        <v>3504</v>
      </c>
      <c r="D16" s="51">
        <f>SUM(D8:D15)</f>
        <v>2860</v>
      </c>
      <c r="E16" s="51">
        <f>SUM(E8:E15)</f>
        <v>139662695.39700001</v>
      </c>
      <c r="F16" s="51">
        <f>SUM(F8:F15)</f>
        <v>139662695.39700001</v>
      </c>
    </row>
    <row r="17" spans="1:6" x14ac:dyDescent="0.25">
      <c r="F17" s="78"/>
    </row>
    <row r="18" spans="1:6" x14ac:dyDescent="0.25">
      <c r="E18" s="78"/>
      <c r="F18" s="16"/>
    </row>
    <row r="19" spans="1:6" x14ac:dyDescent="0.25">
      <c r="F19" s="78"/>
    </row>
    <row r="20" spans="1:6" x14ac:dyDescent="0.25">
      <c r="A20" s="14"/>
      <c r="B20" s="14"/>
      <c r="C20" s="21"/>
    </row>
    <row r="21" spans="1:6" x14ac:dyDescent="0.25">
      <c r="A21" s="15" t="str">
        <f>'Monthly Deposits-LCY'!B25</f>
        <v>Place: Kigali</v>
      </c>
    </row>
    <row r="22" spans="1:6" x14ac:dyDescent="0.25">
      <c r="A22" s="15" t="str">
        <f>'Monthly Deposits-LCY'!B26</f>
        <v>Date: 12/06/2017</v>
      </c>
      <c r="E22" s="78"/>
    </row>
    <row r="24" spans="1:6" x14ac:dyDescent="0.25">
      <c r="A24" s="15" t="s">
        <v>29</v>
      </c>
    </row>
    <row r="26" spans="1:6" x14ac:dyDescent="0.25">
      <c r="A26" s="15" t="str">
        <f>'Mothly Deposits-FCY'!B30</f>
        <v>currency exchg. 1USD=827.2130RWF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20" sqref="A20"/>
    </sheetView>
  </sheetViews>
  <sheetFormatPr defaultRowHeight="15" x14ac:dyDescent="0.25"/>
  <cols>
    <col min="1" max="1" width="35.7109375" style="15" customWidth="1"/>
    <col min="2" max="2" width="11.28515625" style="15" customWidth="1"/>
    <col min="3" max="3" width="22.5703125" style="15" customWidth="1"/>
    <col min="4" max="4" width="11" style="15" customWidth="1"/>
    <col min="5" max="5" width="22.42578125" style="15" customWidth="1"/>
    <col min="6" max="6" width="7.28515625" style="15" customWidth="1"/>
    <col min="7" max="7" width="22.42578125" style="15" customWidth="1"/>
    <col min="8" max="8" width="20.85546875" style="15" customWidth="1"/>
    <col min="9" max="9" width="24.140625" style="15" customWidth="1"/>
    <col min="10" max="10" width="23.5703125" style="15" customWidth="1"/>
    <col min="11" max="11" width="15.85546875" style="15" customWidth="1"/>
    <col min="12" max="12" width="21.85546875" style="15" customWidth="1"/>
    <col min="13" max="13" width="9.140625" style="15" customWidth="1"/>
  </cols>
  <sheetData>
    <row r="1" spans="1:12" x14ac:dyDescent="0.25">
      <c r="A1" s="14" t="str">
        <f>'Monthly Deposits-LCY'!B1</f>
        <v>BANK NAME:  COGEBANQUE</v>
      </c>
      <c r="B1" s="14"/>
      <c r="C1" s="16"/>
    </row>
    <row r="2" spans="1:12" x14ac:dyDescent="0.25">
      <c r="A2" s="14" t="str">
        <f>'Monthly Deposits-LCY'!B2</f>
        <v xml:space="preserve">ADDRESS OF THE BANK: KN 4 AV 72 ST, CENTENARY HOUSE/CAR PARK ,NYARUGENGE, B.P. 5230 Kigali - Rwanda </v>
      </c>
      <c r="B2" s="14"/>
      <c r="C2" s="16"/>
    </row>
    <row r="3" spans="1:12" x14ac:dyDescent="0.25">
      <c r="A3" s="14" t="str">
        <f>'Monthly Deposits-LCY'!B3</f>
        <v>PERIOD: MONTHLY</v>
      </c>
      <c r="B3" s="14"/>
      <c r="C3" s="16"/>
    </row>
    <row r="4" spans="1:12" x14ac:dyDescent="0.25">
      <c r="A4" s="14" t="str">
        <f>'Monthly Deposits-LCY'!B4</f>
        <v>REPORT AS AT 31/05/2017</v>
      </c>
      <c r="B4" s="14"/>
      <c r="C4" s="16"/>
    </row>
    <row r="5" spans="1:12" x14ac:dyDescent="0.25">
      <c r="A5" s="14">
        <f>'Monthly Deposits-LCY'!B5</f>
        <v>0</v>
      </c>
      <c r="B5" s="14"/>
      <c r="C5" s="16"/>
    </row>
    <row r="6" spans="1:12" s="14" customFormat="1" ht="15.75" customHeight="1" x14ac:dyDescent="0.25">
      <c r="A6" s="13" t="s">
        <v>51</v>
      </c>
      <c r="B6" s="13"/>
      <c r="C6" s="13"/>
      <c r="D6" s="13"/>
      <c r="E6" s="13"/>
      <c r="F6" s="13"/>
      <c r="G6" s="13"/>
      <c r="H6" s="13"/>
      <c r="I6" s="13"/>
    </row>
    <row r="7" spans="1:12" s="14" customFormat="1" ht="15.75" customHeight="1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2" ht="15.75" customHeight="1" x14ac:dyDescent="0.25">
      <c r="A8" s="22"/>
      <c r="B8" s="22"/>
      <c r="C8" s="22"/>
      <c r="D8" s="22"/>
      <c r="E8" s="19" t="s">
        <v>52</v>
      </c>
      <c r="F8" s="22"/>
      <c r="G8" s="22"/>
      <c r="H8" s="22"/>
      <c r="I8" s="22"/>
    </row>
    <row r="9" spans="1:12" ht="52.5" customHeight="1" x14ac:dyDescent="0.25">
      <c r="A9" s="25" t="s">
        <v>53</v>
      </c>
      <c r="B9" s="91" t="s">
        <v>54</v>
      </c>
      <c r="C9" s="92"/>
      <c r="D9" s="91" t="s">
        <v>55</v>
      </c>
      <c r="E9" s="92"/>
      <c r="F9" s="91" t="s">
        <v>56</v>
      </c>
      <c r="G9" s="92"/>
      <c r="H9" s="91" t="s">
        <v>57</v>
      </c>
      <c r="I9" s="92"/>
      <c r="J9" s="26"/>
      <c r="K9" s="74"/>
    </row>
    <row r="10" spans="1:12" ht="30.75" customHeight="1" x14ac:dyDescent="0.25">
      <c r="A10" s="25" t="s">
        <v>58</v>
      </c>
      <c r="B10" s="93"/>
      <c r="C10" s="94"/>
      <c r="D10" s="93"/>
      <c r="E10" s="94"/>
      <c r="F10" s="93"/>
      <c r="G10" s="94"/>
      <c r="H10" s="93"/>
      <c r="I10" s="94"/>
      <c r="J10" s="26"/>
    </row>
    <row r="11" spans="1:12" ht="35.25" customHeight="1" x14ac:dyDescent="0.25">
      <c r="A11" s="27"/>
      <c r="B11" s="11" t="s">
        <v>59</v>
      </c>
      <c r="C11" s="11" t="s">
        <v>7</v>
      </c>
      <c r="D11" s="11" t="s">
        <v>59</v>
      </c>
      <c r="E11" s="11" t="s">
        <v>7</v>
      </c>
      <c r="F11" s="11" t="s">
        <v>59</v>
      </c>
      <c r="G11" s="11" t="s">
        <v>7</v>
      </c>
      <c r="H11" s="11" t="s">
        <v>59</v>
      </c>
      <c r="I11" s="11" t="s">
        <v>7</v>
      </c>
      <c r="J11" s="26"/>
    </row>
    <row r="12" spans="1:12" ht="18" customHeight="1" x14ac:dyDescent="0.25">
      <c r="A12" s="22" t="s">
        <v>41</v>
      </c>
      <c r="B12" s="89">
        <f>SUMIFS(CHA!C:C,CHA!A:A,"201*",CHA!B:B,646)+SUMIFS(CHA!C:C,CHA!A:A,"1220*",CHA!B:B,646)+SUMIFS(CHA!C:C,CHA!A:A,"1230*",CHA!B:B,646)</f>
        <v>0</v>
      </c>
      <c r="C12" s="82">
        <f>SUMIFS(CHA!D:D,CHA!A:A,"201*",CHA!B:B,646)+SUMIFS(CHA!D:D,CHA!A:A,"1220*",CHA!B:B,646)+SUMIFS(CHA!D:D,CHA!A:A,"1230*",CHA!B:B,646)</f>
        <v>0</v>
      </c>
      <c r="D12" s="82">
        <f>SUMIFS(CHA!C:C,CHA!A:A,"204*",CHA!B:B,646)+SUMIFS(CHA!C:C,CHA!A:A,"148635",CHA!B:B,646)+SUMIFS(CHA!C:C,CHA!A:A,"148636",CHA!B:B,646)</f>
        <v>398</v>
      </c>
      <c r="E12" s="82">
        <f>SUMIFS(CHA!D:D,CHA!A:A,"204*",CHA!B:B,646)+SUMIFS(CHA!D:D,CHA!A:A,"148635",CHA!B:B,646)+SUMIFS(CHA!D:D,CHA!A:A,"148636",CHA!B:B,646)</f>
        <v>4294967294</v>
      </c>
      <c r="F12" s="82">
        <f>SUMIFS(CHA!C:C,CHA!A:A,"205*",CHA!B:B,646)</f>
        <v>0</v>
      </c>
      <c r="G12" s="82">
        <f>SUMIFS(CHA!D:D,CHA!A:A,"205*",CHA!B:B,646)</f>
        <v>0</v>
      </c>
      <c r="H12" s="82">
        <f>SUMIFS(CHA!C:C,CHA!A:A,"203*",CHA!B:B,646)+SUMIFS(CHA!C:C,CHA!A:A,"208*",CHA!B:B,646)+SUMIFS(CHA!C:C,CHA!A:A,"148*",CHA!B:B,646)+SUMIFS(CHA!C:C,CHA!A:A,"181*",CHA!B:B,646)+SUMIFS(CHA!C:C,CHA!A:A,"209*",CHA!B:B,646)+SUMIFS(CHA!C:C,CHA!A:A,"227*",CHA!B:B,646)+SUMIFS(CHA!C:C,CHA!A:A,"23*",CHA!B:B,646)+SUMIFS(CHA!C:C,CHA!A:A,"24*",CHA!B:B,646)+SUMIFS(CHA!C:C,CHA!A:A,"28*",CHA!B:B,646)+SUMIFS(CHA!C:C,CHA!A:A,"29*",CHA!B:B,646)</f>
        <v>0</v>
      </c>
      <c r="I12" s="79">
        <f>SUMIFS(CHA!D:D,CHA!A:A,"203*",CHA!B:B,646)+SUMIFS(CHA!D:D,CHA!A:A,"208*",CHA!B:B,646)+SUMIFS(CHA!D:D,CHA!A:A,"148*",CHA!B:B,646)+SUMIFS(CHA!D:D,CHA!A:A,"181*",CHA!B:B,646)+SUMIFS(CHA!D:D,CHA!A:A,"209*",CHA!B:B,646)+SUMIFS(CHA!D:D,CHA!A:A,"227*",CHA!B:B,646)+SUMIFS(CHA!D:D,CHA!A:A,"23*",CHA!B:B,646)+SUMIFS(CHA!D:D,CHA!A:A,"24*",CHA!B:B,646)+SUMIFS(CHA!D:D,CHA!A:A,"28*",CHA!B:B,646)+SUMIFS(CHA!D:D,CHA!A:A,"29*",CHA!B:B,646)</f>
        <v>0</v>
      </c>
      <c r="J12" s="85">
        <f t="shared" ref="J12:J20" si="0">C12+E12+G12+I12</f>
        <v>4294967294</v>
      </c>
      <c r="K12" s="78">
        <v>136674894.39700001</v>
      </c>
      <c r="L12" s="78">
        <f>K12-J12</f>
        <v>-4158292399.6030002</v>
      </c>
    </row>
    <row r="13" spans="1:12" ht="18" customHeight="1" x14ac:dyDescent="0.25">
      <c r="A13" s="22" t="s">
        <v>42</v>
      </c>
      <c r="B13" s="88">
        <f>SUMIFS(CHA!C:C,CHA!A:A,"201*",CHA!B:B,840)+SUMIFS(CHA!C:C,CHA!A:A,"1220*",CHA!B:B,840)+SUMIFS(CHA!C:C,CHA!A:A,"1230*",CHA!B:B,840)</f>
        <v>0</v>
      </c>
      <c r="C13" s="82">
        <f>SUMIFS(CHA!D:D,CHA!A:A,"201*",CHA!B:B,840)+SUMIFS(CHA!D:D,CHA!A:A,"1220*",CHA!B:B,840)+SUMIFS(CHA!D:D,CHA!A:A,"1230*",CHA!B:B,840)</f>
        <v>0</v>
      </c>
      <c r="D13" s="82">
        <f>SUMIFS(CHA!C:C,CHA!A:A,"204*",CHA!B:B,840)+SUMIFS(CHA!C:C,CHA!A:A,"148635",CHA!B:B,840)+SUMIFS(CHA!C:C,CHA!A:A,"148636",CHA!B:B,840)</f>
        <v>0</v>
      </c>
      <c r="E13" s="89">
        <f>SUMIFS(CHA!D:D,CHA!A:A,"204*",CHA!B:B,840)+SUMIFS(CHA!D:D,CHA!A:A,"148635",CHA!B:B,840)+SUMIFS(CHA!D:D,CHA!A:A,"148636",CHA!B:B,840)</f>
        <v>0</v>
      </c>
      <c r="F13" s="82">
        <f>SUMIFS(CHA!C:C,CHA!A:A,"205*",CHA!B:B,840)</f>
        <v>0</v>
      </c>
      <c r="G13" s="82">
        <f>SUMIFS(CHA!D:D,CHA!A:A,"205*",CHA!B:B,840)</f>
        <v>0</v>
      </c>
      <c r="H13" s="82">
        <f>SUMIFS(CHA!C:C,CHA!A:A,"203*",CHA!B:B,840)+SUMIFS(CHA!C:C,CHA!A:A,"208*",CHA!B:B,840)+SUMIFS(CHA!C:C,CHA!A:A,"148*",CHA!B:B,840)+SUMIFS(CHA!C:C,CHA!A:A,"181*",CHA!B:B,840)+SUMIFS(CHA!C:C,CHA!A:A,"209*",CHA!B:B,840)+SUMIFS(CHA!C:C,CHA!A:A,"227*",CHA!B:B,840)+SUMIFS(CHA!C:C,CHA!A:A,"23*",CHA!B:B,840)+SUMIFS(CHA!C:C,CHA!A:A,"24*",CHA!B:B,840)+SUMIFS(CHA!C:C,CHA!A:A,"28*",CHA!B:B,840)+SUMIFS(CHA!C:C,CHA!A:A,"29*",CHA!B:B,840)</f>
        <v>0</v>
      </c>
      <c r="I13" s="82">
        <f>SUMIFS(CHA!D:D,CHA!A:A,"203*",CHA!B:B,840)+SUMIFS(CHA!D:D,CHA!A:A,"208*",CHA!B:B,840)+SUMIFS(CHA!D:D,CHA!A:A,"148*",CHA!B:B,840)+SUMIFS(CHA!D:D,CHA!A:A,"181*",CHA!B:B,840)+SUMIFS(CHA!D:D,CHA!A:A,"209*",CHA!B:B,840)+SUMIFS(CHA!D:D,CHA!A:A,"227*",CHA!B:B,840)+SUMIFS(CHA!D:D,CHA!A:A,"23*",CHA!B:B,840)+SUMIFS(CHA!D:D,CHA!A:A,"24*",CHA!B:B,840)+SUMIFS(CHA!D:D,CHA!A:A,"28*",CHA!B:B,840)+SUMIFS(CHA!D:D,CHA!A:A,"29*",CHA!B:B,840)</f>
        <v>0</v>
      </c>
      <c r="J13" s="85">
        <f t="shared" si="0"/>
        <v>0</v>
      </c>
      <c r="K13" s="80">
        <v>22239065.179850999</v>
      </c>
      <c r="L13" s="78">
        <f>K13-J13</f>
        <v>22239065.179850999</v>
      </c>
    </row>
    <row r="14" spans="1:12" ht="13.5" customHeight="1" x14ac:dyDescent="0.25">
      <c r="A14" s="17" t="s">
        <v>44</v>
      </c>
      <c r="B14" s="82">
        <f>SUMIFS(CHA!C:C,CHA!A:A,"201*",CHA!B:B,978)+SUMIFS(CHA!C:C,CHA!A:A,"1220*",CHA!B:B,978)+SUMIFS(CHA!C:C,CHA!A:A,"1230*",CHA!B:B,978)</f>
        <v>0</v>
      </c>
      <c r="C14" s="89">
        <f>SUMIFS(CHA!D:D,CHA!A:A,"201*",CHA!B:B,978)+SUMIFS(CHA!D:D,CHA!A:A,"1220*",CHA!B:B,978)+SUMIFS(CHA!D:D,CHA!A:A,"1230*",CHA!B:B,978)</f>
        <v>0</v>
      </c>
      <c r="D14" s="82">
        <f>SUMIFS(CHA!C:C,CHA!A:A,"204*",CHA!B:B,978)+SUMIFS(CHA!C:C,CHA!A:A,"148635",CHA!B:B,978)+SUMIFS(CHA!C:C,CHA!A:A,"148636",CHA!B:B,978)</f>
        <v>0</v>
      </c>
      <c r="E14" s="88">
        <f>SUMIFS(CHA!D:D,CHA!A:A,"204*",CHA!B:B,978)+SUMIFS(CHA!D:D,CHA!A:A,"148635",CHA!B:B,978)+SUMIFS(CHA!D:D,CHA!A:A,"148636",CHA!B:B,978)</f>
        <v>0</v>
      </c>
      <c r="F14" s="82">
        <f>SUMIFS(CHA!C:C,CHA!A:A,"205*",CHA!B:B,978)</f>
        <v>0</v>
      </c>
      <c r="G14" s="82">
        <f>SUMIFS(CHA!D:D,CHA!A:A,"205*",CHA!B:B,978)</f>
        <v>0</v>
      </c>
      <c r="H14" s="82">
        <f>SUMIFS(CHA!C:C,CHA!A:A,"203*",CHA!B:B,978)+SUMIFS(CHA!C:C,CHA!A:A,"208*",CHA!B:B,978)+SUMIFS(CHA!C:C,CHA!A:A,"148*",CHA!B:B,978)+SUMIFS(CHA!C:C,CHA!A:A,"181*",CHA!B:B,978)+SUMIFS(CHA!C:C,CHA!A:A,"209*",CHA!B:B,978)+SUMIFS(CHA!C:C,CHA!A:A,"227*",CHA!B:B,978)+SUMIFS(CHA!C:C,CHA!A:A,"23*",CHA!B:B,978)+SUMIFS(CHA!C:C,CHA!A:A,"24*",CHA!B:B,978)+SUMIFS(CHA!C:C,CHA!A:A,"28*",CHA!B:B,978)+SUMIFS(CHA!C:C,CHA!A:A,"29*",CHA!B:B,978)</f>
        <v>0</v>
      </c>
      <c r="I14" s="82">
        <f>SUMIFS(CHA!D:D,CHA!A:A,"203*",CHA!B:B,978)+SUMIFS(CHA!D:D,CHA!A:A,"208*",CHA!B:B,978)+SUMIFS(CHA!D:D,CHA!A:A,"148*",CHA!B:B,978)+SUMIFS(CHA!D:D,CHA!A:A,"181*",CHA!B:B,978)+SUMIFS(CHA!D:D,CHA!A:A,"209*",CHA!B:B,978)+SUMIFS(CHA!D:D,CHA!A:A,"227*",CHA!B:B,978)+SUMIFS(CHA!D:D,CHA!A:A,"23*",CHA!B:B,978)+SUMIFS(CHA!D:D,CHA!A:A,"24*",CHA!B:B,978)+SUMIFS(CHA!D:D,CHA!A:A,"28*",CHA!B:B,978)+SUMIFS(CHA!D:D,CHA!A:A,"29*",CHA!B:B,978)</f>
        <v>0</v>
      </c>
      <c r="J14" s="85">
        <f t="shared" si="0"/>
        <v>0</v>
      </c>
      <c r="K14" s="78">
        <v>1806347.4275966999</v>
      </c>
      <c r="L14" s="78">
        <f>K14-J14</f>
        <v>1806347.4275966999</v>
      </c>
    </row>
    <row r="15" spans="1:12" ht="13.5" customHeight="1" x14ac:dyDescent="0.25">
      <c r="A15" s="17" t="s">
        <v>45</v>
      </c>
      <c r="B15" s="82">
        <f>SUMIFS(CHA!C:C,CHA!A:A,"201*",CHA!B:B,826)+SUMIFS(CHA!C:C,CHA!A:A,"1220*",CHA!B:B,826)+SUMIFS(CHA!C:C,CHA!A:A,"1230*",CHA!B:B,826)</f>
        <v>0</v>
      </c>
      <c r="C15" s="90">
        <f>SUMIFS(CHA!D:D,CHA!A:A,"201*",CHA!B:B,826)+SUMIFS(CHA!D:D,CHA!A:A,"1220*",CHA!B:B,826)+SUMIFS(CHA!D:D,CHA!A:A,"1230*",CHA!B:B,826)</f>
        <v>0</v>
      </c>
      <c r="D15" s="82">
        <f>SUMIFS(CHA!C:C,CHA!A:A,"204*",CHA!B:B,826)+SUMIFS(CHA!C:C,CHA!A:A,"148635",CHA!B:B,826)+SUMIFS(CHA!C:C,CHA!A:A,"148636",CHA!B:B,826)</f>
        <v>0</v>
      </c>
      <c r="E15" s="82">
        <f>SUMIFS(CHA!D:D,CHA!A:A,"204*",CHA!B:B,826)+SUMIFS(CHA!D:D,CHA!A:A,"148635",CHA!B:B,826)+SUMIFS(CHA!D:D,CHA!A:A,"148636",CHA!B:B,826)</f>
        <v>0</v>
      </c>
      <c r="F15" s="82">
        <f>SUMIFS(CHA!C:C,CHA!A:A,"205*",CHA!B:B,826)</f>
        <v>0</v>
      </c>
      <c r="G15" s="82">
        <f>SUMIFS(CHA!D:D,CHA!A:A,"205*",CHA!B:B,826)</f>
        <v>0</v>
      </c>
      <c r="H15" s="82"/>
      <c r="I15" s="79"/>
      <c r="J15" s="85">
        <f t="shared" si="0"/>
        <v>0</v>
      </c>
      <c r="K15" s="78"/>
    </row>
    <row r="16" spans="1:12" ht="13.5" customHeight="1" x14ac:dyDescent="0.25">
      <c r="A16" s="17" t="s">
        <v>46</v>
      </c>
      <c r="B16" s="82"/>
      <c r="C16" s="88"/>
      <c r="D16" s="82"/>
      <c r="E16" s="82"/>
      <c r="F16" s="82"/>
      <c r="G16" s="82"/>
      <c r="H16" s="82"/>
      <c r="I16" s="79"/>
      <c r="J16" s="85">
        <f t="shared" si="0"/>
        <v>0</v>
      </c>
      <c r="K16" s="78"/>
    </row>
    <row r="17" spans="1:11" ht="13.5" customHeight="1" x14ac:dyDescent="0.25">
      <c r="A17" s="17" t="s">
        <v>47</v>
      </c>
      <c r="B17" s="82"/>
      <c r="C17" s="82"/>
      <c r="D17" s="82"/>
      <c r="E17" s="82"/>
      <c r="F17" s="82"/>
      <c r="G17" s="82"/>
      <c r="H17" s="82"/>
      <c r="I17" s="79"/>
      <c r="J17" s="85">
        <f t="shared" si="0"/>
        <v>0</v>
      </c>
    </row>
    <row r="18" spans="1:11" ht="13.5" customHeight="1" x14ac:dyDescent="0.25">
      <c r="A18" s="17" t="s">
        <v>48</v>
      </c>
      <c r="B18" s="82"/>
      <c r="C18" s="82"/>
      <c r="D18" s="82"/>
      <c r="E18" s="82"/>
      <c r="F18" s="82"/>
      <c r="G18" s="82"/>
      <c r="H18" s="82"/>
      <c r="I18" s="79"/>
      <c r="J18" s="85">
        <f t="shared" si="0"/>
        <v>0</v>
      </c>
    </row>
    <row r="19" spans="1:11" ht="13.5" customHeight="1" x14ac:dyDescent="0.25">
      <c r="A19" s="17" t="s">
        <v>49</v>
      </c>
      <c r="B19" s="82"/>
      <c r="C19" s="82"/>
      <c r="D19" s="82"/>
      <c r="E19" s="82"/>
      <c r="F19" s="82"/>
      <c r="G19" s="82"/>
      <c r="H19" s="82"/>
      <c r="I19" s="79"/>
      <c r="J19" s="85">
        <f t="shared" si="0"/>
        <v>0</v>
      </c>
    </row>
    <row r="20" spans="1:11" s="14" customFormat="1" ht="27" customHeight="1" x14ac:dyDescent="0.25">
      <c r="A20" s="28" t="s">
        <v>50</v>
      </c>
      <c r="B20" s="83">
        <f t="shared" ref="B20:I20" si="1">SUM(B12:B19)</f>
        <v>0</v>
      </c>
      <c r="C20" s="83">
        <f t="shared" si="1"/>
        <v>0</v>
      </c>
      <c r="D20" s="83">
        <f t="shared" si="1"/>
        <v>398</v>
      </c>
      <c r="E20" s="83">
        <f t="shared" si="1"/>
        <v>4294967294</v>
      </c>
      <c r="F20" s="83">
        <f t="shared" si="1"/>
        <v>0</v>
      </c>
      <c r="G20" s="83">
        <f t="shared" si="1"/>
        <v>0</v>
      </c>
      <c r="H20" s="83">
        <f t="shared" si="1"/>
        <v>0</v>
      </c>
      <c r="I20" s="29">
        <f t="shared" si="1"/>
        <v>0</v>
      </c>
      <c r="J20" s="85">
        <f t="shared" si="0"/>
        <v>4294967294</v>
      </c>
    </row>
    <row r="21" spans="1:11" ht="13.5" customHeight="1" x14ac:dyDescent="0.25">
      <c r="F21" s="81"/>
    </row>
    <row r="22" spans="1:11" x14ac:dyDescent="0.25">
      <c r="C22" s="15">
        <v>55039680.964000002</v>
      </c>
      <c r="E22" s="15">
        <v>39895138.866999999</v>
      </c>
      <c r="G22" s="15">
        <v>62331473.769000001</v>
      </c>
      <c r="I22" s="15">
        <v>3462557.9649999999</v>
      </c>
    </row>
    <row r="23" spans="1:11" x14ac:dyDescent="0.25">
      <c r="C23" s="78">
        <f>C20-C22</f>
        <v>-55039680.964000002</v>
      </c>
      <c r="D23" s="78"/>
      <c r="E23" s="78">
        <f>E20-E22</f>
        <v>4255072155.1329999</v>
      </c>
      <c r="F23" s="78"/>
      <c r="G23" s="78">
        <f>G20-G22</f>
        <v>-62331473.769000001</v>
      </c>
      <c r="I23" s="78">
        <f>I20-I22</f>
        <v>-3462557.9649999999</v>
      </c>
    </row>
    <row r="24" spans="1:11" x14ac:dyDescent="0.25">
      <c r="G24" s="78"/>
      <c r="I24" s="78"/>
    </row>
    <row r="25" spans="1:11" x14ac:dyDescent="0.25">
      <c r="A25" s="15" t="s">
        <v>27</v>
      </c>
      <c r="E25" s="78">
        <f>+C20+E20+G20+I20</f>
        <v>4294967294</v>
      </c>
      <c r="G25" s="78"/>
      <c r="I25" s="84"/>
    </row>
    <row r="26" spans="1:11" x14ac:dyDescent="0.25">
      <c r="A26" s="15" t="str">
        <f>'Monthly Deposits-LCY'!B26</f>
        <v>Date: 12/06/2017</v>
      </c>
      <c r="G26" s="78"/>
      <c r="I26" s="78"/>
    </row>
    <row r="27" spans="1:11" x14ac:dyDescent="0.25">
      <c r="E27" s="78">
        <f>E25-'Monthly Deposits Consolidated'!C9</f>
        <v>4134238442.4349999</v>
      </c>
    </row>
    <row r="28" spans="1:11" x14ac:dyDescent="0.25">
      <c r="A28" s="15" t="s">
        <v>29</v>
      </c>
    </row>
    <row r="30" spans="1:11" x14ac:dyDescent="0.25">
      <c r="A30" s="15" t="str">
        <f>'Mothly Deposits-FCY'!B30</f>
        <v>currency exchg. 1USD=827.2130RWF</v>
      </c>
      <c r="K30" s="78"/>
    </row>
    <row r="32" spans="1:11" x14ac:dyDescent="0.25">
      <c r="I32" s="16"/>
    </row>
  </sheetData>
  <sheetProtection formatCells="0" formatColumns="0" formatRows="0" insertColumns="0" insertRows="0" insertHyperlinks="0" deleteColumns="0" deleteRows="0" sort="0" autoFilter="0" pivotTables="0"/>
  <mergeCells count="4">
    <mergeCell ref="B9:C10"/>
    <mergeCell ref="D9:E10"/>
    <mergeCell ref="F9:G10"/>
    <mergeCell ref="H9:I10"/>
  </mergeCells>
  <pageMargins left="0.7" right="0.7" top="0.75" bottom="0.75" header="0.3" footer="0.3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4" sqref="D14"/>
    </sheetView>
  </sheetViews>
  <sheetFormatPr defaultRowHeight="15" x14ac:dyDescent="0.25"/>
  <cols>
    <col min="1" max="1" width="9.140625" style="15" customWidth="1"/>
    <col min="2" max="2" width="56.85546875" style="15" customWidth="1"/>
    <col min="3" max="3" width="26.28515625" style="15" customWidth="1"/>
    <col min="4" max="4" width="29.7109375" style="15" customWidth="1"/>
    <col min="5" max="5" width="27.5703125" style="15" customWidth="1"/>
    <col min="6" max="6" width="9.140625" style="15" customWidth="1"/>
  </cols>
  <sheetData>
    <row r="1" spans="1:5" x14ac:dyDescent="0.25">
      <c r="A1" s="31" t="str">
        <f>'Monthly Deposits-LCY'!B1</f>
        <v>BANK NAME:  COGEBANQUE</v>
      </c>
      <c r="B1" s="31"/>
      <c r="C1" s="70"/>
      <c r="D1" s="44"/>
      <c r="E1" s="44"/>
    </row>
    <row r="2" spans="1:5" x14ac:dyDescent="0.25">
      <c r="A2" s="31" t="str">
        <f>'Monthly Deposits-LCY'!B2</f>
        <v xml:space="preserve">ADDRESS OF THE BANK: KN 4 AV 72 ST, CENTENARY HOUSE/CAR PARK ,NYARUGENGE, B.P. 5230 Kigali - Rwanda </v>
      </c>
      <c r="B2" s="31"/>
      <c r="C2" s="70"/>
      <c r="D2" s="44"/>
      <c r="E2" s="44"/>
    </row>
    <row r="3" spans="1:5" x14ac:dyDescent="0.25">
      <c r="A3" s="31" t="s">
        <v>60</v>
      </c>
      <c r="B3" s="31"/>
      <c r="C3" s="70"/>
      <c r="D3" s="44"/>
      <c r="E3" s="44"/>
    </row>
    <row r="4" spans="1:5" x14ac:dyDescent="0.25">
      <c r="A4" s="31" t="str">
        <f>'Monthly Deposits-LCY'!B4</f>
        <v>REPORT AS AT 31/05/2017</v>
      </c>
      <c r="B4" s="31"/>
      <c r="C4" s="70"/>
      <c r="D4" s="44"/>
      <c r="E4" s="44"/>
    </row>
    <row r="5" spans="1:5" x14ac:dyDescent="0.25">
      <c r="A5" s="44"/>
      <c r="B5" s="44"/>
      <c r="C5" s="44"/>
      <c r="D5" s="44"/>
      <c r="E5" s="44"/>
    </row>
    <row r="6" spans="1:5" x14ac:dyDescent="0.25">
      <c r="A6" s="44"/>
      <c r="B6" s="45" t="s">
        <v>61</v>
      </c>
      <c r="C6" s="44"/>
      <c r="D6" s="44"/>
      <c r="E6" s="44"/>
    </row>
    <row r="7" spans="1:5" x14ac:dyDescent="0.25">
      <c r="A7" s="40"/>
      <c r="B7" s="38"/>
      <c r="C7" s="38" t="s">
        <v>62</v>
      </c>
      <c r="D7" s="40"/>
      <c r="E7" s="38"/>
    </row>
    <row r="8" spans="1:5" x14ac:dyDescent="0.25">
      <c r="A8" s="49" t="s">
        <v>5</v>
      </c>
      <c r="B8" s="49" t="s">
        <v>6</v>
      </c>
      <c r="C8" s="49" t="s">
        <v>9</v>
      </c>
      <c r="D8" s="49" t="s">
        <v>63</v>
      </c>
      <c r="E8" s="49" t="s">
        <v>64</v>
      </c>
    </row>
    <row r="9" spans="1:5" ht="20.25" customHeight="1" x14ac:dyDescent="0.25">
      <c r="A9" s="38" t="s">
        <v>10</v>
      </c>
      <c r="B9" s="60" t="s">
        <v>65</v>
      </c>
      <c r="C9" s="61"/>
      <c r="D9" s="61"/>
      <c r="E9" s="61"/>
    </row>
    <row r="10" spans="1:5" ht="16.5" customHeight="1" x14ac:dyDescent="0.25">
      <c r="A10" s="40">
        <v>1</v>
      </c>
      <c r="B10" s="62" t="s">
        <v>66</v>
      </c>
      <c r="C10" s="68">
        <v>27305</v>
      </c>
      <c r="D10" s="68">
        <v>1220422.9820000001</v>
      </c>
      <c r="E10" s="63">
        <f>D10</f>
        <v>1220422.9820000001</v>
      </c>
    </row>
    <row r="11" spans="1:5" ht="23.25" customHeight="1" x14ac:dyDescent="0.25">
      <c r="A11" s="64">
        <v>2</v>
      </c>
      <c r="B11" s="62" t="s">
        <v>67</v>
      </c>
      <c r="C11" s="68">
        <v>365</v>
      </c>
      <c r="D11" s="68">
        <v>198524</v>
      </c>
      <c r="E11" s="63">
        <f>C11*500000</f>
        <v>182500000</v>
      </c>
    </row>
    <row r="12" spans="1:5" ht="20.25" customHeight="1" x14ac:dyDescent="0.25">
      <c r="A12" s="40">
        <v>3</v>
      </c>
      <c r="B12" s="62" t="s">
        <v>68</v>
      </c>
      <c r="C12" s="68">
        <v>297</v>
      </c>
      <c r="D12" s="68">
        <v>192028.01699999999</v>
      </c>
      <c r="E12" s="63">
        <f>C12*500000</f>
        <v>148500000</v>
      </c>
    </row>
    <row r="13" spans="1:5" ht="17.25" customHeight="1" x14ac:dyDescent="0.25">
      <c r="A13" s="64">
        <v>4</v>
      </c>
      <c r="B13" s="62" t="s">
        <v>69</v>
      </c>
      <c r="C13" s="68">
        <v>3743</v>
      </c>
      <c r="D13" s="68">
        <f>33154052.898+2834.988</f>
        <v>33156887.886</v>
      </c>
      <c r="E13" s="63">
        <f>C13*500000</f>
        <v>1871500000</v>
      </c>
    </row>
    <row r="14" spans="1:5" ht="24" customHeight="1" x14ac:dyDescent="0.25">
      <c r="A14" s="38" t="s">
        <v>14</v>
      </c>
      <c r="B14" s="60" t="s">
        <v>70</v>
      </c>
      <c r="C14" s="65">
        <f>C10+C11+C12+C13</f>
        <v>31710</v>
      </c>
      <c r="D14" s="65">
        <f>D10+D11+D12+D13</f>
        <v>34767862.884999998</v>
      </c>
      <c r="E14" s="65">
        <f>E10+E11+E12+E13</f>
        <v>2203720422.9819999</v>
      </c>
    </row>
    <row r="15" spans="1:5" x14ac:dyDescent="0.25">
      <c r="A15" s="66"/>
      <c r="B15" s="60"/>
      <c r="C15" s="65"/>
      <c r="D15" s="65"/>
      <c r="E15" s="67"/>
    </row>
    <row r="16" spans="1:5" ht="20.25" customHeight="1" x14ac:dyDescent="0.25">
      <c r="A16" s="38" t="s">
        <v>21</v>
      </c>
      <c r="B16" s="60" t="s">
        <v>71</v>
      </c>
      <c r="C16" s="65"/>
      <c r="D16" s="65"/>
      <c r="E16" s="65"/>
    </row>
    <row r="17" spans="1:5" ht="16.5" customHeight="1" x14ac:dyDescent="0.25">
      <c r="A17" s="40">
        <v>1</v>
      </c>
      <c r="B17" s="62" t="s">
        <v>66</v>
      </c>
      <c r="C17" s="68">
        <v>3571</v>
      </c>
      <c r="D17" s="68">
        <v>275904.022</v>
      </c>
      <c r="E17" s="63">
        <f>D17</f>
        <v>275904.022</v>
      </c>
    </row>
    <row r="18" spans="1:5" ht="23.25" customHeight="1" x14ac:dyDescent="0.25">
      <c r="A18" s="64">
        <v>2</v>
      </c>
      <c r="B18" s="62" t="s">
        <v>67</v>
      </c>
      <c r="C18" s="68">
        <v>98</v>
      </c>
      <c r="D18" s="68">
        <v>55743.226000000002</v>
      </c>
      <c r="E18" s="63">
        <f>C18*500000</f>
        <v>49000000</v>
      </c>
    </row>
    <row r="19" spans="1:5" ht="20.25" customHeight="1" x14ac:dyDescent="0.25">
      <c r="A19" s="40">
        <v>3</v>
      </c>
      <c r="B19" s="62" t="s">
        <v>68</v>
      </c>
      <c r="C19" s="68">
        <v>85</v>
      </c>
      <c r="D19" s="68">
        <v>58568.203999999998</v>
      </c>
      <c r="E19" s="63">
        <f>C19*500000</f>
        <v>42500000</v>
      </c>
    </row>
    <row r="20" spans="1:5" ht="17.25" customHeight="1" x14ac:dyDescent="0.25">
      <c r="A20" s="64">
        <v>4</v>
      </c>
      <c r="B20" s="62" t="s">
        <v>69</v>
      </c>
      <c r="C20" s="68">
        <v>2064</v>
      </c>
      <c r="D20" s="68">
        <v>113045189.84299999</v>
      </c>
      <c r="E20" s="63">
        <f>C20*500000</f>
        <v>1032000000</v>
      </c>
    </row>
    <row r="21" spans="1:5" ht="24" customHeight="1" x14ac:dyDescent="0.25">
      <c r="A21" s="38" t="s">
        <v>23</v>
      </c>
      <c r="B21" s="60" t="s">
        <v>72</v>
      </c>
      <c r="C21" s="65">
        <f>C17+C18+C19+C20</f>
        <v>5818</v>
      </c>
      <c r="D21" s="65">
        <f>D17+D18+D19+D20</f>
        <v>113435405.295</v>
      </c>
      <c r="E21" s="65">
        <f>E17+E18+E19+E20</f>
        <v>1123775904.0220001</v>
      </c>
    </row>
    <row r="22" spans="1:5" x14ac:dyDescent="0.25">
      <c r="A22" s="54"/>
      <c r="B22" s="72"/>
      <c r="C22" s="73"/>
      <c r="D22" s="73"/>
      <c r="E22" s="73"/>
    </row>
    <row r="23" spans="1:5" x14ac:dyDescent="0.25">
      <c r="A23" s="75"/>
      <c r="B23" s="30" t="str">
        <f>'Monthly Deposits-LCY'!B25</f>
        <v>Place: Kigali</v>
      </c>
      <c r="C23" s="76"/>
      <c r="D23" s="73"/>
      <c r="E23" s="73"/>
    </row>
    <row r="24" spans="1:5" x14ac:dyDescent="0.25">
      <c r="A24" s="30"/>
      <c r="B24" s="30" t="str">
        <f>'Monthly Deposits-LCY'!B26</f>
        <v>Date: 12/06/2017</v>
      </c>
      <c r="C24" s="77"/>
      <c r="D24" s="74"/>
      <c r="E24" s="74"/>
    </row>
    <row r="25" spans="1:5" x14ac:dyDescent="0.25">
      <c r="A25" s="30"/>
      <c r="B25" s="30"/>
      <c r="C25" s="30"/>
      <c r="D25" s="44"/>
      <c r="E25" s="44"/>
    </row>
    <row r="26" spans="1:5" x14ac:dyDescent="0.25">
      <c r="A26" s="30"/>
      <c r="B26" s="30" t="s">
        <v>29</v>
      </c>
      <c r="C26" s="30"/>
      <c r="D26" s="44"/>
      <c r="E26" s="44"/>
    </row>
    <row r="27" spans="1:5" x14ac:dyDescent="0.25">
      <c r="A27" s="30"/>
      <c r="B27" s="30"/>
      <c r="C27" s="30"/>
      <c r="D27" s="44"/>
      <c r="E27" s="44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8" zoomScaleNormal="98" workbookViewId="0">
      <selection activeCell="E8" sqref="E8"/>
    </sheetView>
  </sheetViews>
  <sheetFormatPr defaultRowHeight="18.75" customHeight="1" x14ac:dyDescent="0.25"/>
  <cols>
    <col min="1" max="1" width="23.5703125" style="15" customWidth="1"/>
    <col min="2" max="2" width="18.42578125" style="15" customWidth="1"/>
    <col min="3" max="3" width="19.5703125" style="15" customWidth="1"/>
    <col min="4" max="4" width="22.5703125" style="15" customWidth="1"/>
    <col min="5" max="5" width="18.28515625" style="15" customWidth="1"/>
    <col min="6" max="6" width="16.42578125" style="15" customWidth="1"/>
    <col min="7" max="7" width="14.85546875" style="15" customWidth="1"/>
    <col min="8" max="8" width="14.140625" style="15" customWidth="1"/>
    <col min="9" max="9" width="16.7109375" style="15" customWidth="1"/>
    <col min="10" max="10" width="14.42578125" style="15" customWidth="1"/>
    <col min="11" max="11" width="17.140625" style="15" customWidth="1"/>
    <col min="12" max="12" width="15.28515625" style="15" customWidth="1"/>
    <col min="13" max="13" width="14.42578125" style="15" customWidth="1"/>
    <col min="14" max="14" width="9.140625" style="15" customWidth="1"/>
  </cols>
  <sheetData>
    <row r="1" spans="1:13" ht="15" customHeight="1" x14ac:dyDescent="0.25">
      <c r="A1" s="14" t="s">
        <v>73</v>
      </c>
      <c r="B1" s="14"/>
      <c r="C1" s="16"/>
    </row>
    <row r="2" spans="1:13" ht="15" customHeight="1" x14ac:dyDescent="0.25">
      <c r="A2" s="14" t="s">
        <v>74</v>
      </c>
      <c r="B2" s="14"/>
      <c r="C2" s="16"/>
    </row>
    <row r="3" spans="1:13" ht="15" customHeight="1" x14ac:dyDescent="0.25">
      <c r="A3" s="14" t="s">
        <v>75</v>
      </c>
      <c r="B3" s="14"/>
      <c r="C3" s="16"/>
    </row>
    <row r="4" spans="1:13" ht="15" customHeight="1" x14ac:dyDescent="0.25">
      <c r="A4" s="14" t="s">
        <v>76</v>
      </c>
      <c r="B4" s="14"/>
      <c r="C4" s="16"/>
    </row>
    <row r="5" spans="1:13" ht="18.75" customHeight="1" x14ac:dyDescent="0.25">
      <c r="A5" s="1"/>
    </row>
    <row r="6" spans="1:13" ht="18.75" customHeight="1" x14ac:dyDescent="0.25">
      <c r="A6" s="10"/>
      <c r="D6" s="10" t="s">
        <v>77</v>
      </c>
    </row>
    <row r="7" spans="1:13" ht="94.5" customHeight="1" x14ac:dyDescent="0.25">
      <c r="A7" s="5" t="s">
        <v>78</v>
      </c>
      <c r="B7" s="5" t="s">
        <v>79</v>
      </c>
      <c r="C7" s="5" t="s">
        <v>80</v>
      </c>
      <c r="D7" s="5" t="s">
        <v>81</v>
      </c>
      <c r="E7" s="6" t="s">
        <v>82</v>
      </c>
      <c r="F7" s="6" t="s">
        <v>83</v>
      </c>
      <c r="G7" s="6" t="s">
        <v>84</v>
      </c>
      <c r="H7" s="6" t="s">
        <v>85</v>
      </c>
      <c r="I7" s="5" t="s">
        <v>86</v>
      </c>
      <c r="J7" s="5" t="s">
        <v>87</v>
      </c>
      <c r="K7" s="5" t="s">
        <v>88</v>
      </c>
      <c r="L7" s="6" t="s">
        <v>89</v>
      </c>
      <c r="M7" s="6" t="s">
        <v>90</v>
      </c>
    </row>
    <row r="8" spans="1:13" ht="18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8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8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8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18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8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8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8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8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1" ht="18.75" customHeight="1" x14ac:dyDescent="0.25">
      <c r="A17" s="2"/>
      <c r="D17" s="3"/>
    </row>
    <row r="18" spans="1:11" ht="18.75" customHeight="1" x14ac:dyDescent="0.25">
      <c r="A18" s="3"/>
      <c r="D18" s="10" t="s">
        <v>91</v>
      </c>
    </row>
    <row r="19" spans="1:11" s="14" customFormat="1" ht="94.5" customHeight="1" x14ac:dyDescent="0.25">
      <c r="A19" s="5" t="s">
        <v>78</v>
      </c>
      <c r="B19" s="5" t="s">
        <v>80</v>
      </c>
      <c r="C19" s="4" t="s">
        <v>92</v>
      </c>
      <c r="D19" s="8" t="s">
        <v>93</v>
      </c>
      <c r="E19" s="8" t="s">
        <v>94</v>
      </c>
      <c r="F19" s="8" t="s">
        <v>36</v>
      </c>
      <c r="G19" s="8" t="s">
        <v>95</v>
      </c>
      <c r="H19" s="8" t="s">
        <v>96</v>
      </c>
      <c r="I19" s="9" t="s">
        <v>97</v>
      </c>
      <c r="J19" s="8" t="s">
        <v>98</v>
      </c>
      <c r="K19" s="8" t="s">
        <v>99</v>
      </c>
    </row>
    <row r="20" spans="1:11" ht="18.75" customHeight="1" x14ac:dyDescent="0.25">
      <c r="A20" s="23"/>
      <c r="B20" s="17"/>
      <c r="C20" s="17"/>
      <c r="D20" s="17"/>
      <c r="E20" s="17"/>
      <c r="F20" s="17" t="s">
        <v>41</v>
      </c>
      <c r="G20" s="20">
        <v>0</v>
      </c>
      <c r="H20" s="20">
        <v>0</v>
      </c>
      <c r="I20" s="20">
        <f t="shared" ref="I20:I27" si="0">G20+H20</f>
        <v>0</v>
      </c>
      <c r="J20" s="17" t="s">
        <v>43</v>
      </c>
      <c r="K20" s="24">
        <f t="shared" ref="K20:K27" si="1">I20</f>
        <v>0</v>
      </c>
    </row>
    <row r="21" spans="1:11" ht="18.75" customHeight="1" x14ac:dyDescent="0.25">
      <c r="A21" s="23"/>
      <c r="B21" s="17"/>
      <c r="C21" s="17"/>
      <c r="D21" s="17"/>
      <c r="E21" s="17"/>
      <c r="F21" s="17" t="s">
        <v>42</v>
      </c>
      <c r="G21" s="20">
        <v>0</v>
      </c>
      <c r="H21" s="20">
        <v>0</v>
      </c>
      <c r="I21" s="20">
        <f t="shared" si="0"/>
        <v>0</v>
      </c>
      <c r="J21" s="17"/>
      <c r="K21" s="24">
        <f t="shared" si="1"/>
        <v>0</v>
      </c>
    </row>
    <row r="22" spans="1:11" ht="18.75" customHeight="1" x14ac:dyDescent="0.25">
      <c r="A22" s="23"/>
      <c r="B22" s="17"/>
      <c r="C22" s="17"/>
      <c r="D22" s="17"/>
      <c r="E22" s="17"/>
      <c r="F22" s="17" t="s">
        <v>44</v>
      </c>
      <c r="G22" s="20">
        <v>0</v>
      </c>
      <c r="H22" s="20">
        <v>0</v>
      </c>
      <c r="I22" s="20">
        <f t="shared" si="0"/>
        <v>0</v>
      </c>
      <c r="J22" s="17"/>
      <c r="K22" s="24">
        <f t="shared" si="1"/>
        <v>0</v>
      </c>
    </row>
    <row r="23" spans="1:11" ht="18.75" customHeight="1" x14ac:dyDescent="0.25">
      <c r="A23" s="23"/>
      <c r="B23" s="17"/>
      <c r="C23" s="17"/>
      <c r="D23" s="17"/>
      <c r="E23" s="17"/>
      <c r="F23" s="17" t="s">
        <v>45</v>
      </c>
      <c r="G23" s="20">
        <v>0</v>
      </c>
      <c r="H23" s="20">
        <v>0</v>
      </c>
      <c r="I23" s="20">
        <f t="shared" si="0"/>
        <v>0</v>
      </c>
      <c r="J23" s="17"/>
      <c r="K23" s="24">
        <f t="shared" si="1"/>
        <v>0</v>
      </c>
    </row>
    <row r="24" spans="1:11" ht="18.75" customHeight="1" x14ac:dyDescent="0.25">
      <c r="A24" s="23"/>
      <c r="B24" s="17"/>
      <c r="C24" s="17"/>
      <c r="D24" s="17"/>
      <c r="E24" s="17"/>
      <c r="F24" s="17" t="s">
        <v>100</v>
      </c>
      <c r="G24" s="20">
        <v>0</v>
      </c>
      <c r="H24" s="20">
        <v>0</v>
      </c>
      <c r="I24" s="20">
        <f t="shared" si="0"/>
        <v>0</v>
      </c>
      <c r="J24" s="17"/>
      <c r="K24" s="24">
        <f t="shared" si="1"/>
        <v>0</v>
      </c>
    </row>
    <row r="25" spans="1:11" ht="18.75" customHeight="1" x14ac:dyDescent="0.25">
      <c r="A25" s="23"/>
      <c r="B25" s="17"/>
      <c r="C25" s="17"/>
      <c r="D25" s="17"/>
      <c r="E25" s="17"/>
      <c r="F25" s="17" t="s">
        <v>47</v>
      </c>
      <c r="G25" s="20">
        <v>0</v>
      </c>
      <c r="H25" s="20">
        <v>0</v>
      </c>
      <c r="I25" s="20">
        <f t="shared" si="0"/>
        <v>0</v>
      </c>
      <c r="J25" s="17"/>
      <c r="K25" s="24">
        <f t="shared" si="1"/>
        <v>0</v>
      </c>
    </row>
    <row r="26" spans="1:11" ht="18.75" customHeight="1" x14ac:dyDescent="0.25">
      <c r="A26" s="23"/>
      <c r="B26" s="17"/>
      <c r="C26" s="17"/>
      <c r="D26" s="17"/>
      <c r="E26" s="17"/>
      <c r="F26" s="17" t="s">
        <v>48</v>
      </c>
      <c r="G26" s="20">
        <v>0</v>
      </c>
      <c r="H26" s="20">
        <v>0</v>
      </c>
      <c r="I26" s="20">
        <f t="shared" si="0"/>
        <v>0</v>
      </c>
      <c r="J26" s="17"/>
      <c r="K26" s="24">
        <f t="shared" si="1"/>
        <v>0</v>
      </c>
    </row>
    <row r="27" spans="1:11" ht="18.75" customHeight="1" x14ac:dyDescent="0.25">
      <c r="A27" s="23"/>
      <c r="B27" s="17"/>
      <c r="C27" s="17"/>
      <c r="D27" s="17"/>
      <c r="E27" s="17"/>
      <c r="F27" s="17" t="s">
        <v>101</v>
      </c>
      <c r="G27" s="20">
        <v>0</v>
      </c>
      <c r="H27" s="20">
        <v>0</v>
      </c>
      <c r="I27" s="20">
        <f t="shared" si="0"/>
        <v>0</v>
      </c>
      <c r="J27" s="17"/>
      <c r="K27" s="24">
        <f t="shared" si="1"/>
        <v>0</v>
      </c>
    </row>
    <row r="28" spans="1:11" s="14" customFormat="1" ht="18.75" customHeight="1" x14ac:dyDescent="0.25">
      <c r="A28" s="4" t="s">
        <v>50</v>
      </c>
      <c r="B28" s="18"/>
      <c r="C28" s="18"/>
      <c r="D28" s="18"/>
      <c r="E28" s="18"/>
      <c r="F28" s="18"/>
      <c r="G28" s="19">
        <f>SUM(G20:G27)</f>
        <v>0</v>
      </c>
      <c r="H28" s="19">
        <f>SUM(H20:H27)</f>
        <v>0</v>
      </c>
      <c r="I28" s="19">
        <f>SUM(I20:I27)</f>
        <v>0</v>
      </c>
      <c r="J28" s="18"/>
      <c r="K28" s="69">
        <f>SUM(K20:K27)</f>
        <v>0</v>
      </c>
    </row>
    <row r="29" spans="1:11" ht="18.75" customHeight="1" x14ac:dyDescent="0.25">
      <c r="A29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workbookViewId="0">
      <selection activeCell="J7" sqref="J7"/>
    </sheetView>
  </sheetViews>
  <sheetFormatPr defaultRowHeight="15" x14ac:dyDescent="0.25"/>
  <cols>
    <col min="1" max="1" width="14.42578125" style="86" customWidth="1"/>
    <col min="2" max="2" width="15.85546875" style="86" customWidth="1"/>
    <col min="3" max="3" width="19.42578125" style="86" customWidth="1"/>
    <col min="4" max="4" width="19.28515625" style="86" customWidth="1"/>
    <col min="5" max="5" width="9.140625" style="86" customWidth="1"/>
    <col min="7" max="7" width="11.42578125" customWidth="1"/>
    <col min="8" max="8" width="12.5703125" customWidth="1"/>
    <col min="9" max="9" width="16.7109375" customWidth="1"/>
    <col min="10" max="10" width="14.42578125" customWidth="1"/>
    <col min="11" max="11" width="16.42578125" customWidth="1"/>
  </cols>
  <sheetData>
    <row r="1" spans="1:11" x14ac:dyDescent="0.25">
      <c r="A1" s="87" t="s">
        <v>102</v>
      </c>
      <c r="B1" s="87" t="s">
        <v>103</v>
      </c>
      <c r="C1" s="87" t="s">
        <v>104</v>
      </c>
      <c r="D1" s="87" t="s">
        <v>105</v>
      </c>
      <c r="F1" s="87" t="s">
        <v>106</v>
      </c>
      <c r="G1" s="87" t="s">
        <v>103</v>
      </c>
      <c r="H1" s="87" t="s">
        <v>107</v>
      </c>
      <c r="I1" s="87" t="s">
        <v>108</v>
      </c>
      <c r="J1" s="87" t="s">
        <v>109</v>
      </c>
      <c r="K1" s="87" t="s">
        <v>110</v>
      </c>
    </row>
    <row r="2" spans="1:11" x14ac:dyDescent="0.25">
      <c r="A2" s="86">
        <v>201450</v>
      </c>
      <c r="B2" s="86">
        <v>646</v>
      </c>
      <c r="C2" s="86">
        <v>3</v>
      </c>
      <c r="D2" s="86">
        <v>23351022</v>
      </c>
      <c r="F2">
        <v>2</v>
      </c>
      <c r="G2">
        <v>840</v>
      </c>
      <c r="H2">
        <v>830</v>
      </c>
      <c r="I2">
        <v>582</v>
      </c>
      <c r="J2">
        <v>14906266</v>
      </c>
      <c r="K2">
        <v>2147483647</v>
      </c>
    </row>
    <row r="3" spans="1:11" x14ac:dyDescent="0.25">
      <c r="A3" s="86">
        <v>204390</v>
      </c>
      <c r="B3" s="86">
        <v>646</v>
      </c>
      <c r="C3" s="86">
        <v>831</v>
      </c>
      <c r="D3" s="86">
        <v>873160038</v>
      </c>
      <c r="F3">
        <v>1</v>
      </c>
      <c r="G3">
        <v>978</v>
      </c>
      <c r="H3">
        <v>949</v>
      </c>
      <c r="I3">
        <v>451</v>
      </c>
      <c r="J3">
        <v>1003266</v>
      </c>
      <c r="K3">
        <v>952751532</v>
      </c>
    </row>
    <row r="4" spans="1:11" x14ac:dyDescent="0.25">
      <c r="A4" s="86">
        <v>204391</v>
      </c>
      <c r="B4" s="86">
        <v>646</v>
      </c>
      <c r="C4" s="86">
        <v>22</v>
      </c>
      <c r="D4" s="86">
        <v>4876929</v>
      </c>
      <c r="F4">
        <v>2</v>
      </c>
      <c r="G4">
        <v>646</v>
      </c>
      <c r="H4">
        <v>1</v>
      </c>
      <c r="I4">
        <v>5176</v>
      </c>
      <c r="J4">
        <v>2147483647</v>
      </c>
      <c r="K4">
        <v>2147483647</v>
      </c>
    </row>
    <row r="5" spans="1:11" x14ac:dyDescent="0.25">
      <c r="A5" s="86">
        <v>205560</v>
      </c>
      <c r="B5" s="86">
        <v>646</v>
      </c>
      <c r="C5" s="86">
        <v>2</v>
      </c>
      <c r="D5" s="86">
        <v>50000000</v>
      </c>
      <c r="F5">
        <v>1</v>
      </c>
      <c r="G5">
        <v>840</v>
      </c>
      <c r="H5">
        <v>830</v>
      </c>
      <c r="I5">
        <v>2191</v>
      </c>
      <c r="J5">
        <v>9677975</v>
      </c>
      <c r="K5">
        <v>2147483647</v>
      </c>
    </row>
    <row r="6" spans="1:11" x14ac:dyDescent="0.25">
      <c r="A6" s="86">
        <v>205725</v>
      </c>
      <c r="B6" s="86">
        <v>646</v>
      </c>
      <c r="C6" s="86">
        <v>1</v>
      </c>
      <c r="D6" s="86">
        <v>8000000</v>
      </c>
      <c r="G6">
        <v>646</v>
      </c>
      <c r="H6">
        <v>1</v>
      </c>
      <c r="I6">
        <v>83</v>
      </c>
      <c r="J6">
        <v>2147483647</v>
      </c>
      <c r="K6">
        <v>2147483647</v>
      </c>
    </row>
    <row r="7" spans="1:11" x14ac:dyDescent="0.25">
      <c r="A7" s="86">
        <v>201194</v>
      </c>
      <c r="B7" s="86">
        <v>826</v>
      </c>
      <c r="C7" s="86">
        <v>1</v>
      </c>
      <c r="D7" s="86">
        <v>28813</v>
      </c>
      <c r="G7">
        <v>840</v>
      </c>
      <c r="H7">
        <v>830</v>
      </c>
      <c r="I7">
        <v>9</v>
      </c>
      <c r="J7">
        <v>2202</v>
      </c>
      <c r="K7">
        <v>1828415</v>
      </c>
    </row>
    <row r="8" spans="1:11" x14ac:dyDescent="0.25">
      <c r="A8" s="86">
        <v>201999</v>
      </c>
      <c r="B8" s="86">
        <v>840</v>
      </c>
      <c r="C8" s="86">
        <v>4</v>
      </c>
      <c r="D8" s="86">
        <v>137343</v>
      </c>
      <c r="F8">
        <v>1</v>
      </c>
      <c r="G8">
        <v>646</v>
      </c>
      <c r="H8">
        <v>1</v>
      </c>
      <c r="I8">
        <v>29859</v>
      </c>
      <c r="J8">
        <v>2147483647</v>
      </c>
      <c r="K8">
        <v>2147483647</v>
      </c>
    </row>
    <row r="9" spans="1:11" x14ac:dyDescent="0.25">
      <c r="A9" s="86">
        <v>203195</v>
      </c>
      <c r="B9" s="86">
        <v>840</v>
      </c>
      <c r="C9" s="86">
        <v>82</v>
      </c>
      <c r="D9" s="86">
        <v>3670476</v>
      </c>
      <c r="F9">
        <v>2</v>
      </c>
      <c r="G9">
        <v>826</v>
      </c>
      <c r="H9">
        <v>1080</v>
      </c>
      <c r="I9">
        <v>3</v>
      </c>
      <c r="J9">
        <v>7623</v>
      </c>
      <c r="K9">
        <v>8239073</v>
      </c>
    </row>
    <row r="10" spans="1:11" x14ac:dyDescent="0.25">
      <c r="A10" s="86">
        <v>208400</v>
      </c>
      <c r="B10" s="86">
        <v>840</v>
      </c>
      <c r="C10" s="86">
        <v>2</v>
      </c>
      <c r="D10" s="86">
        <v>692430</v>
      </c>
      <c r="G10">
        <v>978</v>
      </c>
      <c r="H10">
        <v>949</v>
      </c>
      <c r="I10">
        <v>5</v>
      </c>
      <c r="J10">
        <v>96</v>
      </c>
      <c r="K10">
        <v>92069</v>
      </c>
    </row>
    <row r="11" spans="1:11" x14ac:dyDescent="0.25">
      <c r="A11" s="86">
        <v>208400</v>
      </c>
      <c r="B11" s="86">
        <v>978</v>
      </c>
      <c r="C11" s="86">
        <v>1</v>
      </c>
      <c r="D11" s="86">
        <v>7122369</v>
      </c>
      <c r="F11">
        <v>3</v>
      </c>
      <c r="G11">
        <v>978</v>
      </c>
      <c r="H11">
        <v>949</v>
      </c>
      <c r="I11">
        <v>10</v>
      </c>
      <c r="J11">
        <v>100235</v>
      </c>
      <c r="K11">
        <v>95188950</v>
      </c>
    </row>
    <row r="12" spans="1:11" x14ac:dyDescent="0.25">
      <c r="A12" s="86">
        <v>148630</v>
      </c>
      <c r="B12" s="86">
        <v>646</v>
      </c>
      <c r="C12" s="86">
        <v>1</v>
      </c>
      <c r="D12" s="86">
        <v>3000000</v>
      </c>
      <c r="F12">
        <v>3</v>
      </c>
      <c r="G12">
        <v>646</v>
      </c>
      <c r="H12">
        <v>1</v>
      </c>
      <c r="I12">
        <v>645</v>
      </c>
      <c r="J12">
        <v>1027416257</v>
      </c>
      <c r="K12">
        <v>1027416257</v>
      </c>
    </row>
    <row r="13" spans="1:11" x14ac:dyDescent="0.25">
      <c r="A13" s="86">
        <v>281100</v>
      </c>
      <c r="B13" s="86">
        <v>646</v>
      </c>
      <c r="C13" s="86">
        <v>14</v>
      </c>
      <c r="D13" s="86">
        <v>108575587</v>
      </c>
      <c r="F13">
        <v>1</v>
      </c>
      <c r="G13">
        <v>826</v>
      </c>
      <c r="H13">
        <v>1080</v>
      </c>
      <c r="I13">
        <v>6</v>
      </c>
      <c r="J13">
        <v>661</v>
      </c>
      <c r="K13">
        <v>715387</v>
      </c>
    </row>
    <row r="14" spans="1:11" x14ac:dyDescent="0.25">
      <c r="A14" s="86">
        <v>241190</v>
      </c>
      <c r="B14" s="86">
        <v>646</v>
      </c>
      <c r="C14" s="86">
        <v>1</v>
      </c>
      <c r="D14" s="86">
        <v>2971</v>
      </c>
      <c r="F14">
        <v>3</v>
      </c>
      <c r="G14">
        <v>840</v>
      </c>
      <c r="H14">
        <v>830</v>
      </c>
      <c r="I14">
        <v>64</v>
      </c>
      <c r="J14">
        <v>439048</v>
      </c>
      <c r="K14">
        <v>364507304</v>
      </c>
    </row>
    <row r="15" spans="1:11" x14ac:dyDescent="0.25">
      <c r="A15" s="86">
        <v>290810</v>
      </c>
      <c r="B15" s="86">
        <v>646</v>
      </c>
      <c r="C15" s="86">
        <v>2</v>
      </c>
      <c r="D15" s="86">
        <v>468252</v>
      </c>
      <c r="F15">
        <v>2</v>
      </c>
      <c r="G15">
        <v>978</v>
      </c>
      <c r="H15">
        <v>949</v>
      </c>
      <c r="I15">
        <v>183</v>
      </c>
      <c r="J15">
        <v>861923</v>
      </c>
      <c r="K15">
        <v>818524789</v>
      </c>
    </row>
    <row r="16" spans="1:11" x14ac:dyDescent="0.25">
      <c r="A16" s="86">
        <v>201113</v>
      </c>
      <c r="B16" s="86">
        <v>646</v>
      </c>
      <c r="C16" s="86">
        <v>143</v>
      </c>
      <c r="D16" s="86">
        <v>67755831</v>
      </c>
    </row>
    <row r="17" spans="1:4" x14ac:dyDescent="0.25">
      <c r="A17" s="86">
        <v>201195</v>
      </c>
      <c r="B17" s="86">
        <v>646</v>
      </c>
      <c r="C17" s="86">
        <v>7</v>
      </c>
      <c r="D17" s="86">
        <v>2913690</v>
      </c>
    </row>
    <row r="18" spans="1:4" x14ac:dyDescent="0.25">
      <c r="A18" s="86">
        <v>201480</v>
      </c>
      <c r="B18" s="86">
        <v>646</v>
      </c>
      <c r="C18" s="86">
        <v>235</v>
      </c>
      <c r="D18" s="86">
        <v>1332483598</v>
      </c>
    </row>
    <row r="19" spans="1:4" x14ac:dyDescent="0.25">
      <c r="A19" s="86">
        <v>201485</v>
      </c>
      <c r="B19" s="86">
        <v>646</v>
      </c>
      <c r="C19" s="86">
        <v>1</v>
      </c>
      <c r="D19" s="86">
        <v>12595829</v>
      </c>
    </row>
    <row r="20" spans="1:4" x14ac:dyDescent="0.25">
      <c r="A20" s="86">
        <v>201999</v>
      </c>
      <c r="B20" s="86">
        <v>646</v>
      </c>
      <c r="C20" s="86">
        <v>75</v>
      </c>
      <c r="D20" s="86">
        <v>10304904</v>
      </c>
    </row>
    <row r="21" spans="1:4" x14ac:dyDescent="0.25">
      <c r="A21" s="86">
        <v>203115</v>
      </c>
      <c r="B21" s="86">
        <v>646</v>
      </c>
      <c r="C21" s="86">
        <v>3</v>
      </c>
      <c r="D21" s="86">
        <v>5137</v>
      </c>
    </row>
    <row r="22" spans="1:4" x14ac:dyDescent="0.25">
      <c r="A22" s="86">
        <v>203190</v>
      </c>
      <c r="B22" s="86">
        <v>646</v>
      </c>
      <c r="C22" s="86">
        <v>1015</v>
      </c>
      <c r="D22" s="86">
        <v>21363137</v>
      </c>
    </row>
    <row r="23" spans="1:4" x14ac:dyDescent="0.25">
      <c r="A23" s="86">
        <v>203195</v>
      </c>
      <c r="B23" s="86">
        <v>646</v>
      </c>
      <c r="C23" s="86">
        <v>1</v>
      </c>
      <c r="D23" s="86">
        <v>12919</v>
      </c>
    </row>
    <row r="24" spans="1:4" x14ac:dyDescent="0.25">
      <c r="A24" s="86">
        <v>204150</v>
      </c>
      <c r="B24" s="86">
        <v>646</v>
      </c>
      <c r="C24" s="86">
        <v>2</v>
      </c>
      <c r="D24" s="86">
        <v>5870620</v>
      </c>
    </row>
    <row r="25" spans="1:4" x14ac:dyDescent="0.25">
      <c r="A25" s="86">
        <v>204190</v>
      </c>
      <c r="B25" s="86">
        <v>646</v>
      </c>
      <c r="C25" s="86">
        <v>6357</v>
      </c>
      <c r="D25" s="86">
        <v>2147483647</v>
      </c>
    </row>
    <row r="26" spans="1:4" x14ac:dyDescent="0.25">
      <c r="A26" s="86">
        <v>201415</v>
      </c>
      <c r="B26" s="86">
        <v>840</v>
      </c>
      <c r="C26" s="86">
        <v>455</v>
      </c>
      <c r="D26" s="86">
        <v>2147483647</v>
      </c>
    </row>
    <row r="27" spans="1:4" x14ac:dyDescent="0.25">
      <c r="A27" s="86">
        <v>205310</v>
      </c>
      <c r="B27" s="86">
        <v>840</v>
      </c>
      <c r="C27" s="86">
        <v>1</v>
      </c>
      <c r="D27" s="86">
        <v>817491971</v>
      </c>
    </row>
    <row r="28" spans="1:4" x14ac:dyDescent="0.25">
      <c r="A28" s="86">
        <v>201999</v>
      </c>
      <c r="B28" s="86">
        <v>978</v>
      </c>
      <c r="C28" s="86">
        <v>1</v>
      </c>
      <c r="D28" s="86">
        <v>684</v>
      </c>
    </row>
    <row r="29" spans="1:4" x14ac:dyDescent="0.25">
      <c r="A29" s="86">
        <v>231091</v>
      </c>
      <c r="B29" s="86">
        <v>646</v>
      </c>
      <c r="C29" s="86">
        <v>1</v>
      </c>
      <c r="D29" s="86">
        <v>959</v>
      </c>
    </row>
    <row r="30" spans="1:4" x14ac:dyDescent="0.25">
      <c r="A30" s="86">
        <v>201140</v>
      </c>
      <c r="B30" s="86">
        <v>646</v>
      </c>
      <c r="C30" s="86">
        <v>15</v>
      </c>
      <c r="D30" s="86">
        <v>3863383</v>
      </c>
    </row>
    <row r="31" spans="1:4" x14ac:dyDescent="0.25">
      <c r="A31" s="86">
        <v>204120</v>
      </c>
      <c r="B31" s="86">
        <v>646</v>
      </c>
      <c r="C31" s="86">
        <v>39</v>
      </c>
      <c r="D31" s="86">
        <v>151394561</v>
      </c>
    </row>
    <row r="32" spans="1:4" x14ac:dyDescent="0.25">
      <c r="A32" s="86">
        <v>201156</v>
      </c>
      <c r="B32" s="86">
        <v>840</v>
      </c>
      <c r="C32" s="86">
        <v>6</v>
      </c>
      <c r="D32" s="86">
        <v>998249</v>
      </c>
    </row>
    <row r="33" spans="1:4" x14ac:dyDescent="0.25">
      <c r="A33" s="86">
        <v>201194</v>
      </c>
      <c r="B33" s="86">
        <v>840</v>
      </c>
      <c r="C33" s="86">
        <v>24</v>
      </c>
      <c r="D33" s="86">
        <v>5941579</v>
      </c>
    </row>
    <row r="34" spans="1:4" x14ac:dyDescent="0.25">
      <c r="A34" s="86">
        <v>204195</v>
      </c>
      <c r="B34" s="86">
        <v>840</v>
      </c>
      <c r="C34" s="86">
        <v>189</v>
      </c>
      <c r="D34" s="86">
        <v>1226538553</v>
      </c>
    </row>
    <row r="35" spans="1:4" x14ac:dyDescent="0.25">
      <c r="A35" s="86">
        <v>203998</v>
      </c>
      <c r="B35" s="86">
        <v>978</v>
      </c>
      <c r="C35" s="86">
        <v>2</v>
      </c>
      <c r="D35" s="86">
        <v>85953</v>
      </c>
    </row>
    <row r="36" spans="1:4" x14ac:dyDescent="0.25">
      <c r="A36" s="86">
        <v>148625</v>
      </c>
      <c r="B36" s="86">
        <v>646</v>
      </c>
      <c r="C36" s="86">
        <v>8</v>
      </c>
      <c r="D36" s="86">
        <v>2147483647</v>
      </c>
    </row>
    <row r="37" spans="1:4" x14ac:dyDescent="0.25">
      <c r="A37" s="86">
        <v>122014</v>
      </c>
      <c r="B37" s="86">
        <v>646</v>
      </c>
      <c r="C37" s="86">
        <v>73</v>
      </c>
      <c r="D37" s="86">
        <v>1131499229</v>
      </c>
    </row>
    <row r="38" spans="1:4" x14ac:dyDescent="0.25">
      <c r="A38" s="86">
        <v>123014</v>
      </c>
      <c r="B38" s="86">
        <v>646</v>
      </c>
      <c r="C38" s="86">
        <v>334</v>
      </c>
      <c r="D38" s="86">
        <v>2147483647</v>
      </c>
    </row>
    <row r="39" spans="1:4" x14ac:dyDescent="0.25">
      <c r="A39" s="86">
        <v>122015</v>
      </c>
      <c r="B39" s="86">
        <v>978</v>
      </c>
      <c r="C39" s="86">
        <v>1</v>
      </c>
      <c r="D39" s="86">
        <v>75507</v>
      </c>
    </row>
    <row r="40" spans="1:4" x14ac:dyDescent="0.25">
      <c r="A40" s="86">
        <v>201111</v>
      </c>
      <c r="B40" s="86">
        <v>646</v>
      </c>
      <c r="C40" s="86">
        <v>1</v>
      </c>
      <c r="D40" s="86">
        <v>23998</v>
      </c>
    </row>
    <row r="41" spans="1:4" x14ac:dyDescent="0.25">
      <c r="A41" s="86">
        <v>201430</v>
      </c>
      <c r="B41" s="86">
        <v>646</v>
      </c>
      <c r="C41" s="86">
        <v>9</v>
      </c>
      <c r="D41" s="86">
        <v>199770546</v>
      </c>
    </row>
    <row r="42" spans="1:4" x14ac:dyDescent="0.25">
      <c r="A42" s="86">
        <v>201997</v>
      </c>
      <c r="B42" s="86">
        <v>646</v>
      </c>
      <c r="C42" s="86">
        <v>15</v>
      </c>
      <c r="D42" s="86">
        <v>2686165</v>
      </c>
    </row>
    <row r="43" spans="1:4" x14ac:dyDescent="0.25">
      <c r="A43" s="86">
        <v>204110</v>
      </c>
      <c r="B43" s="86">
        <v>646</v>
      </c>
      <c r="C43" s="86">
        <v>360</v>
      </c>
      <c r="D43" s="86">
        <v>989845852</v>
      </c>
    </row>
    <row r="44" spans="1:4" x14ac:dyDescent="0.25">
      <c r="A44" s="86">
        <v>205527</v>
      </c>
      <c r="B44" s="86">
        <v>646</v>
      </c>
      <c r="C44" s="86">
        <v>30</v>
      </c>
      <c r="D44" s="86">
        <v>2147483647</v>
      </c>
    </row>
    <row r="45" spans="1:4" x14ac:dyDescent="0.25">
      <c r="A45" s="86">
        <v>205680</v>
      </c>
      <c r="B45" s="86">
        <v>646</v>
      </c>
      <c r="C45" s="86">
        <v>1</v>
      </c>
      <c r="D45" s="86">
        <v>14000000</v>
      </c>
    </row>
    <row r="46" spans="1:4" x14ac:dyDescent="0.25">
      <c r="A46" s="86">
        <v>205730</v>
      </c>
      <c r="B46" s="86">
        <v>646</v>
      </c>
      <c r="C46" s="86">
        <v>7</v>
      </c>
      <c r="D46" s="86">
        <v>164753944</v>
      </c>
    </row>
    <row r="47" spans="1:4" x14ac:dyDescent="0.25">
      <c r="A47" s="86">
        <v>201410</v>
      </c>
      <c r="B47" s="86">
        <v>826</v>
      </c>
      <c r="C47" s="86">
        <v>1</v>
      </c>
      <c r="D47" s="86">
        <v>18200</v>
      </c>
    </row>
    <row r="48" spans="1:4" x14ac:dyDescent="0.25">
      <c r="A48" s="86">
        <v>201415</v>
      </c>
      <c r="B48" s="86">
        <v>826</v>
      </c>
      <c r="C48" s="86">
        <v>2</v>
      </c>
      <c r="D48" s="86">
        <v>8220873</v>
      </c>
    </row>
    <row r="49" spans="1:4" x14ac:dyDescent="0.25">
      <c r="A49" s="86">
        <v>201190</v>
      </c>
      <c r="B49" s="86">
        <v>840</v>
      </c>
      <c r="C49" s="86">
        <v>25</v>
      </c>
      <c r="D49" s="86">
        <v>29724009</v>
      </c>
    </row>
    <row r="50" spans="1:4" x14ac:dyDescent="0.25">
      <c r="A50" s="86">
        <v>201195</v>
      </c>
      <c r="B50" s="86">
        <v>840</v>
      </c>
      <c r="C50" s="86">
        <v>1959</v>
      </c>
      <c r="D50" s="86">
        <v>2147483647</v>
      </c>
    </row>
    <row r="51" spans="1:4" x14ac:dyDescent="0.25">
      <c r="A51" s="86">
        <v>201410</v>
      </c>
      <c r="B51" s="86">
        <v>840</v>
      </c>
      <c r="C51" s="86">
        <v>6</v>
      </c>
      <c r="D51" s="86">
        <v>52694167</v>
      </c>
    </row>
    <row r="52" spans="1:4" x14ac:dyDescent="0.25">
      <c r="A52" s="86">
        <v>201440</v>
      </c>
      <c r="B52" s="86">
        <v>840</v>
      </c>
      <c r="C52" s="86">
        <v>1</v>
      </c>
      <c r="D52" s="86">
        <v>288261</v>
      </c>
    </row>
    <row r="53" spans="1:4" x14ac:dyDescent="0.25">
      <c r="A53" s="86">
        <v>201997</v>
      </c>
      <c r="B53" s="86">
        <v>840</v>
      </c>
      <c r="C53" s="86">
        <v>1</v>
      </c>
      <c r="D53" s="86">
        <v>29423</v>
      </c>
    </row>
    <row r="54" spans="1:4" x14ac:dyDescent="0.25">
      <c r="A54" s="86">
        <v>203180</v>
      </c>
      <c r="B54" s="86">
        <v>840</v>
      </c>
      <c r="C54" s="86">
        <v>1</v>
      </c>
      <c r="D54" s="86">
        <v>2092</v>
      </c>
    </row>
    <row r="55" spans="1:4" x14ac:dyDescent="0.25">
      <c r="A55" s="86">
        <v>203190</v>
      </c>
      <c r="B55" s="86">
        <v>840</v>
      </c>
      <c r="C55" s="86">
        <v>1</v>
      </c>
      <c r="D55" s="86">
        <v>4375</v>
      </c>
    </row>
    <row r="56" spans="1:4" x14ac:dyDescent="0.25">
      <c r="A56" s="86">
        <v>203998</v>
      </c>
      <c r="B56" s="86">
        <v>840</v>
      </c>
      <c r="C56" s="86">
        <v>12</v>
      </c>
      <c r="D56" s="86">
        <v>98723</v>
      </c>
    </row>
    <row r="57" spans="1:4" x14ac:dyDescent="0.25">
      <c r="A57" s="86">
        <v>204175</v>
      </c>
      <c r="B57" s="86">
        <v>840</v>
      </c>
      <c r="C57" s="86">
        <v>1</v>
      </c>
      <c r="D57" s="86">
        <v>20803448</v>
      </c>
    </row>
    <row r="58" spans="1:4" x14ac:dyDescent="0.25">
      <c r="A58" s="86">
        <v>209100</v>
      </c>
      <c r="B58" s="86">
        <v>840</v>
      </c>
      <c r="C58" s="86">
        <v>2</v>
      </c>
      <c r="D58" s="86">
        <v>579304</v>
      </c>
    </row>
    <row r="59" spans="1:4" x14ac:dyDescent="0.25">
      <c r="A59" s="86">
        <v>201190</v>
      </c>
      <c r="B59" s="86">
        <v>978</v>
      </c>
      <c r="C59" s="86">
        <v>7</v>
      </c>
      <c r="D59" s="86">
        <v>1009676</v>
      </c>
    </row>
    <row r="60" spans="1:4" x14ac:dyDescent="0.25">
      <c r="A60" s="86">
        <v>201410</v>
      </c>
      <c r="B60" s="86">
        <v>978</v>
      </c>
      <c r="C60" s="86">
        <v>1</v>
      </c>
      <c r="D60" s="86">
        <v>18245315</v>
      </c>
    </row>
    <row r="61" spans="1:4" x14ac:dyDescent="0.25">
      <c r="A61" s="86">
        <v>204115</v>
      </c>
      <c r="B61" s="86">
        <v>978</v>
      </c>
      <c r="C61" s="86">
        <v>4</v>
      </c>
      <c r="D61" s="86">
        <v>10235528</v>
      </c>
    </row>
    <row r="62" spans="1:4" x14ac:dyDescent="0.25">
      <c r="A62" s="86">
        <v>208100</v>
      </c>
      <c r="B62" s="86">
        <v>840</v>
      </c>
      <c r="C62" s="86">
        <v>3</v>
      </c>
      <c r="D62" s="86">
        <v>165090103</v>
      </c>
    </row>
    <row r="63" spans="1:4" x14ac:dyDescent="0.25">
      <c r="A63" s="86">
        <v>285300</v>
      </c>
      <c r="B63" s="86">
        <v>978</v>
      </c>
      <c r="C63" s="86">
        <v>3</v>
      </c>
      <c r="D63" s="86">
        <v>3106</v>
      </c>
    </row>
    <row r="64" spans="1:4" x14ac:dyDescent="0.25">
      <c r="A64" s="86">
        <v>290890</v>
      </c>
      <c r="B64" s="86">
        <v>646</v>
      </c>
      <c r="C64" s="86">
        <v>1</v>
      </c>
      <c r="D64" s="86">
        <v>5300</v>
      </c>
    </row>
    <row r="65" spans="1:4" x14ac:dyDescent="0.25">
      <c r="A65" s="86">
        <v>201190</v>
      </c>
      <c r="B65" s="86">
        <v>646</v>
      </c>
      <c r="C65" s="86">
        <v>15596</v>
      </c>
      <c r="D65" s="86">
        <v>2147483647</v>
      </c>
    </row>
    <row r="66" spans="1:4" x14ac:dyDescent="0.25">
      <c r="A66" s="86">
        <v>201203</v>
      </c>
      <c r="B66" s="86">
        <v>646</v>
      </c>
      <c r="C66" s="86">
        <v>1</v>
      </c>
      <c r="D66" s="86">
        <v>731</v>
      </c>
    </row>
    <row r="67" spans="1:4" x14ac:dyDescent="0.25">
      <c r="A67" s="86">
        <v>201291</v>
      </c>
      <c r="B67" s="86">
        <v>646</v>
      </c>
      <c r="C67" s="86">
        <v>245</v>
      </c>
      <c r="D67" s="86">
        <v>164169756</v>
      </c>
    </row>
    <row r="68" spans="1:4" x14ac:dyDescent="0.25">
      <c r="A68" s="86">
        <v>201410</v>
      </c>
      <c r="B68" s="86">
        <v>646</v>
      </c>
      <c r="C68" s="86">
        <v>4039</v>
      </c>
      <c r="D68" s="86">
        <v>2147483647</v>
      </c>
    </row>
    <row r="69" spans="1:4" x14ac:dyDescent="0.25">
      <c r="A69" s="86">
        <v>201440</v>
      </c>
      <c r="B69" s="86">
        <v>646</v>
      </c>
      <c r="C69" s="86">
        <v>121</v>
      </c>
      <c r="D69" s="86">
        <v>485088504</v>
      </c>
    </row>
    <row r="70" spans="1:4" x14ac:dyDescent="0.25">
      <c r="A70" s="86">
        <v>201470</v>
      </c>
      <c r="B70" s="86">
        <v>646</v>
      </c>
      <c r="C70" s="86">
        <v>51</v>
      </c>
      <c r="D70" s="86">
        <v>66766521</v>
      </c>
    </row>
    <row r="71" spans="1:4" x14ac:dyDescent="0.25">
      <c r="A71" s="86">
        <v>203110</v>
      </c>
      <c r="B71" s="86">
        <v>646</v>
      </c>
      <c r="C71" s="86">
        <v>122</v>
      </c>
      <c r="D71" s="86">
        <v>7747330</v>
      </c>
    </row>
    <row r="72" spans="1:4" x14ac:dyDescent="0.25">
      <c r="A72" s="86">
        <v>203114</v>
      </c>
      <c r="B72" s="86">
        <v>646</v>
      </c>
      <c r="C72" s="86">
        <v>3</v>
      </c>
      <c r="D72" s="86">
        <v>1276</v>
      </c>
    </row>
    <row r="73" spans="1:4" x14ac:dyDescent="0.25">
      <c r="A73" s="86">
        <v>203120</v>
      </c>
      <c r="B73" s="86">
        <v>646</v>
      </c>
      <c r="C73" s="86">
        <v>4</v>
      </c>
      <c r="D73" s="86">
        <v>3965</v>
      </c>
    </row>
    <row r="74" spans="1:4" x14ac:dyDescent="0.25">
      <c r="A74" s="86">
        <v>203180</v>
      </c>
      <c r="B74" s="86">
        <v>646</v>
      </c>
      <c r="C74" s="86">
        <v>5</v>
      </c>
      <c r="D74" s="86">
        <v>35084</v>
      </c>
    </row>
    <row r="75" spans="1:4" x14ac:dyDescent="0.25">
      <c r="A75" s="86">
        <v>204690</v>
      </c>
      <c r="B75" s="86">
        <v>646</v>
      </c>
      <c r="C75" s="86">
        <v>872</v>
      </c>
      <c r="D75" s="86">
        <v>494905053</v>
      </c>
    </row>
    <row r="76" spans="1:4" x14ac:dyDescent="0.25">
      <c r="A76" s="86">
        <v>205310</v>
      </c>
      <c r="B76" s="86">
        <v>646</v>
      </c>
      <c r="C76" s="86">
        <v>6</v>
      </c>
      <c r="D76" s="86">
        <v>460150000</v>
      </c>
    </row>
    <row r="77" spans="1:4" x14ac:dyDescent="0.25">
      <c r="A77" s="86">
        <v>205545</v>
      </c>
      <c r="B77" s="86">
        <v>646</v>
      </c>
      <c r="C77" s="86">
        <v>1</v>
      </c>
      <c r="D77" s="86">
        <v>1500000000</v>
      </c>
    </row>
    <row r="78" spans="1:4" x14ac:dyDescent="0.25">
      <c r="A78" s="86">
        <v>205550</v>
      </c>
      <c r="B78" s="86">
        <v>646</v>
      </c>
      <c r="C78" s="86">
        <v>2</v>
      </c>
      <c r="D78" s="86">
        <v>350000000</v>
      </c>
    </row>
    <row r="79" spans="1:4" x14ac:dyDescent="0.25">
      <c r="A79" s="86">
        <v>205600</v>
      </c>
      <c r="B79" s="86">
        <v>646</v>
      </c>
      <c r="C79" s="86">
        <v>48</v>
      </c>
      <c r="D79" s="86">
        <v>2147483647</v>
      </c>
    </row>
    <row r="80" spans="1:4" x14ac:dyDescent="0.25">
      <c r="A80" s="86">
        <v>201445</v>
      </c>
      <c r="B80" s="86">
        <v>840</v>
      </c>
      <c r="C80" s="86">
        <v>1</v>
      </c>
      <c r="D80" s="86">
        <v>1362</v>
      </c>
    </row>
    <row r="81" spans="1:4" x14ac:dyDescent="0.25">
      <c r="A81" s="86">
        <v>201195</v>
      </c>
      <c r="B81" s="86">
        <v>978</v>
      </c>
      <c r="C81" s="86">
        <v>428</v>
      </c>
      <c r="D81" s="86">
        <v>854413211</v>
      </c>
    </row>
    <row r="82" spans="1:4" x14ac:dyDescent="0.25">
      <c r="A82" s="86">
        <v>201425</v>
      </c>
      <c r="B82" s="86">
        <v>978</v>
      </c>
      <c r="C82" s="86">
        <v>3</v>
      </c>
      <c r="D82" s="86">
        <v>5740315</v>
      </c>
    </row>
    <row r="83" spans="1:4" x14ac:dyDescent="0.25">
      <c r="A83" s="86">
        <v>201445</v>
      </c>
      <c r="B83" s="86">
        <v>978</v>
      </c>
      <c r="C83" s="86">
        <v>3</v>
      </c>
      <c r="D83" s="86">
        <v>110178</v>
      </c>
    </row>
    <row r="84" spans="1:4" x14ac:dyDescent="0.25">
      <c r="A84" s="86">
        <v>201465</v>
      </c>
      <c r="B84" s="86">
        <v>978</v>
      </c>
      <c r="C84" s="86">
        <v>1</v>
      </c>
      <c r="D84" s="86">
        <v>1311</v>
      </c>
    </row>
    <row r="85" spans="1:4" x14ac:dyDescent="0.25">
      <c r="A85" s="86">
        <v>203195</v>
      </c>
      <c r="B85" s="86">
        <v>978</v>
      </c>
      <c r="C85" s="86">
        <v>25</v>
      </c>
      <c r="D85" s="86">
        <v>81194</v>
      </c>
    </row>
    <row r="86" spans="1:4" x14ac:dyDescent="0.25">
      <c r="A86" s="86">
        <v>205600</v>
      </c>
      <c r="B86" s="86">
        <v>978</v>
      </c>
      <c r="C86" s="86">
        <v>2</v>
      </c>
      <c r="D86" s="86">
        <v>18673027</v>
      </c>
    </row>
    <row r="87" spans="1:4" x14ac:dyDescent="0.25">
      <c r="A87" s="86">
        <v>285350</v>
      </c>
      <c r="B87" s="86">
        <v>646</v>
      </c>
      <c r="C87" s="86">
        <v>1</v>
      </c>
      <c r="D87" s="86">
        <v>798576</v>
      </c>
    </row>
    <row r="88" spans="1:4" x14ac:dyDescent="0.25">
      <c r="A88" s="86">
        <v>286400</v>
      </c>
      <c r="B88" s="86">
        <v>646</v>
      </c>
      <c r="C88" s="86">
        <v>6</v>
      </c>
      <c r="D88" s="86">
        <v>15290000</v>
      </c>
    </row>
    <row r="89" spans="1:4" x14ac:dyDescent="0.25">
      <c r="A89" s="86">
        <v>285200</v>
      </c>
      <c r="B89" s="86">
        <v>840</v>
      </c>
      <c r="C89" s="86">
        <v>1</v>
      </c>
      <c r="D89" s="86">
        <v>1245333</v>
      </c>
    </row>
    <row r="90" spans="1:4" x14ac:dyDescent="0.25">
      <c r="A90" s="86">
        <v>231090</v>
      </c>
      <c r="B90" s="86">
        <v>646</v>
      </c>
      <c r="C90" s="86">
        <v>3</v>
      </c>
      <c r="D90" s="86">
        <v>97813</v>
      </c>
    </row>
    <row r="91" spans="1:4" x14ac:dyDescent="0.25">
      <c r="A91" s="86">
        <v>201141</v>
      </c>
      <c r="B91" s="86">
        <v>646</v>
      </c>
      <c r="C91" s="86">
        <v>3</v>
      </c>
      <c r="D91" s="86">
        <v>17269</v>
      </c>
    </row>
    <row r="92" spans="1:4" x14ac:dyDescent="0.25">
      <c r="A92" s="86">
        <v>201460</v>
      </c>
      <c r="B92" s="86">
        <v>646</v>
      </c>
      <c r="C92" s="86">
        <v>9</v>
      </c>
      <c r="D92" s="86">
        <v>49856660</v>
      </c>
    </row>
    <row r="93" spans="1:4" x14ac:dyDescent="0.25">
      <c r="A93" s="86">
        <v>201481</v>
      </c>
      <c r="B93" s="86">
        <v>646</v>
      </c>
      <c r="C93" s="86">
        <v>20</v>
      </c>
      <c r="D93" s="86">
        <v>45786640</v>
      </c>
    </row>
    <row r="94" spans="1:4" x14ac:dyDescent="0.25">
      <c r="A94" s="86">
        <v>201630</v>
      </c>
      <c r="B94" s="86">
        <v>646</v>
      </c>
      <c r="C94" s="86">
        <v>2</v>
      </c>
      <c r="D94" s="86">
        <v>4190647</v>
      </c>
    </row>
    <row r="95" spans="1:4" x14ac:dyDescent="0.25">
      <c r="A95" s="86">
        <v>203140</v>
      </c>
      <c r="B95" s="86">
        <v>646</v>
      </c>
      <c r="C95" s="86">
        <v>6</v>
      </c>
      <c r="D95" s="86">
        <v>713228</v>
      </c>
    </row>
    <row r="96" spans="1:4" x14ac:dyDescent="0.25">
      <c r="A96" s="86">
        <v>204114</v>
      </c>
      <c r="B96" s="86">
        <v>646</v>
      </c>
      <c r="C96" s="86">
        <v>9</v>
      </c>
      <c r="D96" s="86">
        <v>694408126</v>
      </c>
    </row>
    <row r="97" spans="1:4" x14ac:dyDescent="0.25">
      <c r="A97" s="86">
        <v>204170</v>
      </c>
      <c r="B97" s="86">
        <v>646</v>
      </c>
      <c r="C97" s="86">
        <v>1</v>
      </c>
      <c r="D97" s="86">
        <v>4818683</v>
      </c>
    </row>
    <row r="98" spans="1:4" x14ac:dyDescent="0.25">
      <c r="A98" s="86">
        <v>205520</v>
      </c>
      <c r="B98" s="86">
        <v>646</v>
      </c>
      <c r="C98" s="86">
        <v>1</v>
      </c>
      <c r="D98" s="86">
        <v>2147483647</v>
      </c>
    </row>
    <row r="99" spans="1:4" x14ac:dyDescent="0.25">
      <c r="A99" s="86">
        <v>205640</v>
      </c>
      <c r="B99" s="86">
        <v>646</v>
      </c>
      <c r="C99" s="86">
        <v>3</v>
      </c>
      <c r="D99" s="86">
        <v>55000000</v>
      </c>
    </row>
    <row r="100" spans="1:4" x14ac:dyDescent="0.25">
      <c r="A100" s="86">
        <v>205735</v>
      </c>
      <c r="B100" s="86">
        <v>646</v>
      </c>
      <c r="C100" s="86">
        <v>1</v>
      </c>
      <c r="D100" s="86">
        <v>5000000</v>
      </c>
    </row>
    <row r="101" spans="1:4" x14ac:dyDescent="0.25">
      <c r="A101" s="86">
        <v>201155</v>
      </c>
      <c r="B101" s="86">
        <v>840</v>
      </c>
      <c r="C101" s="86">
        <v>1</v>
      </c>
      <c r="D101" s="86">
        <v>2997</v>
      </c>
    </row>
    <row r="102" spans="1:4" x14ac:dyDescent="0.25">
      <c r="A102" s="86">
        <v>201425</v>
      </c>
      <c r="B102" s="86">
        <v>840</v>
      </c>
      <c r="C102" s="86">
        <v>5</v>
      </c>
      <c r="D102" s="86">
        <v>33491585</v>
      </c>
    </row>
    <row r="103" spans="1:4" x14ac:dyDescent="0.25">
      <c r="A103" s="86">
        <v>201475</v>
      </c>
      <c r="B103" s="86">
        <v>840</v>
      </c>
      <c r="C103" s="86">
        <v>2</v>
      </c>
      <c r="D103" s="86">
        <v>33821350</v>
      </c>
    </row>
    <row r="104" spans="1:4" x14ac:dyDescent="0.25">
      <c r="A104" s="86">
        <v>201485</v>
      </c>
      <c r="B104" s="86">
        <v>840</v>
      </c>
      <c r="C104" s="86">
        <v>23</v>
      </c>
      <c r="D104" s="86">
        <v>181244532</v>
      </c>
    </row>
    <row r="105" spans="1:4" x14ac:dyDescent="0.25">
      <c r="A105" s="86">
        <v>201194</v>
      </c>
      <c r="B105" s="86">
        <v>978</v>
      </c>
      <c r="C105" s="86">
        <v>14</v>
      </c>
      <c r="D105" s="86">
        <v>5157181</v>
      </c>
    </row>
    <row r="106" spans="1:4" x14ac:dyDescent="0.25">
      <c r="A106" s="86">
        <v>201485</v>
      </c>
      <c r="B106" s="86">
        <v>978</v>
      </c>
      <c r="C106" s="86">
        <v>15</v>
      </c>
      <c r="D106" s="86">
        <v>204990099</v>
      </c>
    </row>
    <row r="107" spans="1:4" x14ac:dyDescent="0.25">
      <c r="A107" s="86">
        <v>209100</v>
      </c>
      <c r="B107" s="86">
        <v>978</v>
      </c>
      <c r="C107" s="86">
        <v>2</v>
      </c>
      <c r="D107" s="86">
        <v>88963</v>
      </c>
    </row>
    <row r="108" spans="1:4" x14ac:dyDescent="0.25">
      <c r="A108" s="86">
        <v>208400</v>
      </c>
      <c r="B108" s="86">
        <v>646</v>
      </c>
      <c r="C108" s="86">
        <v>26</v>
      </c>
      <c r="D108" s="86">
        <v>113152187</v>
      </c>
    </row>
    <row r="109" spans="1:4" x14ac:dyDescent="0.25">
      <c r="A109" s="86">
        <v>208600</v>
      </c>
      <c r="B109" s="86">
        <v>646</v>
      </c>
      <c r="C109" s="86">
        <v>1</v>
      </c>
      <c r="D109" s="86">
        <v>215111678</v>
      </c>
    </row>
    <row r="110" spans="1:4" x14ac:dyDescent="0.25">
      <c r="A110" s="86">
        <v>148620</v>
      </c>
      <c r="B110" s="86">
        <v>646</v>
      </c>
      <c r="C110" s="86">
        <v>2</v>
      </c>
      <c r="D110" s="86">
        <v>83000000</v>
      </c>
    </row>
    <row r="111" spans="1:4" x14ac:dyDescent="0.25">
      <c r="A111" s="86">
        <v>281100</v>
      </c>
      <c r="B111" s="86">
        <v>840</v>
      </c>
      <c r="C111" s="86">
        <v>1</v>
      </c>
      <c r="D111" s="86">
        <v>4981331</v>
      </c>
    </row>
    <row r="112" spans="1:4" x14ac:dyDescent="0.25">
      <c r="A112" s="86">
        <v>181500</v>
      </c>
      <c r="B112" s="86">
        <v>646</v>
      </c>
      <c r="C112" s="86">
        <v>1</v>
      </c>
      <c r="D112" s="86">
        <v>168000</v>
      </c>
    </row>
    <row r="113" spans="1:4" x14ac:dyDescent="0.25">
      <c r="A113" s="86">
        <v>122015</v>
      </c>
      <c r="B113" s="86">
        <v>840</v>
      </c>
      <c r="C113" s="86">
        <v>11</v>
      </c>
      <c r="D113" s="86">
        <v>920914</v>
      </c>
    </row>
    <row r="114" spans="1:4" x14ac:dyDescent="0.25">
      <c r="A114" s="86">
        <v>217300</v>
      </c>
      <c r="B114" s="86">
        <v>646</v>
      </c>
      <c r="C114" s="86">
        <v>1</v>
      </c>
      <c r="D114" s="86">
        <v>334750</v>
      </c>
    </row>
    <row r="115" spans="1:4" x14ac:dyDescent="0.25">
      <c r="A115" s="86">
        <v>290690</v>
      </c>
      <c r="B115" s="86">
        <v>646</v>
      </c>
      <c r="C115" s="86">
        <v>2</v>
      </c>
      <c r="D115" s="86">
        <v>867297</v>
      </c>
    </row>
    <row r="116" spans="1:4" x14ac:dyDescent="0.25">
      <c r="A116" s="86">
        <v>290880</v>
      </c>
      <c r="B116" s="86">
        <v>646</v>
      </c>
      <c r="C116" s="86">
        <v>1</v>
      </c>
      <c r="D116" s="86">
        <v>53411</v>
      </c>
    </row>
    <row r="117" spans="1:4" x14ac:dyDescent="0.25">
      <c r="A117" s="86">
        <v>290990</v>
      </c>
      <c r="B117" s="86">
        <v>646</v>
      </c>
      <c r="C117" s="86">
        <v>2</v>
      </c>
      <c r="D117" s="86">
        <v>62170</v>
      </c>
    </row>
    <row r="118" spans="1:4" x14ac:dyDescent="0.25">
      <c r="A118" s="86">
        <v>201155</v>
      </c>
      <c r="B118" s="86">
        <v>646</v>
      </c>
      <c r="C118" s="86">
        <v>2</v>
      </c>
      <c r="D118" s="86">
        <v>786123</v>
      </c>
    </row>
    <row r="119" spans="1:4" x14ac:dyDescent="0.25">
      <c r="A119" s="86">
        <v>201420</v>
      </c>
      <c r="B119" s="86">
        <v>646</v>
      </c>
      <c r="C119" s="86">
        <v>94</v>
      </c>
      <c r="D119" s="86">
        <v>1099837475</v>
      </c>
    </row>
    <row r="120" spans="1:4" x14ac:dyDescent="0.25">
      <c r="A120" s="86">
        <v>203160</v>
      </c>
      <c r="B120" s="86">
        <v>646</v>
      </c>
      <c r="C120" s="86">
        <v>1</v>
      </c>
      <c r="D120" s="86">
        <v>6093</v>
      </c>
    </row>
    <row r="121" spans="1:4" x14ac:dyDescent="0.25">
      <c r="A121" s="86">
        <v>204130</v>
      </c>
      <c r="B121" s="86">
        <v>646</v>
      </c>
      <c r="C121" s="86">
        <v>2</v>
      </c>
      <c r="D121" s="86">
        <v>31836</v>
      </c>
    </row>
    <row r="122" spans="1:4" x14ac:dyDescent="0.25">
      <c r="A122" s="86">
        <v>205340</v>
      </c>
      <c r="B122" s="86">
        <v>646</v>
      </c>
      <c r="C122" s="86">
        <v>1</v>
      </c>
      <c r="D122" s="86">
        <v>7000000</v>
      </c>
    </row>
    <row r="123" spans="1:4" x14ac:dyDescent="0.25">
      <c r="A123" s="86">
        <v>205360</v>
      </c>
      <c r="B123" s="86">
        <v>646</v>
      </c>
      <c r="C123" s="86">
        <v>1</v>
      </c>
      <c r="D123" s="86">
        <v>120000000</v>
      </c>
    </row>
    <row r="124" spans="1:4" x14ac:dyDescent="0.25">
      <c r="A124" s="86">
        <v>205580</v>
      </c>
      <c r="B124" s="86">
        <v>646</v>
      </c>
      <c r="C124" s="86">
        <v>3</v>
      </c>
      <c r="D124" s="86">
        <v>407000000</v>
      </c>
    </row>
    <row r="125" spans="1:4" x14ac:dyDescent="0.25">
      <c r="A125" s="86">
        <v>205590</v>
      </c>
      <c r="B125" s="86">
        <v>646</v>
      </c>
      <c r="C125" s="86">
        <v>1</v>
      </c>
      <c r="D125" s="86">
        <v>120000000</v>
      </c>
    </row>
    <row r="126" spans="1:4" x14ac:dyDescent="0.25">
      <c r="A126" s="86">
        <v>201291</v>
      </c>
      <c r="B126" s="86">
        <v>840</v>
      </c>
      <c r="C126" s="86">
        <v>1</v>
      </c>
      <c r="D126" s="86">
        <v>5168969</v>
      </c>
    </row>
    <row r="127" spans="1:4" x14ac:dyDescent="0.25">
      <c r="A127" s="86">
        <v>204115</v>
      </c>
      <c r="B127" s="86">
        <v>840</v>
      </c>
      <c r="C127" s="86">
        <v>15</v>
      </c>
      <c r="D127" s="86">
        <v>146574009</v>
      </c>
    </row>
    <row r="128" spans="1:4" x14ac:dyDescent="0.25">
      <c r="A128" s="86">
        <v>205390</v>
      </c>
      <c r="B128" s="86">
        <v>840</v>
      </c>
      <c r="C128" s="86">
        <v>1</v>
      </c>
      <c r="D128" s="86">
        <v>7887107</v>
      </c>
    </row>
    <row r="129" spans="1:4" x14ac:dyDescent="0.25">
      <c r="A129" s="86">
        <v>205600</v>
      </c>
      <c r="B129" s="86">
        <v>840</v>
      </c>
      <c r="C129" s="86">
        <v>3</v>
      </c>
      <c r="D129" s="86">
        <v>69137547</v>
      </c>
    </row>
    <row r="130" spans="1:4" x14ac:dyDescent="0.25">
      <c r="A130" s="86">
        <v>201415</v>
      </c>
      <c r="B130" s="86">
        <v>978</v>
      </c>
      <c r="C130" s="86">
        <v>115</v>
      </c>
      <c r="D130" s="86">
        <v>492504926</v>
      </c>
    </row>
    <row r="131" spans="1:4" x14ac:dyDescent="0.25">
      <c r="A131" s="86">
        <v>201475</v>
      </c>
      <c r="B131" s="86">
        <v>978</v>
      </c>
      <c r="C131" s="86">
        <v>1</v>
      </c>
      <c r="D131" s="86">
        <v>3558279</v>
      </c>
    </row>
    <row r="132" spans="1:4" x14ac:dyDescent="0.25">
      <c r="A132" s="86">
        <v>208200</v>
      </c>
      <c r="B132" s="86">
        <v>646</v>
      </c>
      <c r="C132" s="86">
        <v>180</v>
      </c>
      <c r="D132" s="86">
        <v>676146635</v>
      </c>
    </row>
    <row r="133" spans="1:4" x14ac:dyDescent="0.25">
      <c r="A133" s="86">
        <v>208100</v>
      </c>
      <c r="B133" s="86">
        <v>978</v>
      </c>
      <c r="C133" s="86">
        <v>2</v>
      </c>
      <c r="D133" s="86">
        <v>1030427</v>
      </c>
    </row>
    <row r="134" spans="1:4" x14ac:dyDescent="0.25">
      <c r="A134" s="86">
        <v>285300</v>
      </c>
      <c r="B134" s="86">
        <v>840</v>
      </c>
      <c r="C134" s="86">
        <v>6</v>
      </c>
      <c r="D134" s="86">
        <v>3778</v>
      </c>
    </row>
    <row r="135" spans="1:4" x14ac:dyDescent="0.25">
      <c r="A135" s="86">
        <v>201156</v>
      </c>
      <c r="B135" s="86">
        <v>646</v>
      </c>
      <c r="C135" s="86">
        <v>2840</v>
      </c>
      <c r="D135" s="86">
        <v>335378023</v>
      </c>
    </row>
    <row r="136" spans="1:4" x14ac:dyDescent="0.25">
      <c r="A136" s="86">
        <v>201191</v>
      </c>
      <c r="B136" s="86">
        <v>646</v>
      </c>
      <c r="C136" s="86">
        <v>39</v>
      </c>
      <c r="D136" s="86">
        <v>3596874</v>
      </c>
    </row>
    <row r="137" spans="1:4" x14ac:dyDescent="0.25">
      <c r="A137" s="86">
        <v>203998</v>
      </c>
      <c r="B137" s="86">
        <v>646</v>
      </c>
      <c r="C137" s="86">
        <v>18</v>
      </c>
      <c r="D137" s="86">
        <v>125329</v>
      </c>
    </row>
    <row r="138" spans="1:4" x14ac:dyDescent="0.25">
      <c r="A138" s="86">
        <v>204180</v>
      </c>
      <c r="B138" s="86">
        <v>646</v>
      </c>
      <c r="C138" s="86">
        <v>28</v>
      </c>
      <c r="D138" s="86">
        <v>205700032</v>
      </c>
    </row>
    <row r="139" spans="1:4" x14ac:dyDescent="0.25">
      <c r="A139" s="86">
        <v>204350</v>
      </c>
      <c r="B139" s="86">
        <v>646</v>
      </c>
      <c r="C139" s="86">
        <v>919</v>
      </c>
      <c r="D139" s="86">
        <v>486468412</v>
      </c>
    </row>
    <row r="140" spans="1:4" x14ac:dyDescent="0.25">
      <c r="A140" s="86">
        <v>204999</v>
      </c>
      <c r="B140" s="86">
        <v>646</v>
      </c>
      <c r="C140" s="86">
        <v>11</v>
      </c>
      <c r="D140" s="86">
        <v>206252186</v>
      </c>
    </row>
    <row r="141" spans="1:4" x14ac:dyDescent="0.25">
      <c r="A141" s="86">
        <v>205380</v>
      </c>
      <c r="B141" s="86">
        <v>646</v>
      </c>
      <c r="C141" s="86">
        <v>3</v>
      </c>
      <c r="D141" s="86">
        <v>54224969</v>
      </c>
    </row>
    <row r="142" spans="1:4" x14ac:dyDescent="0.25">
      <c r="A142" s="86">
        <v>205390</v>
      </c>
      <c r="B142" s="86">
        <v>646</v>
      </c>
      <c r="C142" s="86">
        <v>41</v>
      </c>
      <c r="D142" s="86">
        <v>1745399000</v>
      </c>
    </row>
    <row r="143" spans="1:4" x14ac:dyDescent="0.25">
      <c r="A143" s="86">
        <v>209100</v>
      </c>
      <c r="B143" s="86">
        <v>646</v>
      </c>
      <c r="C143" s="86">
        <v>47</v>
      </c>
      <c r="D143" s="86">
        <v>2017359171</v>
      </c>
    </row>
    <row r="144" spans="1:4" x14ac:dyDescent="0.25">
      <c r="A144" s="86">
        <v>201195</v>
      </c>
      <c r="B144" s="86">
        <v>826</v>
      </c>
      <c r="C144" s="86">
        <v>5</v>
      </c>
      <c r="D144" s="86">
        <v>686574</v>
      </c>
    </row>
    <row r="145" spans="1:4" x14ac:dyDescent="0.25">
      <c r="A145" s="86">
        <v>204195</v>
      </c>
      <c r="B145" s="86">
        <v>978</v>
      </c>
      <c r="C145" s="86">
        <v>18</v>
      </c>
      <c r="D145" s="86">
        <v>243430091</v>
      </c>
    </row>
    <row r="146" spans="1:4" x14ac:dyDescent="0.25">
      <c r="A146" s="86">
        <v>208601</v>
      </c>
      <c r="B146" s="86">
        <v>646</v>
      </c>
      <c r="C146" s="86">
        <v>281</v>
      </c>
      <c r="D146" s="86">
        <v>22065059</v>
      </c>
    </row>
    <row r="147" spans="1:4" x14ac:dyDescent="0.25">
      <c r="A147" s="86">
        <v>148635</v>
      </c>
      <c r="B147" s="86">
        <v>646</v>
      </c>
      <c r="C147" s="86">
        <v>132</v>
      </c>
      <c r="D147" s="86">
        <v>2147483647</v>
      </c>
    </row>
    <row r="148" spans="1:4" x14ac:dyDescent="0.25">
      <c r="A148" s="86">
        <v>148636</v>
      </c>
      <c r="B148" s="86">
        <v>646</v>
      </c>
      <c r="C148" s="86">
        <v>266</v>
      </c>
      <c r="D148" s="86">
        <v>2147483647</v>
      </c>
    </row>
    <row r="149" spans="1:4" x14ac:dyDescent="0.25">
      <c r="A149" s="86">
        <v>285200</v>
      </c>
      <c r="B149" s="86">
        <v>646</v>
      </c>
      <c r="C149" s="86">
        <v>14</v>
      </c>
      <c r="D149" s="86">
        <v>140854714</v>
      </c>
    </row>
    <row r="150" spans="1:4" x14ac:dyDescent="0.25">
      <c r="A150" s="86">
        <v>285300</v>
      </c>
      <c r="B150" s="86">
        <v>646</v>
      </c>
      <c r="C150" s="86">
        <v>12</v>
      </c>
      <c r="D150" s="86">
        <v>25322960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Monthly Deposits-LCY</vt:lpstr>
      <vt:lpstr>Mothly Deposits-FCY</vt:lpstr>
      <vt:lpstr>Monthly Deposits Consolidated</vt:lpstr>
      <vt:lpstr>Monthly Deposits by Currency</vt:lpstr>
      <vt:lpstr>MONTHLY PRODUCT TYPE</vt:lpstr>
      <vt:lpstr>Quarterly Report </vt:lpstr>
      <vt:lpstr>Register of Depositor&amp; Deposit</vt:lpstr>
      <vt:lpstr>CHA</vt:lpstr>
      <vt:lpstr>'Monthly Deposits by Currency'!Print_Area</vt:lpstr>
      <vt:lpstr>'Monthly Deposits Consolidated'!Print_Area</vt:lpstr>
      <vt:lpstr>'Monthly Deposits-LCY'!Print_Area</vt:lpstr>
      <vt:lpstr>'MONTHLY PRODUCT TYPE'!Print_Area</vt:lpstr>
      <vt:lpstr>'Mothly Deposits-FCY'!Print_Area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2011-04-07T09:55:00Z</dcterms:created>
  <dcterms:modified xsi:type="dcterms:W3CDTF">2017-08-29T14:57:56Z</dcterms:modified>
  <cp:category>Test result file</cp:category>
</cp:coreProperties>
</file>