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PI' Mercadeo" sheetId="1" r:id="rId3"/>
    <sheet state="visible" name="KPI' Comercial" sheetId="2" r:id="rId4"/>
    <sheet state="visible" name="CAC" sheetId="3" r:id="rId5"/>
  </sheets>
  <definedNames/>
  <calcPr/>
</workbook>
</file>

<file path=xl/sharedStrings.xml><?xml version="1.0" encoding="utf-8"?>
<sst xmlns="http://schemas.openxmlformats.org/spreadsheetml/2006/main" count="44" uniqueCount="39">
  <si>
    <t>Mes de Operación</t>
  </si>
  <si>
    <t>Enero</t>
  </si>
  <si>
    <t>Febrero</t>
  </si>
  <si>
    <t>Marzo</t>
  </si>
  <si>
    <t>Abril</t>
  </si>
  <si>
    <t>Mayo</t>
  </si>
  <si>
    <t>Director Comercial</t>
  </si>
  <si>
    <t>Ventas</t>
  </si>
  <si>
    <t>Prospectos</t>
  </si>
  <si>
    <t>Prospectos Acum.</t>
  </si>
  <si>
    <t>Asesor de Mercadeo</t>
  </si>
  <si>
    <t>Negocios</t>
  </si>
  <si>
    <t>Comercial 1</t>
  </si>
  <si>
    <t>Coordinador Mercadeo</t>
  </si>
  <si>
    <t>Community Manager</t>
  </si>
  <si>
    <t>Comisiones Comercial</t>
  </si>
  <si>
    <t>Comisiones Mercadeo</t>
  </si>
  <si>
    <t>Gastos Mercadeo</t>
  </si>
  <si>
    <t>Facebook/       Linkedin</t>
  </si>
  <si>
    <t>Nuevos Clientes</t>
  </si>
  <si>
    <t>Inversión Publicidad</t>
  </si>
  <si>
    <t>Tiempo PR Ganadas</t>
  </si>
  <si>
    <t>SEM/SEO</t>
  </si>
  <si>
    <t>Eventos</t>
  </si>
  <si>
    <t>Tiempo PR perdidas</t>
  </si>
  <si>
    <t>Marketing Digital</t>
  </si>
  <si>
    <t>Tasa de Conversión Prospectos Mes</t>
  </si>
  <si>
    <t>Otros gastos</t>
  </si>
  <si>
    <t>Tasa de Conversión Prospectos/Clientes Mes</t>
  </si>
  <si>
    <t>Auxilio Transporte</t>
  </si>
  <si>
    <t>CAP Mes</t>
  </si>
  <si>
    <t>Numero Clientes</t>
  </si>
  <si>
    <t>Implementacion</t>
  </si>
  <si>
    <t>Tiempo Negocios Ganadas</t>
  </si>
  <si>
    <t>Tiempo Negocios perdidas</t>
  </si>
  <si>
    <t>Ticket Promedio de Compra</t>
  </si>
  <si>
    <t>Tasa de Conversión Negocios Mes</t>
  </si>
  <si>
    <t>CAC Mes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</si>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</sst>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0.0%"/>
  </numFmts>
  <fonts count="8">
    <font>
      <sz val="11.0"/>
      <color rgb="FF000000"/>
      <name val="Calibri"/>
    </font>
    <font>
      <sz val="9.0"/>
      <color rgb="FFFFFFFF"/>
      <name val="Calibri"/>
    </font>
    <font>
      <sz val="9.0"/>
      <color rgb="FFFFFFFF"/>
      <name val="Arial"/>
    </font>
    <font>
      <sz val="9.0"/>
      <color rgb="FF000000"/>
      <name val="Calibri"/>
    </font>
    <font>
      <sz val="11.0"/>
      <color rgb="FF000000"/>
      <name val="Arial"/>
    </font>
    <font>
      <sz val="9.0"/>
      <color rgb="FF000000"/>
      <name val="Arial"/>
    </font>
    <font>
      <sz val="9.0"/>
      <color rgb="FF4F81BD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C4AC"/>
        <bgColor rgb="FF00C4AC"/>
      </patternFill>
    </fill>
    <fill>
      <patternFill patternType="solid">
        <fgColor rgb="FF4F81BD"/>
        <bgColor rgb="FF4F81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0" fontId="4" numFmtId="164" xfId="0" applyAlignment="1" applyBorder="1" applyFont="1" applyNumberFormat="1">
      <alignment readingOrder="0" shrinkToFit="0" wrapText="0"/>
    </xf>
    <xf borderId="1" fillId="4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0" numFmtId="164" xfId="0" applyAlignment="1" applyBorder="1" applyFont="1" applyNumberFormat="1">
      <alignment readingOrder="0" shrinkToFit="0" wrapText="0"/>
    </xf>
    <xf borderId="2" fillId="2" fontId="5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6" numFmtId="164" xfId="0" applyAlignment="1" applyBorder="1" applyFont="1" applyNumberFormat="1">
      <alignment readingOrder="0" shrinkToFit="0" wrapText="0"/>
    </xf>
    <xf borderId="1" fillId="0" fontId="5" numFmtId="164" xfId="0" applyAlignment="1" applyBorder="1" applyFont="1" applyNumberFormat="1">
      <alignment readingOrder="0" shrinkToFit="0" wrapText="0"/>
    </xf>
    <xf borderId="1" fillId="0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1" fillId="0" fontId="3" numFmtId="164" xfId="0" applyAlignment="1" applyBorder="1" applyFont="1" applyNumberFormat="1">
      <alignment shrinkToFit="0" wrapText="0"/>
    </xf>
    <xf borderId="1" fillId="0" fontId="5" numFmtId="0" xfId="0" applyAlignment="1" applyBorder="1" applyFont="1">
      <alignment horizontal="center" readingOrder="0"/>
    </xf>
    <xf borderId="1" fillId="2" fontId="3" numFmtId="164" xfId="0" applyAlignment="1" applyBorder="1" applyFont="1" applyNumberFormat="1">
      <alignment shrinkToFit="0" wrapText="0"/>
    </xf>
    <xf borderId="1" fillId="0" fontId="3" numFmtId="165" xfId="0" applyAlignment="1" applyBorder="1" applyFont="1" applyNumberFormat="1">
      <alignment shrinkToFit="0" wrapText="0"/>
    </xf>
    <xf borderId="1" fillId="0" fontId="3" numFmtId="9" xfId="0" applyAlignment="1" applyBorder="1" applyFont="1" applyNumberFormat="1">
      <alignment horizontal="center" shrinkToFit="0" wrapText="0"/>
    </xf>
    <xf borderId="3" fillId="0" fontId="7" numFmtId="0" xfId="0" applyBorder="1" applyFont="1"/>
    <xf borderId="1" fillId="0" fontId="3" numFmtId="10" xfId="0" applyAlignment="1" applyBorder="1" applyFont="1" applyNumberFormat="1">
      <alignment horizontal="center" shrinkToFit="0" wrapText="0"/>
    </xf>
    <xf borderId="1" fillId="0" fontId="3" numFmtId="164" xfId="0" applyAlignment="1" applyBorder="1" applyFont="1" applyNumberFormat="1">
      <alignment readingOrder="0" shrinkToFit="0" wrapText="0"/>
    </xf>
    <xf borderId="1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horizontal="center"/>
    </xf>
    <xf borderId="4" fillId="0" fontId="7" numFmtId="0" xfId="0" applyBorder="1" applyFont="1"/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2000" cy="238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2000" cy="238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33450" cy="3048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1.43"/>
    <col customWidth="1" min="2" max="2" width="13.43"/>
    <col customWidth="1" min="3" max="3" width="14.14"/>
    <col customWidth="1" min="4" max="5" width="9.14"/>
    <col customWidth="1" min="6" max="6" width="11.86"/>
    <col customWidth="1" min="7" max="7" width="9.14"/>
    <col customWidth="1" min="8" max="8" width="9.29"/>
    <col customWidth="1" min="9" max="10" width="13.71"/>
    <col customWidth="1" min="11" max="11" width="13.43"/>
    <col customWidth="1" min="12" max="12" width="16.43"/>
    <col customWidth="1" min="13" max="13" width="12.0"/>
  </cols>
  <sheetData>
    <row r="1" ht="32.25" customHeight="1">
      <c r="A1" s="3"/>
      <c r="B1" s="6" t="s">
        <v>0</v>
      </c>
      <c r="C1" s="6" t="s">
        <v>7</v>
      </c>
      <c r="D1" s="4" t="s">
        <v>8</v>
      </c>
      <c r="E1" s="8" t="s">
        <v>9</v>
      </c>
      <c r="F1" s="10" t="s">
        <v>11</v>
      </c>
      <c r="G1" s="6" t="s">
        <v>19</v>
      </c>
      <c r="H1" s="6" t="s">
        <v>20</v>
      </c>
      <c r="I1" s="9" t="s">
        <v>21</v>
      </c>
      <c r="J1" s="10" t="s">
        <v>24</v>
      </c>
      <c r="K1" s="5" t="s">
        <v>26</v>
      </c>
      <c r="L1" s="10" t="s">
        <v>28</v>
      </c>
      <c r="M1" s="4" t="s">
        <v>30</v>
      </c>
    </row>
    <row r="2" ht="12.0" customHeight="1">
      <c r="A2" s="12">
        <v>2019.0</v>
      </c>
      <c r="B2" s="13">
        <v>1.0</v>
      </c>
      <c r="C2" s="15">
        <f>'KPI'' Comercial'!C2</f>
        <v>15000000</v>
      </c>
      <c r="D2" s="17">
        <v>500.0</v>
      </c>
      <c r="E2" s="19">
        <f>+D2</f>
        <v>500</v>
      </c>
      <c r="F2" s="18">
        <v>100.0</v>
      </c>
      <c r="G2" s="18">
        <f>'KPI'' Comercial'!E2</f>
        <v>77</v>
      </c>
      <c r="H2" s="21">
        <f>CAC!B17</f>
        <v>32517283</v>
      </c>
      <c r="I2" s="18">
        <v>36.0</v>
      </c>
      <c r="J2" s="18">
        <v>75.0</v>
      </c>
      <c r="K2" s="23">
        <f t="shared" ref="K2:K6" si="1">+F2/D2</f>
        <v>0.2</v>
      </c>
      <c r="L2" s="25">
        <f t="shared" ref="L2:L6" si="2">G2/D2</f>
        <v>0.154</v>
      </c>
      <c r="M2" s="19">
        <f t="shared" ref="M2:M6" si="3">+H2/D2</f>
        <v>65034.566</v>
      </c>
    </row>
    <row r="3" ht="12.0" customHeight="1">
      <c r="A3" s="24"/>
      <c r="B3" s="13">
        <f t="shared" ref="B3:B13" si="4">+B2+1</f>
        <v>2</v>
      </c>
      <c r="C3" s="15">
        <f>'KPI'' Comercial'!C3</f>
        <v>23000000</v>
      </c>
      <c r="D3" s="17">
        <v>520.0</v>
      </c>
      <c r="E3" s="19">
        <f t="shared" ref="E3:E6" si="5">+E2+D3</f>
        <v>1020</v>
      </c>
      <c r="F3" s="18">
        <v>120.0</v>
      </c>
      <c r="G3" s="18">
        <f>'KPI'' Comercial'!E3</f>
        <v>80</v>
      </c>
      <c r="H3" s="19">
        <f>CAC!C17</f>
        <v>33521980</v>
      </c>
      <c r="I3" s="18">
        <v>33.0</v>
      </c>
      <c r="J3" s="18">
        <v>47.0</v>
      </c>
      <c r="K3" s="23">
        <f t="shared" si="1"/>
        <v>0.2307692308</v>
      </c>
      <c r="L3" s="25">
        <f t="shared" si="2"/>
        <v>0.1538461538</v>
      </c>
      <c r="M3" s="19">
        <f t="shared" si="3"/>
        <v>64465.34615</v>
      </c>
    </row>
    <row r="4" ht="12.0" customHeight="1">
      <c r="A4" s="24"/>
      <c r="B4" s="13">
        <f t="shared" si="4"/>
        <v>3</v>
      </c>
      <c r="C4" s="15">
        <f>'KPI'' Comercial'!C4</f>
        <v>7460000</v>
      </c>
      <c r="D4" s="17">
        <v>505.0</v>
      </c>
      <c r="E4" s="19">
        <f t="shared" si="5"/>
        <v>1525</v>
      </c>
      <c r="F4" s="18">
        <v>98.0</v>
      </c>
      <c r="G4" s="18">
        <f>'KPI'' Comercial'!E4</f>
        <v>59</v>
      </c>
      <c r="H4" s="19">
        <f>CAC!D17</f>
        <v>33757917</v>
      </c>
      <c r="I4" s="18">
        <v>29.0</v>
      </c>
      <c r="J4" s="18">
        <v>48.0</v>
      </c>
      <c r="K4" s="23">
        <f t="shared" si="1"/>
        <v>0.1940594059</v>
      </c>
      <c r="L4" s="25">
        <f t="shared" si="2"/>
        <v>0.1168316832</v>
      </c>
      <c r="M4" s="19">
        <f t="shared" si="3"/>
        <v>66847.3604</v>
      </c>
    </row>
    <row r="5" ht="12.0" customHeight="1">
      <c r="A5" s="24"/>
      <c r="B5" s="13">
        <f t="shared" si="4"/>
        <v>4</v>
      </c>
      <c r="C5" s="15">
        <f>'KPI'' Comercial'!C5</f>
        <v>24624000</v>
      </c>
      <c r="D5" s="17">
        <v>750.0</v>
      </c>
      <c r="E5" s="19">
        <f t="shared" si="5"/>
        <v>2275</v>
      </c>
      <c r="F5" s="18">
        <v>250.0</v>
      </c>
      <c r="G5" s="18">
        <f>'KPI'' Comercial'!E5</f>
        <v>182</v>
      </c>
      <c r="H5" s="19">
        <f>CAC!E17</f>
        <v>33713116</v>
      </c>
      <c r="I5" s="18">
        <v>31.0</v>
      </c>
      <c r="J5" s="18">
        <v>45.0</v>
      </c>
      <c r="K5" s="23">
        <f t="shared" si="1"/>
        <v>0.3333333333</v>
      </c>
      <c r="L5" s="25">
        <f t="shared" si="2"/>
        <v>0.2426666667</v>
      </c>
      <c r="M5" s="19">
        <f t="shared" si="3"/>
        <v>44950.82133</v>
      </c>
    </row>
    <row r="6" ht="12.0" customHeight="1">
      <c r="A6" s="24"/>
      <c r="B6" s="13">
        <f t="shared" si="4"/>
        <v>5</v>
      </c>
      <c r="C6" s="15">
        <f>'KPI'' Comercial'!C6</f>
        <v>-6869000</v>
      </c>
      <c r="D6" s="17">
        <v>366.0</v>
      </c>
      <c r="E6" s="19">
        <f t="shared" si="5"/>
        <v>2641</v>
      </c>
      <c r="F6" s="18">
        <v>120.0</v>
      </c>
      <c r="G6" s="18">
        <f>'KPI'' Comercial'!E6</f>
        <v>68</v>
      </c>
      <c r="H6" s="19">
        <f>CAC!F17</f>
        <v>33713116</v>
      </c>
      <c r="I6" s="18">
        <v>20.0</v>
      </c>
      <c r="J6" s="18">
        <v>39.0</v>
      </c>
      <c r="K6" s="23">
        <f t="shared" si="1"/>
        <v>0.3278688525</v>
      </c>
      <c r="L6" s="25">
        <f t="shared" si="2"/>
        <v>0.1857923497</v>
      </c>
      <c r="M6" s="19">
        <f t="shared" si="3"/>
        <v>92112.3388</v>
      </c>
    </row>
    <row r="7" ht="12.0" customHeight="1">
      <c r="A7" s="24"/>
      <c r="B7" s="13">
        <f t="shared" si="4"/>
        <v>6</v>
      </c>
      <c r="C7" s="15"/>
      <c r="D7" s="17"/>
      <c r="E7" s="19"/>
      <c r="F7" s="28"/>
      <c r="G7" s="28"/>
      <c r="H7" s="27"/>
      <c r="I7" s="13"/>
      <c r="J7" s="13"/>
      <c r="K7" s="23"/>
      <c r="L7" s="25"/>
      <c r="M7" s="19"/>
    </row>
    <row r="8" ht="12.0" customHeight="1">
      <c r="A8" s="24"/>
      <c r="B8" s="13">
        <f t="shared" si="4"/>
        <v>7</v>
      </c>
      <c r="C8" s="15"/>
      <c r="D8" s="17"/>
      <c r="E8" s="19"/>
      <c r="F8" s="17"/>
      <c r="G8" s="17"/>
      <c r="H8" s="27"/>
      <c r="I8" s="13"/>
      <c r="J8" s="13"/>
      <c r="K8" s="23"/>
      <c r="L8" s="25"/>
      <c r="M8" s="19"/>
    </row>
    <row r="9" ht="12.0" customHeight="1">
      <c r="A9" s="24"/>
      <c r="B9" s="13">
        <f t="shared" si="4"/>
        <v>8</v>
      </c>
      <c r="C9" s="15"/>
      <c r="D9" s="17"/>
      <c r="E9" s="19"/>
      <c r="F9" s="17"/>
      <c r="G9" s="17"/>
      <c r="H9" s="27"/>
      <c r="I9" s="13"/>
      <c r="J9" s="13"/>
      <c r="K9" s="23"/>
      <c r="L9" s="25"/>
      <c r="M9" s="19"/>
    </row>
    <row r="10" ht="12.0" customHeight="1">
      <c r="A10" s="24"/>
      <c r="B10" s="13">
        <f t="shared" si="4"/>
        <v>9</v>
      </c>
      <c r="C10" s="15"/>
      <c r="D10" s="17"/>
      <c r="E10" s="19"/>
      <c r="F10" s="17"/>
      <c r="G10" s="17"/>
      <c r="H10" s="27"/>
      <c r="I10" s="13"/>
      <c r="J10" s="13"/>
      <c r="K10" s="23"/>
      <c r="L10" s="25"/>
      <c r="M10" s="19"/>
    </row>
    <row r="11" ht="12.0" customHeight="1">
      <c r="A11" s="24"/>
      <c r="B11" s="13">
        <f t="shared" si="4"/>
        <v>10</v>
      </c>
      <c r="C11" s="15"/>
      <c r="D11" s="17"/>
      <c r="E11" s="19"/>
      <c r="F11" s="17"/>
      <c r="G11" s="17"/>
      <c r="H11" s="27"/>
      <c r="I11" s="13"/>
      <c r="J11" s="13"/>
      <c r="K11" s="23"/>
      <c r="L11" s="25"/>
      <c r="M11" s="19"/>
    </row>
    <row r="12" ht="12.0" customHeight="1">
      <c r="A12" s="24"/>
      <c r="B12" s="13">
        <f t="shared" si="4"/>
        <v>11</v>
      </c>
      <c r="C12" s="15"/>
      <c r="D12" s="17"/>
      <c r="E12" s="19"/>
      <c r="F12" s="17"/>
      <c r="G12" s="17"/>
      <c r="H12" s="27"/>
      <c r="I12" s="13"/>
      <c r="J12" s="13"/>
      <c r="K12" s="23"/>
      <c r="L12" s="25"/>
      <c r="M12" s="19"/>
    </row>
    <row r="13" ht="12.0" customHeight="1">
      <c r="A13" s="30"/>
      <c r="B13" s="13">
        <f t="shared" si="4"/>
        <v>12</v>
      </c>
      <c r="C13" s="15"/>
      <c r="D13" s="17"/>
      <c r="E13" s="19"/>
      <c r="F13" s="17"/>
      <c r="G13" s="17"/>
      <c r="H13" s="27"/>
      <c r="I13" s="13"/>
      <c r="J13" s="13"/>
      <c r="K13" s="23"/>
      <c r="L13" s="25"/>
      <c r="M13" s="19"/>
    </row>
    <row r="14" ht="12.0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2"/>
      <c r="L14" s="32"/>
      <c r="M14" s="31"/>
    </row>
  </sheetData>
  <mergeCells count="1">
    <mergeCell ref="A2:A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1.43"/>
    <col customWidth="1" min="2" max="2" width="13.43"/>
    <col customWidth="1" min="3" max="3" width="14.14"/>
    <col customWidth="1" min="4" max="4" width="11.86"/>
    <col customWidth="1" min="5" max="5" width="12.29"/>
    <col customWidth="1" min="6" max="6" width="9.29"/>
    <col customWidth="1" min="7" max="9" width="13.71"/>
    <col customWidth="1" min="10" max="11" width="13.43"/>
    <col customWidth="1" min="12" max="12" width="12.0"/>
  </cols>
  <sheetData>
    <row r="1" ht="32.25" customHeight="1">
      <c r="A1" s="3"/>
      <c r="B1" s="6" t="s">
        <v>0</v>
      </c>
      <c r="C1" s="4" t="s">
        <v>7</v>
      </c>
      <c r="D1" s="8" t="s">
        <v>11</v>
      </c>
      <c r="E1" s="9" t="s">
        <v>31</v>
      </c>
      <c r="F1" s="6" t="s">
        <v>20</v>
      </c>
      <c r="G1" s="4" t="s">
        <v>32</v>
      </c>
      <c r="H1" s="9" t="s">
        <v>33</v>
      </c>
      <c r="I1" s="9" t="s">
        <v>34</v>
      </c>
      <c r="J1" s="6" t="s">
        <v>35</v>
      </c>
      <c r="K1" s="9" t="s">
        <v>36</v>
      </c>
      <c r="L1" s="4" t="s">
        <v>37</v>
      </c>
    </row>
    <row r="2" ht="12.0" customHeight="1">
      <c r="A2" s="12">
        <v>2019.0</v>
      </c>
      <c r="B2" s="14">
        <v>1.0</v>
      </c>
      <c r="C2" s="16">
        <v>1.5E7</v>
      </c>
      <c r="D2" s="13">
        <f>'KPI'' Mercadeo'!F2</f>
        <v>100</v>
      </c>
      <c r="E2" s="18">
        <v>77.0</v>
      </c>
      <c r="F2" s="19">
        <f>'KPI'' Mercadeo'!H2</f>
        <v>32517283</v>
      </c>
      <c r="G2" s="16">
        <v>1.41E7</v>
      </c>
      <c r="H2" s="20">
        <v>31.0</v>
      </c>
      <c r="I2" s="18">
        <v>67.0</v>
      </c>
      <c r="J2" s="19">
        <f t="shared" ref="J2:J6" si="2">+C2/E2</f>
        <v>194805.1948</v>
      </c>
      <c r="K2" s="22">
        <f t="shared" ref="K2:L2" si="1">+E2/D2</f>
        <v>0.77</v>
      </c>
      <c r="L2" s="19">
        <f t="shared" si="1"/>
        <v>422302.3766</v>
      </c>
    </row>
    <row r="3" ht="12.0" customHeight="1">
      <c r="A3" s="24"/>
      <c r="B3" s="14">
        <v>2.0</v>
      </c>
      <c r="C3" s="16">
        <v>2.3E7</v>
      </c>
      <c r="D3" s="13">
        <f>'KPI'' Mercadeo'!F3</f>
        <v>120</v>
      </c>
      <c r="E3" s="18">
        <v>80.0</v>
      </c>
      <c r="F3" s="19">
        <f>CAC!C17</f>
        <v>33521980</v>
      </c>
      <c r="G3" s="16">
        <v>1.256E7</v>
      </c>
      <c r="H3" s="20">
        <v>26.0</v>
      </c>
      <c r="I3" s="18">
        <v>37.0</v>
      </c>
      <c r="J3" s="19">
        <f t="shared" si="2"/>
        <v>287500</v>
      </c>
      <c r="K3" s="22">
        <f t="shared" ref="K3:L3" si="3">+E3/D3</f>
        <v>0.6666666667</v>
      </c>
      <c r="L3" s="19">
        <f t="shared" si="3"/>
        <v>419024.75</v>
      </c>
    </row>
    <row r="4" ht="12.0" customHeight="1">
      <c r="A4" s="24"/>
      <c r="B4" s="14">
        <v>3.0</v>
      </c>
      <c r="C4" s="16">
        <f>1865000*4</f>
        <v>7460000</v>
      </c>
      <c r="D4" s="13">
        <f>'KPI'' Mercadeo'!F4</f>
        <v>98</v>
      </c>
      <c r="E4" s="18">
        <v>59.0</v>
      </c>
      <c r="F4" s="19">
        <f>CAC!D17</f>
        <v>33757917</v>
      </c>
      <c r="G4" s="19">
        <v>6800000.0</v>
      </c>
      <c r="H4" s="20">
        <v>24.0</v>
      </c>
      <c r="I4" s="18">
        <v>40.0</v>
      </c>
      <c r="J4" s="19">
        <f t="shared" si="2"/>
        <v>126440.678</v>
      </c>
      <c r="K4" s="22">
        <f t="shared" ref="K4:L4" si="4">+E4/D4</f>
        <v>0.6020408163</v>
      </c>
      <c r="L4" s="19">
        <f t="shared" si="4"/>
        <v>572168.0847</v>
      </c>
    </row>
    <row r="5" ht="12.0" customHeight="1">
      <c r="A5" s="24"/>
      <c r="B5" s="14">
        <v>4.0</v>
      </c>
      <c r="C5" s="16">
        <f>6156000*4</f>
        <v>24624000</v>
      </c>
      <c r="D5" s="13">
        <f>'KPI'' Mercadeo'!F5</f>
        <v>250</v>
      </c>
      <c r="E5" s="18">
        <v>182.0</v>
      </c>
      <c r="F5" s="19">
        <f>'KPI'' Mercadeo'!H5</f>
        <v>33713116</v>
      </c>
      <c r="G5" s="16">
        <v>7.44E7</v>
      </c>
      <c r="H5" s="20">
        <v>30.0</v>
      </c>
      <c r="I5" s="18">
        <v>35.0</v>
      </c>
      <c r="J5" s="19">
        <f t="shared" si="2"/>
        <v>135296.7033</v>
      </c>
      <c r="K5" s="22">
        <f t="shared" ref="K5:L5" si="5">+E5/D5</f>
        <v>0.728</v>
      </c>
      <c r="L5" s="19">
        <f t="shared" si="5"/>
        <v>185236.9011</v>
      </c>
    </row>
    <row r="6" ht="12.0" customHeight="1">
      <c r="A6" s="24"/>
      <c r="B6" s="14">
        <v>5.0</v>
      </c>
      <c r="C6" s="26">
        <f>5675000-3136000 * 4</f>
        <v>-6869000</v>
      </c>
      <c r="D6" s="13">
        <f>'KPI'' Mercadeo'!F6</f>
        <v>120</v>
      </c>
      <c r="E6" s="18">
        <v>68.0</v>
      </c>
      <c r="F6" s="19">
        <f>'KPI'' Mercadeo'!H6</f>
        <v>33713116</v>
      </c>
      <c r="G6" s="16">
        <v>7514000.0</v>
      </c>
      <c r="H6" s="20">
        <v>28.0</v>
      </c>
      <c r="I6" s="18">
        <v>36.0</v>
      </c>
      <c r="J6" s="19">
        <f t="shared" si="2"/>
        <v>-101014.7059</v>
      </c>
      <c r="K6" s="22">
        <f t="shared" ref="K6:L6" si="6">+E6/D6</f>
        <v>0.5666666667</v>
      </c>
      <c r="L6" s="19">
        <f t="shared" si="6"/>
        <v>495781.1176</v>
      </c>
    </row>
    <row r="7" ht="12.0" customHeight="1">
      <c r="A7" s="24"/>
      <c r="B7" s="14">
        <v>6.0</v>
      </c>
      <c r="C7" s="26"/>
      <c r="D7" s="27" t="str">
        <f>'KPI'' Mercadeo'!F7</f>
        <v/>
      </c>
      <c r="E7" s="28"/>
      <c r="F7" s="27" t="str">
        <f>'KPI'' Mercadeo'!H7</f>
        <v/>
      </c>
      <c r="G7" s="26"/>
      <c r="H7" s="29"/>
      <c r="I7" s="13"/>
      <c r="J7" s="19"/>
      <c r="K7" s="22"/>
      <c r="L7" s="19"/>
    </row>
    <row r="8" ht="12.0" customHeight="1">
      <c r="A8" s="24"/>
      <c r="B8" s="14">
        <v>7.0</v>
      </c>
      <c r="C8" s="16"/>
      <c r="D8" s="27" t="str">
        <f>'KPI'' Mercadeo'!F8</f>
        <v/>
      </c>
      <c r="E8" s="17"/>
      <c r="F8" s="27" t="str">
        <f>'KPI'' Mercadeo'!H8</f>
        <v/>
      </c>
      <c r="G8" s="16"/>
      <c r="H8" s="29"/>
      <c r="I8" s="13"/>
      <c r="J8" s="19"/>
      <c r="K8" s="22"/>
      <c r="L8" s="19"/>
    </row>
    <row r="9" ht="12.0" customHeight="1">
      <c r="A9" s="24"/>
      <c r="B9" s="14">
        <v>8.0</v>
      </c>
      <c r="C9" s="16"/>
      <c r="D9" s="27" t="str">
        <f>'KPI'' Mercadeo'!F9</f>
        <v/>
      </c>
      <c r="E9" s="17"/>
      <c r="F9" s="27"/>
      <c r="G9" s="16"/>
      <c r="H9" s="29"/>
      <c r="I9" s="13"/>
      <c r="J9" s="19"/>
      <c r="K9" s="22"/>
      <c r="L9" s="19"/>
    </row>
    <row r="10" ht="12.0" customHeight="1">
      <c r="A10" s="24"/>
      <c r="B10" s="14">
        <v>9.0</v>
      </c>
      <c r="C10" s="16"/>
      <c r="D10" s="27" t="str">
        <f>'KPI'' Mercadeo'!F10</f>
        <v/>
      </c>
      <c r="E10" s="17"/>
      <c r="F10" s="27" t="str">
        <f>'KPI'' Mercadeo'!H10</f>
        <v/>
      </c>
      <c r="G10" s="16"/>
      <c r="H10" s="29"/>
      <c r="I10" s="13"/>
      <c r="J10" s="19"/>
      <c r="K10" s="22"/>
      <c r="L10" s="19"/>
    </row>
    <row r="11" ht="12.0" customHeight="1">
      <c r="A11" s="24"/>
      <c r="B11" s="14">
        <v>10.0</v>
      </c>
      <c r="C11" s="16"/>
      <c r="D11" s="27" t="str">
        <f>'KPI'' Mercadeo'!F11</f>
        <v/>
      </c>
      <c r="E11" s="17"/>
      <c r="F11" s="27" t="str">
        <f>'KPI'' Mercadeo'!H11</f>
        <v/>
      </c>
      <c r="G11" s="16"/>
      <c r="H11" s="18"/>
      <c r="I11" s="13"/>
      <c r="J11" s="19"/>
      <c r="K11" s="22"/>
      <c r="L11" s="19"/>
    </row>
    <row r="12" ht="12.0" customHeight="1">
      <c r="A12" s="24"/>
      <c r="B12" s="14">
        <v>11.0</v>
      </c>
      <c r="C12" s="16"/>
      <c r="D12" s="27" t="str">
        <f>'KPI'' Mercadeo'!F12</f>
        <v/>
      </c>
      <c r="E12" s="17"/>
      <c r="F12" s="27" t="str">
        <f>'KPI'' Mercadeo'!H12</f>
        <v/>
      </c>
      <c r="G12" s="16"/>
      <c r="H12" s="18"/>
      <c r="I12" s="13"/>
      <c r="J12" s="19"/>
      <c r="K12" s="22"/>
      <c r="L12" s="19"/>
    </row>
    <row r="13" ht="12.0" customHeight="1">
      <c r="A13" s="30"/>
      <c r="B13" s="13">
        <v>12.0</v>
      </c>
      <c r="C13" s="16"/>
      <c r="D13" s="27" t="str">
        <f>'KPI'' Mercadeo'!F13</f>
        <v/>
      </c>
      <c r="E13" s="17"/>
      <c r="F13" s="19" t="str">
        <f>'KPI'' Mercadeo'!H13</f>
        <v/>
      </c>
      <c r="G13" s="16"/>
      <c r="H13" s="13"/>
      <c r="I13" s="13"/>
      <c r="J13" s="19"/>
      <c r="K13" s="22"/>
      <c r="L13" s="19"/>
    </row>
  </sheetData>
  <mergeCells count="1">
    <mergeCell ref="A2:A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12.29"/>
    <col customWidth="1" min="2" max="6" width="16.14"/>
  </cols>
  <sheetData>
    <row r="1" ht="24.0" customHeight="1">
      <c r="A1" s="1"/>
      <c r="B1" s="2"/>
    </row>
    <row r="2" ht="24.0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ht="24.0" customHeight="1">
      <c r="A3" s="4" t="s">
        <v>6</v>
      </c>
      <c r="B3" s="7">
        <v>8000000.0</v>
      </c>
      <c r="C3" s="7">
        <v>8000000.0</v>
      </c>
      <c r="D3" s="7">
        <v>8000000.0</v>
      </c>
      <c r="E3" s="7">
        <v>8000000.0</v>
      </c>
      <c r="F3" s="7">
        <v>8000000.0</v>
      </c>
    </row>
    <row r="4">
      <c r="A4" s="9" t="s">
        <v>10</v>
      </c>
      <c r="B4" s="7">
        <v>2500000.0</v>
      </c>
      <c r="C4" s="7">
        <v>2500000.0</v>
      </c>
      <c r="D4" s="7">
        <v>2500000.0</v>
      </c>
      <c r="E4" s="7">
        <v>2500000.0</v>
      </c>
      <c r="F4" s="7">
        <v>2500000.0</v>
      </c>
    </row>
    <row r="5">
      <c r="A5" s="9" t="s">
        <v>12</v>
      </c>
      <c r="B5" s="7">
        <v>2216000.0</v>
      </c>
      <c r="C5" s="7">
        <v>2216000.0</v>
      </c>
      <c r="D5" s="7">
        <v>2216000.0</v>
      </c>
      <c r="E5" s="7">
        <v>2216000.0</v>
      </c>
      <c r="F5" s="7">
        <v>2216000.0</v>
      </c>
    </row>
    <row r="6">
      <c r="A6" s="9" t="s">
        <v>13</v>
      </c>
      <c r="B6" s="7">
        <v>4500000.0</v>
      </c>
      <c r="C6" s="7">
        <v>4500000.0</v>
      </c>
      <c r="D6" s="7">
        <v>4500000.0</v>
      </c>
      <c r="E6" s="7">
        <v>4500000.0</v>
      </c>
      <c r="F6" s="7">
        <v>4500000.0</v>
      </c>
    </row>
    <row r="7" ht="24.0" customHeight="1">
      <c r="A7" s="9" t="s">
        <v>14</v>
      </c>
      <c r="B7" s="7">
        <v>2200000.0</v>
      </c>
      <c r="C7" s="7">
        <v>2200000.0</v>
      </c>
      <c r="D7" s="7">
        <v>2200000.0</v>
      </c>
      <c r="E7" s="7">
        <v>2200000.0</v>
      </c>
      <c r="F7" s="7">
        <v>2200000.0</v>
      </c>
    </row>
    <row r="8" ht="24.0" customHeight="1">
      <c r="A8" s="4" t="s">
        <v>15</v>
      </c>
      <c r="B8" s="7">
        <v>1500000.0</v>
      </c>
      <c r="C8" s="7">
        <v>1500000.0</v>
      </c>
      <c r="D8" s="7">
        <v>1500000.0</v>
      </c>
      <c r="E8" s="7">
        <v>1500000.0</v>
      </c>
      <c r="F8" s="7">
        <v>1500000.0</v>
      </c>
    </row>
    <row r="9" ht="24.0" customHeight="1">
      <c r="A9" s="4" t="s">
        <v>16</v>
      </c>
      <c r="B9" s="7">
        <v>1500000.0</v>
      </c>
      <c r="C9" s="7">
        <v>1500000.0</v>
      </c>
      <c r="D9" s="7">
        <v>1500000.0</v>
      </c>
      <c r="E9" s="7">
        <v>1500000.0</v>
      </c>
      <c r="F9" s="7">
        <v>1500000.0</v>
      </c>
    </row>
    <row r="10" ht="24.0" customHeight="1">
      <c r="A10" s="4" t="s">
        <v>17</v>
      </c>
      <c r="B10" s="7">
        <v>800000.0</v>
      </c>
      <c r="C10" s="7">
        <v>2000000.0</v>
      </c>
      <c r="D10" s="7">
        <v>2000000.0</v>
      </c>
      <c r="E10" s="7">
        <v>2000000.0</v>
      </c>
      <c r="F10" s="7">
        <v>2000000.0</v>
      </c>
    </row>
    <row r="11" ht="24.0" customHeight="1">
      <c r="A11" s="10" t="s">
        <v>18</v>
      </c>
      <c r="B11" s="7">
        <v>1000000.0</v>
      </c>
      <c r="C11" s="7">
        <v>1000000.0</v>
      </c>
      <c r="D11" s="7">
        <v>1000000.0</v>
      </c>
      <c r="E11" s="7">
        <v>1000000.0</v>
      </c>
      <c r="F11" s="7">
        <v>1000000.0</v>
      </c>
    </row>
    <row r="12" ht="24.0" customHeight="1">
      <c r="A12" s="10" t="s">
        <v>22</v>
      </c>
      <c r="B12" s="7">
        <v>5000000.0</v>
      </c>
      <c r="C12" s="7">
        <v>5000000.0</v>
      </c>
      <c r="D12" s="7">
        <v>5000000.0</v>
      </c>
      <c r="E12" s="7">
        <v>5000000.0</v>
      </c>
      <c r="F12" s="7">
        <v>5000000.0</v>
      </c>
    </row>
    <row r="13" ht="24.0" customHeight="1">
      <c r="A13" s="10" t="s">
        <v>23</v>
      </c>
      <c r="B13" s="7">
        <v>2000000.0</v>
      </c>
      <c r="C13" s="7">
        <v>2000000.0</v>
      </c>
      <c r="D13" s="7">
        <v>2000000.0</v>
      </c>
      <c r="E13" s="7">
        <v>2000000.0</v>
      </c>
      <c r="F13" s="7">
        <v>2000000.0</v>
      </c>
    </row>
    <row r="14" ht="24.0" customHeight="1">
      <c r="A14" s="10" t="s">
        <v>25</v>
      </c>
      <c r="B14" s="7">
        <v>854300.0</v>
      </c>
      <c r="C14" s="7">
        <v>854300.0</v>
      </c>
      <c r="D14" s="7">
        <v>854300.0</v>
      </c>
      <c r="E14" s="7">
        <v>854300.0</v>
      </c>
      <c r="F14" s="7">
        <v>854300.0</v>
      </c>
    </row>
    <row r="15" ht="24.0" customHeight="1">
      <c r="A15" s="10" t="s">
        <v>27</v>
      </c>
      <c r="B15" s="7">
        <v>446983.0</v>
      </c>
      <c r="C15" s="7">
        <v>251680.0</v>
      </c>
      <c r="D15" s="7">
        <v>487617.0</v>
      </c>
      <c r="E15" s="7">
        <v>442816.0</v>
      </c>
      <c r="F15" s="7">
        <v>442816.0</v>
      </c>
    </row>
    <row r="16" ht="24.0" customHeight="1">
      <c r="A16" s="4" t="s">
        <v>29</v>
      </c>
      <c r="B16" s="11"/>
      <c r="C16" s="11"/>
      <c r="D16" s="11"/>
      <c r="E16" s="11"/>
      <c r="F16" s="11"/>
    </row>
    <row r="17">
      <c r="A17" s="4" t="s">
        <v>38</v>
      </c>
      <c r="B17" s="11">
        <f t="shared" ref="B17:F17" si="1">SUM(B3:B16)</f>
        <v>32517283</v>
      </c>
      <c r="C17" s="11">
        <f t="shared" si="1"/>
        <v>33521980</v>
      </c>
      <c r="D17" s="11">
        <f t="shared" si="1"/>
        <v>33757917</v>
      </c>
      <c r="E17" s="11">
        <f t="shared" si="1"/>
        <v>33713116</v>
      </c>
      <c r="F17" s="11">
        <f t="shared" si="1"/>
        <v>33713116</v>
      </c>
    </row>
  </sheetData>
  <mergeCells count="1">
    <mergeCell ref="B1:F1"/>
  </mergeCells>
  <drawing r:id="rId1"/>
</worksheet>
</file>