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/>
  <xr:revisionPtr revIDLastSave="154" documentId="13_ncr:1_{6A53B97F-ED3E-A446-A831-615A51334BB1}" xr6:coauthVersionLast="47" xr6:coauthVersionMax="47" xr10:uidLastSave="{17010C3F-C9EF-1F4A-90F6-9729B8F148F3}"/>
  <bookViews>
    <workbookView xWindow="0" yWindow="760" windowWidth="30240" windowHeight="17460" activeTab="2" xr2:uid="{00000000-000D-0000-FFFF-FFFF00000000}"/>
  </bookViews>
  <sheets>
    <sheet name="Q1" sheetId="9" r:id="rId1"/>
    <sheet name="Q2A" sheetId="10" r:id="rId2"/>
    <sheet name="Q2B" sheetId="11" r:id="rId3"/>
  </sheets>
  <definedNames>
    <definedName name="solver_adj" localSheetId="0" hidden="1">'Q1'!$B$33:$D$33</definedName>
    <definedName name="solver_adj" localSheetId="1" hidden="1">Q2A!$B$33:$D$33</definedName>
    <definedName name="solver_adj" localSheetId="2" hidden="1">Q2B!$B$33:$D$33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'Q1'!$B$33:$D$33</definedName>
    <definedName name="solver_lhs1" localSheetId="1" hidden="1">Q2A!$B$33:$D$33</definedName>
    <definedName name="solver_lhs1" localSheetId="2" hidden="1">Q2B!$B$33:$D$33</definedName>
    <definedName name="solver_lhs2" localSheetId="0" hidden="1">'Q1'!$M$6:$M$25</definedName>
    <definedName name="solver_lhs2" localSheetId="1" hidden="1">Q2A!$B$33:$D$33</definedName>
    <definedName name="solver_lhs2" localSheetId="2" hidden="1">Q2B!$B$33:$D$33</definedName>
    <definedName name="solver_lhs3" localSheetId="1" hidden="1">Q2A!$M$6:$M$25</definedName>
    <definedName name="solver_lhs3" localSheetId="2" hidden="1">Q2B!$M$6:$M$25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tri" hidden="1">1000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'Q1'!$D$35</definedName>
    <definedName name="solver_opt" localSheetId="1" hidden="1">Q2A!$D$35</definedName>
    <definedName name="solver_opt" localSheetId="2" hidden="1">Q2B!$D$35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4</definedName>
    <definedName name="solver_rel1" localSheetId="1" hidden="1">1</definedName>
    <definedName name="solver_rel1" localSheetId="2" hidden="1">4</definedName>
    <definedName name="solver_rel2" localSheetId="0" hidden="1">3</definedName>
    <definedName name="solver_rel2" localSheetId="1" hidden="1">4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hs1" localSheetId="0" hidden="1">"integer"</definedName>
    <definedName name="solver_rhs1" localSheetId="1" hidden="1">Q2A!$B$39</definedName>
    <definedName name="solver_rhs1" localSheetId="2" hidden="1">"integer"</definedName>
    <definedName name="solver_rhs2" localSheetId="0" hidden="1">0</definedName>
    <definedName name="solver_rhs2" localSheetId="1" hidden="1">"integer"</definedName>
    <definedName name="solver_rhs2" localSheetId="2" hidden="1">Q2B!$B$39</definedName>
    <definedName name="solver_rhs3" localSheetId="1" hidden="1">0</definedName>
    <definedName name="solver_rhs3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eed" hidden="1">0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 calcMode="autoNoTable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1" l="1"/>
  <c r="D35" i="11"/>
  <c r="H25" i="11"/>
  <c r="G25" i="11"/>
  <c r="F25" i="11"/>
  <c r="I25" i="11" s="1"/>
  <c r="E25" i="11"/>
  <c r="D25" i="11"/>
  <c r="C25" i="11"/>
  <c r="B25" i="11"/>
  <c r="H24" i="11"/>
  <c r="G24" i="11"/>
  <c r="F24" i="11"/>
  <c r="E24" i="11"/>
  <c r="I24" i="11" s="1"/>
  <c r="D24" i="11"/>
  <c r="C24" i="11"/>
  <c r="B24" i="11"/>
  <c r="G23" i="11"/>
  <c r="F23" i="11"/>
  <c r="E23" i="11"/>
  <c r="I23" i="11" s="1"/>
  <c r="D23" i="11"/>
  <c r="C23" i="11"/>
  <c r="B23" i="11"/>
  <c r="H23" i="11" s="1"/>
  <c r="G22" i="11"/>
  <c r="F22" i="11"/>
  <c r="E22" i="11"/>
  <c r="I22" i="11" s="1"/>
  <c r="D22" i="11"/>
  <c r="C22" i="11"/>
  <c r="B22" i="11"/>
  <c r="H22" i="11" s="1"/>
  <c r="G21" i="11"/>
  <c r="F21" i="11"/>
  <c r="E21" i="11"/>
  <c r="I21" i="11" s="1"/>
  <c r="D21" i="11"/>
  <c r="H21" i="11" s="1"/>
  <c r="C21" i="11"/>
  <c r="B21" i="11"/>
  <c r="H20" i="11"/>
  <c r="G20" i="11"/>
  <c r="F20" i="11"/>
  <c r="I20" i="11" s="1"/>
  <c r="E20" i="11"/>
  <c r="D20" i="11"/>
  <c r="C20" i="11"/>
  <c r="B20" i="11"/>
  <c r="I19" i="11"/>
  <c r="H19" i="11"/>
  <c r="G19" i="11"/>
  <c r="F19" i="11"/>
  <c r="E19" i="11"/>
  <c r="D19" i="11"/>
  <c r="C19" i="11"/>
  <c r="B19" i="11"/>
  <c r="G18" i="11"/>
  <c r="F18" i="11"/>
  <c r="E18" i="11"/>
  <c r="I18" i="11" s="1"/>
  <c r="D18" i="11"/>
  <c r="C18" i="11"/>
  <c r="B18" i="11"/>
  <c r="H18" i="11" s="1"/>
  <c r="G17" i="11"/>
  <c r="F17" i="11"/>
  <c r="E17" i="11"/>
  <c r="I17" i="11" s="1"/>
  <c r="D17" i="11"/>
  <c r="C17" i="11"/>
  <c r="B17" i="11"/>
  <c r="H17" i="11" s="1"/>
  <c r="G16" i="11"/>
  <c r="F16" i="11"/>
  <c r="E16" i="11"/>
  <c r="I16" i="11" s="1"/>
  <c r="D16" i="11"/>
  <c r="H16" i="11" s="1"/>
  <c r="C16" i="11"/>
  <c r="B16" i="11"/>
  <c r="H15" i="11"/>
  <c r="G15" i="11"/>
  <c r="F15" i="11"/>
  <c r="I15" i="11" s="1"/>
  <c r="E15" i="11"/>
  <c r="D15" i="11"/>
  <c r="C15" i="11"/>
  <c r="B15" i="11"/>
  <c r="I14" i="11"/>
  <c r="H14" i="11"/>
  <c r="G14" i="11"/>
  <c r="F14" i="11"/>
  <c r="E14" i="11"/>
  <c r="D14" i="11"/>
  <c r="C14" i="11"/>
  <c r="B14" i="11"/>
  <c r="G13" i="11"/>
  <c r="F13" i="11"/>
  <c r="E13" i="11"/>
  <c r="I13" i="11" s="1"/>
  <c r="D13" i="11"/>
  <c r="C13" i="11"/>
  <c r="B13" i="11"/>
  <c r="H13" i="11" s="1"/>
  <c r="G12" i="11"/>
  <c r="F12" i="11"/>
  <c r="E12" i="11"/>
  <c r="I12" i="11" s="1"/>
  <c r="D12" i="11"/>
  <c r="C12" i="11"/>
  <c r="B12" i="11"/>
  <c r="H12" i="11" s="1"/>
  <c r="G11" i="11"/>
  <c r="F11" i="11"/>
  <c r="E11" i="11"/>
  <c r="I11" i="11" s="1"/>
  <c r="D11" i="11"/>
  <c r="H11" i="11" s="1"/>
  <c r="C11" i="11"/>
  <c r="B11" i="11"/>
  <c r="H10" i="11"/>
  <c r="G10" i="11"/>
  <c r="F10" i="11"/>
  <c r="I10" i="11" s="1"/>
  <c r="E10" i="11"/>
  <c r="D10" i="11"/>
  <c r="C10" i="11"/>
  <c r="B10" i="11"/>
  <c r="I9" i="11"/>
  <c r="H9" i="11"/>
  <c r="G9" i="11"/>
  <c r="F9" i="11"/>
  <c r="E9" i="11"/>
  <c r="D9" i="11"/>
  <c r="C9" i="11"/>
  <c r="B9" i="11"/>
  <c r="G8" i="11"/>
  <c r="F8" i="11"/>
  <c r="E8" i="11"/>
  <c r="I8" i="11" s="1"/>
  <c r="D8" i="11"/>
  <c r="C8" i="11"/>
  <c r="B8" i="11"/>
  <c r="H8" i="11" s="1"/>
  <c r="L7" i="1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G7" i="11"/>
  <c r="F7" i="11"/>
  <c r="E7" i="11"/>
  <c r="I7" i="11" s="1"/>
  <c r="D7" i="11"/>
  <c r="C7" i="11"/>
  <c r="B7" i="11"/>
  <c r="H7" i="11" s="1"/>
  <c r="G6" i="11"/>
  <c r="F6" i="11"/>
  <c r="E6" i="11"/>
  <c r="I6" i="11" s="1"/>
  <c r="D6" i="11"/>
  <c r="C6" i="11"/>
  <c r="B6" i="11"/>
  <c r="H6" i="11" s="1"/>
  <c r="B39" i="10"/>
  <c r="D35" i="10"/>
  <c r="I25" i="10"/>
  <c r="H25" i="10"/>
  <c r="G25" i="10"/>
  <c r="F25" i="10"/>
  <c r="E25" i="10"/>
  <c r="D25" i="10"/>
  <c r="C25" i="10"/>
  <c r="B25" i="10"/>
  <c r="I24" i="10"/>
  <c r="H24" i="10"/>
  <c r="G24" i="10"/>
  <c r="F24" i="10"/>
  <c r="E24" i="10"/>
  <c r="D24" i="10"/>
  <c r="C24" i="10"/>
  <c r="B24" i="10"/>
  <c r="G23" i="10"/>
  <c r="F23" i="10"/>
  <c r="E23" i="10"/>
  <c r="I23" i="10" s="1"/>
  <c r="D23" i="10"/>
  <c r="C23" i="10"/>
  <c r="B23" i="10"/>
  <c r="H23" i="10" s="1"/>
  <c r="G22" i="10"/>
  <c r="F22" i="10"/>
  <c r="E22" i="10"/>
  <c r="I22" i="10" s="1"/>
  <c r="D22" i="10"/>
  <c r="C22" i="10"/>
  <c r="B22" i="10"/>
  <c r="H22" i="10" s="1"/>
  <c r="G21" i="10"/>
  <c r="F21" i="10"/>
  <c r="E21" i="10"/>
  <c r="I21" i="10" s="1"/>
  <c r="D21" i="10"/>
  <c r="C21" i="10"/>
  <c r="H21" i="10" s="1"/>
  <c r="B21" i="10"/>
  <c r="I20" i="10"/>
  <c r="H20" i="10"/>
  <c r="G20" i="10"/>
  <c r="F20" i="10"/>
  <c r="E20" i="10"/>
  <c r="D20" i="10"/>
  <c r="C20" i="10"/>
  <c r="B20" i="10"/>
  <c r="I19" i="10"/>
  <c r="H19" i="10"/>
  <c r="G19" i="10"/>
  <c r="F19" i="10"/>
  <c r="E19" i="10"/>
  <c r="D19" i="10"/>
  <c r="C19" i="10"/>
  <c r="B19" i="10"/>
  <c r="I18" i="10"/>
  <c r="G18" i="10"/>
  <c r="F18" i="10"/>
  <c r="E18" i="10"/>
  <c r="D18" i="10"/>
  <c r="C18" i="10"/>
  <c r="B18" i="10"/>
  <c r="H18" i="10" s="1"/>
  <c r="G17" i="10"/>
  <c r="F17" i="10"/>
  <c r="E17" i="10"/>
  <c r="I17" i="10" s="1"/>
  <c r="D17" i="10"/>
  <c r="C17" i="10"/>
  <c r="B17" i="10"/>
  <c r="H17" i="10" s="1"/>
  <c r="G16" i="10"/>
  <c r="F16" i="10"/>
  <c r="E16" i="10"/>
  <c r="I16" i="10" s="1"/>
  <c r="D16" i="10"/>
  <c r="C16" i="10"/>
  <c r="H16" i="10" s="1"/>
  <c r="B16" i="10"/>
  <c r="I15" i="10"/>
  <c r="H15" i="10"/>
  <c r="G15" i="10"/>
  <c r="F15" i="10"/>
  <c r="E15" i="10"/>
  <c r="D15" i="10"/>
  <c r="C15" i="10"/>
  <c r="B15" i="10"/>
  <c r="I14" i="10"/>
  <c r="H14" i="10"/>
  <c r="G14" i="10"/>
  <c r="F14" i="10"/>
  <c r="E14" i="10"/>
  <c r="D14" i="10"/>
  <c r="C14" i="10"/>
  <c r="B14" i="10"/>
  <c r="I13" i="10"/>
  <c r="G13" i="10"/>
  <c r="F13" i="10"/>
  <c r="E13" i="10"/>
  <c r="D13" i="10"/>
  <c r="C13" i="10"/>
  <c r="B13" i="10"/>
  <c r="H13" i="10" s="1"/>
  <c r="G12" i="10"/>
  <c r="F12" i="10"/>
  <c r="E12" i="10"/>
  <c r="I12" i="10" s="1"/>
  <c r="D12" i="10"/>
  <c r="C12" i="10"/>
  <c r="B12" i="10"/>
  <c r="H12" i="10" s="1"/>
  <c r="G11" i="10"/>
  <c r="F11" i="10"/>
  <c r="E11" i="10"/>
  <c r="I11" i="10" s="1"/>
  <c r="D11" i="10"/>
  <c r="C11" i="10"/>
  <c r="H11" i="10" s="1"/>
  <c r="B11" i="10"/>
  <c r="I10" i="10"/>
  <c r="H10" i="10"/>
  <c r="G10" i="10"/>
  <c r="F10" i="10"/>
  <c r="E10" i="10"/>
  <c r="D10" i="10"/>
  <c r="C10" i="10"/>
  <c r="B10" i="10"/>
  <c r="H9" i="10"/>
  <c r="G9" i="10"/>
  <c r="I9" i="10" s="1"/>
  <c r="F9" i="10"/>
  <c r="E9" i="10"/>
  <c r="D9" i="10"/>
  <c r="C9" i="10"/>
  <c r="B9" i="10"/>
  <c r="L8" i="10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I8" i="10"/>
  <c r="G8" i="10"/>
  <c r="F8" i="10"/>
  <c r="E8" i="10"/>
  <c r="D8" i="10"/>
  <c r="C8" i="10"/>
  <c r="B8" i="10"/>
  <c r="H8" i="10" s="1"/>
  <c r="L7" i="10"/>
  <c r="G7" i="10"/>
  <c r="F7" i="10"/>
  <c r="E7" i="10"/>
  <c r="I7" i="10" s="1"/>
  <c r="D7" i="10"/>
  <c r="C7" i="10"/>
  <c r="B7" i="10"/>
  <c r="H7" i="10" s="1"/>
  <c r="G6" i="10"/>
  <c r="F6" i="10"/>
  <c r="E6" i="10"/>
  <c r="I6" i="10" s="1"/>
  <c r="D6" i="10"/>
  <c r="C6" i="10"/>
  <c r="B6" i="10"/>
  <c r="H6" i="10" s="1"/>
  <c r="L8" i="9"/>
  <c r="L9" i="9"/>
  <c r="L10" i="9"/>
  <c r="L11" i="9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7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6" i="9"/>
  <c r="D35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M6" i="11" l="1"/>
  <c r="K7" i="11"/>
  <c r="J7" i="11"/>
  <c r="M6" i="10"/>
  <c r="M6" i="9"/>
  <c r="J7" i="9"/>
  <c r="K7" i="9"/>
  <c r="M7" i="9" s="1"/>
  <c r="M7" i="11" l="1"/>
  <c r="J7" i="10"/>
  <c r="K7" i="10"/>
  <c r="M7" i="10" s="1"/>
  <c r="K8" i="9"/>
  <c r="J8" i="9"/>
  <c r="K8" i="11" l="1"/>
  <c r="J8" i="11"/>
  <c r="K8" i="10"/>
  <c r="J8" i="10"/>
  <c r="M8" i="9"/>
  <c r="M8" i="11" l="1"/>
  <c r="M8" i="10"/>
  <c r="J9" i="9"/>
  <c r="K9" i="9"/>
  <c r="M9" i="9" s="1"/>
  <c r="K9" i="11" l="1"/>
  <c r="J9" i="11"/>
  <c r="J9" i="10"/>
  <c r="K9" i="10"/>
  <c r="J10" i="9"/>
  <c r="K10" i="9"/>
  <c r="M10" i="9" s="1"/>
  <c r="M9" i="11" l="1"/>
  <c r="M9" i="10"/>
  <c r="J10" i="10"/>
  <c r="K10" i="10"/>
  <c r="M10" i="10" s="1"/>
  <c r="K11" i="9"/>
  <c r="J11" i="9"/>
  <c r="K10" i="11" l="1"/>
  <c r="J10" i="11"/>
  <c r="K11" i="10"/>
  <c r="J11" i="10"/>
  <c r="M11" i="9"/>
  <c r="M10" i="11" l="1"/>
  <c r="M11" i="10"/>
  <c r="J12" i="9"/>
  <c r="K12" i="9"/>
  <c r="M12" i="9" s="1"/>
  <c r="K11" i="11" l="1"/>
  <c r="J11" i="11"/>
  <c r="J12" i="10"/>
  <c r="K12" i="10"/>
  <c r="M12" i="10" s="1"/>
  <c r="K13" i="9"/>
  <c r="J13" i="9"/>
  <c r="M11" i="11" l="1"/>
  <c r="K13" i="10"/>
  <c r="J13" i="10"/>
  <c r="M13" i="9"/>
  <c r="K12" i="11" l="1"/>
  <c r="J12" i="11"/>
  <c r="M13" i="10"/>
  <c r="J14" i="9"/>
  <c r="K14" i="9"/>
  <c r="M14" i="9" s="1"/>
  <c r="M12" i="11" l="1"/>
  <c r="K14" i="10"/>
  <c r="J14" i="10"/>
  <c r="J15" i="9"/>
  <c r="K15" i="9"/>
  <c r="M15" i="9" s="1"/>
  <c r="K13" i="11" l="1"/>
  <c r="J13" i="11"/>
  <c r="M14" i="10"/>
  <c r="K16" i="9"/>
  <c r="J16" i="9"/>
  <c r="M13" i="11" l="1"/>
  <c r="K15" i="10"/>
  <c r="J15" i="10"/>
  <c r="M16" i="9"/>
  <c r="J14" i="11" l="1"/>
  <c r="K14" i="11"/>
  <c r="M14" i="11" s="1"/>
  <c r="M15" i="10"/>
  <c r="J17" i="9"/>
  <c r="K17" i="9"/>
  <c r="M17" i="9" s="1"/>
  <c r="K15" i="11" l="1"/>
  <c r="J15" i="11"/>
  <c r="K16" i="10"/>
  <c r="J16" i="10"/>
  <c r="J18" i="9"/>
  <c r="K18" i="9"/>
  <c r="M18" i="9" s="1"/>
  <c r="M15" i="11" l="1"/>
  <c r="M16" i="10"/>
  <c r="J19" i="9"/>
  <c r="K19" i="9"/>
  <c r="K16" i="11" l="1"/>
  <c r="J16" i="11"/>
  <c r="J17" i="10"/>
  <c r="K17" i="10"/>
  <c r="M17" i="10" s="1"/>
  <c r="M19" i="9"/>
  <c r="K20" i="9" s="1"/>
  <c r="J20" i="9"/>
  <c r="M16" i="11" l="1"/>
  <c r="K18" i="10"/>
  <c r="J18" i="10"/>
  <c r="M20" i="9"/>
  <c r="K17" i="11" l="1"/>
  <c r="J17" i="11"/>
  <c r="M18" i="10"/>
  <c r="J21" i="9"/>
  <c r="K21" i="9"/>
  <c r="M21" i="9" s="1"/>
  <c r="M17" i="11" l="1"/>
  <c r="K19" i="10"/>
  <c r="J19" i="10"/>
  <c r="J22" i="9"/>
  <c r="K22" i="9"/>
  <c r="J18" i="11" l="1"/>
  <c r="K18" i="11"/>
  <c r="M18" i="11" s="1"/>
  <c r="M19" i="10"/>
  <c r="M22" i="9"/>
  <c r="K23" i="9"/>
  <c r="J23" i="9"/>
  <c r="K19" i="11" l="1"/>
  <c r="J19" i="11"/>
  <c r="K20" i="10"/>
  <c r="J20" i="10"/>
  <c r="M23" i="9"/>
  <c r="M19" i="11" l="1"/>
  <c r="M20" i="10"/>
  <c r="J24" i="9"/>
  <c r="K24" i="9"/>
  <c r="K20" i="11" l="1"/>
  <c r="J20" i="11"/>
  <c r="K21" i="10"/>
  <c r="J21" i="10"/>
  <c r="M24" i="9"/>
  <c r="K25" i="9" s="1"/>
  <c r="J25" i="9"/>
  <c r="M20" i="11" l="1"/>
  <c r="M21" i="10"/>
  <c r="M25" i="9"/>
  <c r="K21" i="11" l="1"/>
  <c r="J21" i="11"/>
  <c r="J22" i="10"/>
  <c r="K22" i="10"/>
  <c r="M22" i="10" s="1"/>
  <c r="M21" i="11" l="1"/>
  <c r="K23" i="10"/>
  <c r="J23" i="10"/>
  <c r="K22" i="11" l="1"/>
  <c r="J22" i="11"/>
  <c r="M23" i="10"/>
  <c r="M22" i="11" l="1"/>
  <c r="K24" i="10"/>
  <c r="J24" i="10"/>
  <c r="J23" i="11" l="1"/>
  <c r="K23" i="11"/>
  <c r="M24" i="10"/>
  <c r="M23" i="11" l="1"/>
  <c r="K24" i="11"/>
  <c r="J24" i="11"/>
  <c r="K25" i="10"/>
  <c r="J25" i="10"/>
  <c r="M24" i="11" l="1"/>
  <c r="M25" i="10"/>
  <c r="K25" i="11" l="1"/>
  <c r="J25" i="11"/>
  <c r="M2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5" authorId="0" shapeId="0" xr:uid="{00000000-0006-0000-0000-000001000000}">
      <text>
        <r>
          <rPr>
            <sz val="8"/>
            <color rgb="FF000000"/>
            <rFont val="Tahoma"/>
            <family val="2"/>
          </rPr>
          <t>Objective cell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5" authorId="0" shapeId="0" xr:uid="{3D6B954D-9B93-8B41-A6E6-EC26D18EE683}">
      <text>
        <r>
          <rPr>
            <sz val="8"/>
            <color rgb="FF000000"/>
            <rFont val="Tahoma"/>
            <family val="2"/>
          </rPr>
          <t>Objective cell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5" authorId="0" shapeId="0" xr:uid="{D72647F9-3991-2947-A8FF-1E90C5EFFE41}">
      <text>
        <r>
          <rPr>
            <sz val="8"/>
            <color rgb="FF000000"/>
            <rFont val="Tahoma"/>
            <family val="2"/>
          </rPr>
          <t>Objective cell</t>
        </r>
      </text>
    </comment>
  </commentList>
</comments>
</file>

<file path=xl/sharedStrings.xml><?xml version="1.0" encoding="utf-8"?>
<sst xmlns="http://schemas.openxmlformats.org/spreadsheetml/2006/main" count="80" uniqueCount="21">
  <si>
    <t>Year</t>
  </si>
  <si>
    <t>AC&amp;C</t>
  </si>
  <si>
    <t>IBN</t>
  </si>
  <si>
    <t>MicroHard</t>
  </si>
  <si>
    <t>Bonds</t>
  </si>
  <si>
    <t>Maturity</t>
  </si>
  <si>
    <t>Par Value</t>
  </si>
  <si>
    <t>Coupons Payment</t>
  </si>
  <si>
    <t>Bond Price</t>
  </si>
  <si>
    <t>Bonds Purchased</t>
  </si>
  <si>
    <t>Initial Investment</t>
  </si>
  <si>
    <t>Annual Coupon Payment Received per Bond</t>
  </si>
  <si>
    <t>Annual Par Value Payment Received per Bond</t>
  </si>
  <si>
    <t>(decision variables)</t>
  </si>
  <si>
    <t>Ending Balance</t>
  </si>
  <si>
    <t>End of Year Payment</t>
  </si>
  <si>
    <t>Opening Balance</t>
  </si>
  <si>
    <t>Interest Earned from money maket fund</t>
  </si>
  <si>
    <t>Total Bond Par-Value Payment Rec'd</t>
  </si>
  <si>
    <t>Total Bond Coupon Payment Rec'd</t>
  </si>
  <si>
    <t xml:space="preserve">Diversification Constraint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</si>
</sst>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6100"/>
      <name val="Anonymous Pro"/>
      <family val="2"/>
    </font>
    <font>
      <sz val="12"/>
      <color rgb="FF9C0006"/>
      <name val="Anonymous Pro"/>
      <family val="2"/>
    </font>
    <font>
      <sz val="12"/>
      <color rgb="FF9C5700"/>
      <name val="Anonymous Pro"/>
      <family val="2"/>
    </font>
    <font>
      <b/>
      <sz val="12"/>
      <color rgb="FF3F3F3F"/>
      <name val="Anonymous Pro"/>
      <family val="2"/>
    </font>
    <font>
      <sz val="10"/>
      <name val="Anonymous Pro Regular"/>
    </font>
    <font>
      <sz val="11"/>
      <color theme="1"/>
      <name val="Anonymous Pro Regular"/>
    </font>
    <font>
      <b/>
      <sz val="10"/>
      <name val="Anonymous Pro Regular"/>
    </font>
    <font>
      <b/>
      <sz val="11"/>
      <color theme="1"/>
      <name val="Anonymous Pro Regular"/>
    </font>
    <font>
      <sz val="8"/>
      <color rgb="FF000000"/>
      <name val="Tahoma"/>
      <family val="2"/>
    </font>
    <font>
      <b/>
      <sz val="10"/>
      <color theme="0"/>
      <name val="Anonymous Pro Regular"/>
    </font>
    <font>
      <sz val="11"/>
      <name val="Anonymous Pro Regula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3" applyNumberFormat="0" applyAlignment="0" applyProtection="0"/>
  </cellStyleXfs>
  <cellXfs count="38">
    <xf numFmtId="0" fontId="0" fillId="0" borderId="0" xfId="0"/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8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44" fontId="3" fillId="9" borderId="1" xfId="5" applyNumberForma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4" fontId="7" fillId="0" borderId="2" xfId="0" applyNumberFormat="1" applyFont="1" applyBorder="1" applyAlignment="1">
      <alignment horizontal="center" vertical="center"/>
    </xf>
    <xf numFmtId="44" fontId="8" fillId="0" borderId="2" xfId="0" applyNumberFormat="1" applyFont="1" applyBorder="1" applyAlignment="1">
      <alignment horizontal="center" vertical="center"/>
    </xf>
    <xf numFmtId="44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1" fontId="5" fillId="11" borderId="2" xfId="7" applyNumberFormat="1" applyBorder="1" applyAlignment="1">
      <alignment horizontal="center" vertical="center"/>
    </xf>
    <xf numFmtId="0" fontId="9" fillId="7" borderId="2" xfId="0" applyFont="1" applyFill="1" applyBorder="1" applyAlignment="1">
      <alignment horizontal="centerContinuous" vertical="center"/>
    </xf>
    <xf numFmtId="0" fontId="9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4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10" fontId="9" fillId="6" borderId="4" xfId="4" applyNumberFormat="1" applyFont="1" applyFill="1" applyBorder="1" applyAlignment="1">
      <alignment horizontal="center" vertical="center" wrapText="1"/>
    </xf>
    <xf numFmtId="10" fontId="9" fillId="6" borderId="5" xfId="4" applyNumberFormat="1" applyFont="1" applyFill="1" applyBorder="1" applyAlignment="1">
      <alignment horizontal="center" vertical="center" wrapText="1"/>
    </xf>
    <xf numFmtId="9" fontId="9" fillId="3" borderId="4" xfId="0" applyNumberFormat="1" applyFont="1" applyFill="1" applyBorder="1" applyAlignment="1">
      <alignment horizontal="center" vertical="center" wrapText="1"/>
    </xf>
    <xf numFmtId="9" fontId="9" fillId="3" borderId="5" xfId="0" applyNumberFormat="1" applyFont="1" applyFill="1" applyBorder="1" applyAlignment="1">
      <alignment horizontal="center" vertical="center" wrapText="1"/>
    </xf>
    <xf numFmtId="9" fontId="9" fillId="4" borderId="4" xfId="0" applyNumberFormat="1" applyFont="1" applyFill="1" applyBorder="1" applyAlignment="1">
      <alignment horizontal="center" vertical="center" wrapText="1"/>
    </xf>
    <xf numFmtId="9" fontId="9" fillId="4" borderId="5" xfId="0" applyNumberFormat="1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10" borderId="0" xfId="6" applyAlignment="1">
      <alignment horizontal="center" vertical="center"/>
    </xf>
    <xf numFmtId="44" fontId="6" fillId="12" borderId="3" xfId="8" applyNumberFormat="1" applyAlignment="1">
      <alignment horizontal="left" vertical="center"/>
    </xf>
  </cellXfs>
  <cellStyles count="9">
    <cellStyle name="Bad" xfId="6" builtinId="27"/>
    <cellStyle name="Currency 2" xfId="2" xr:uid="{00000000-0005-0000-0000-000000000000}"/>
    <cellStyle name="Good" xfId="5" builtinId="26"/>
    <cellStyle name="Neutral" xfId="7" builtinId="28"/>
    <cellStyle name="Normal" xfId="0" builtinId="0"/>
    <cellStyle name="Normal 2" xfId="3" xr:uid="{00000000-0005-0000-0000-000002000000}"/>
    <cellStyle name="Output" xfId="8" builtinId="21"/>
    <cellStyle name="Percent" xfId="4" builtinId="5"/>
    <cellStyle name="Percent 2" xfId="1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104775</xdr:rowOff>
    </xdr:from>
    <xdr:to>
      <xdr:col>11</xdr:col>
      <xdr:colOff>228600</xdr:colOff>
      <xdr:row>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92275" y="104775"/>
          <a:ext cx="49371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Wolverine Retirement Fund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104775</xdr:rowOff>
    </xdr:from>
    <xdr:to>
      <xdr:col>11</xdr:col>
      <xdr:colOff>228600</xdr:colOff>
      <xdr:row>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AE10371-C083-4B40-9174-E607829F1BC6}"/>
            </a:ext>
          </a:extLst>
        </xdr:cNvPr>
        <xdr:cNvSpPr/>
      </xdr:nvSpPr>
      <xdr:spPr>
        <a:xfrm>
          <a:off x="5654675" y="104775"/>
          <a:ext cx="9039225" cy="260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Wolverine Retirement Fund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104775</xdr:rowOff>
    </xdr:from>
    <xdr:to>
      <xdr:col>11</xdr:col>
      <xdr:colOff>228600</xdr:colOff>
      <xdr:row>2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A7C04F-E9E0-C54B-8657-FEAEF6F0A502}"/>
            </a:ext>
          </a:extLst>
        </xdr:cNvPr>
        <xdr:cNvSpPr/>
      </xdr:nvSpPr>
      <xdr:spPr>
        <a:xfrm>
          <a:off x="5654675" y="104775"/>
          <a:ext cx="9039225" cy="260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Wolverine Retirement Fund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"/>
  <sheetViews>
    <sheetView zoomScale="145" zoomScaleNormal="145" workbookViewId="0">
      <pane ySplit="5" topLeftCell="A21" activePane="bottomLeft" state="frozen"/>
      <selection pane="bottomLeft" activeCell="O8" sqref="O8"/>
    </sheetView>
  </sheetViews>
  <sheetFormatPr baseColWidth="10" defaultColWidth="8.83203125" defaultRowHeight="14"/>
  <cols>
    <col min="1" max="1" width="17.33203125" style="4" bestFit="1" customWidth="1"/>
    <col min="2" max="4" width="17.33203125" style="4" customWidth="1"/>
    <col min="5" max="6" width="12.5" style="4" bestFit="1" customWidth="1"/>
    <col min="7" max="7" width="21.5" style="4" customWidth="1"/>
    <col min="8" max="8" width="16.1640625" style="4" customWidth="1"/>
    <col min="9" max="9" width="19.5" style="4" bestFit="1" customWidth="1"/>
    <col min="10" max="10" width="20.5" style="4" bestFit="1" customWidth="1"/>
    <col min="11" max="11" width="17.83203125" style="4" bestFit="1" customWidth="1"/>
    <col min="12" max="12" width="17.33203125" style="4" bestFit="1" customWidth="1"/>
    <col min="13" max="13" width="20" style="4" bestFit="1" customWidth="1"/>
    <col min="14" max="16384" width="8.83203125" style="4"/>
  </cols>
  <sheetData>
    <row r="1" spans="1:13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5"/>
      <c r="M3" s="3"/>
    </row>
    <row r="4" spans="1:13" ht="15" customHeight="1">
      <c r="A4" s="21" t="s">
        <v>0</v>
      </c>
      <c r="B4" s="18" t="s">
        <v>11</v>
      </c>
      <c r="C4" s="18"/>
      <c r="D4" s="18"/>
      <c r="E4" s="18" t="s">
        <v>12</v>
      </c>
      <c r="F4" s="18"/>
      <c r="G4" s="18"/>
      <c r="H4" s="33" t="s">
        <v>19</v>
      </c>
      <c r="I4" s="31" t="s">
        <v>18</v>
      </c>
      <c r="J4" s="29" t="s">
        <v>17</v>
      </c>
      <c r="K4" s="27" t="s">
        <v>16</v>
      </c>
      <c r="L4" s="25" t="s">
        <v>15</v>
      </c>
      <c r="M4" s="23" t="s">
        <v>14</v>
      </c>
    </row>
    <row r="5" spans="1:13">
      <c r="A5" s="21"/>
      <c r="B5" s="20" t="s">
        <v>1</v>
      </c>
      <c r="C5" s="20" t="s">
        <v>2</v>
      </c>
      <c r="D5" s="20" t="s">
        <v>3</v>
      </c>
      <c r="E5" s="20" t="s">
        <v>1</v>
      </c>
      <c r="F5" s="20" t="s">
        <v>2</v>
      </c>
      <c r="G5" s="20" t="s">
        <v>3</v>
      </c>
      <c r="H5" s="34"/>
      <c r="I5" s="32"/>
      <c r="J5" s="30"/>
      <c r="K5" s="28"/>
      <c r="L5" s="26"/>
      <c r="M5" s="24"/>
    </row>
    <row r="6" spans="1:13" ht="15">
      <c r="A6" s="12">
        <v>1</v>
      </c>
      <c r="B6" s="13">
        <f>IF($A6&lt;=B$29,B$31,0)</f>
        <v>80</v>
      </c>
      <c r="C6" s="13">
        <f t="shared" ref="C6:D25" si="0">IF($A6&lt;=C$29,C$31,0)</f>
        <v>90</v>
      </c>
      <c r="D6" s="13">
        <f t="shared" si="0"/>
        <v>85</v>
      </c>
      <c r="E6" s="14">
        <f>IF($A6=B$29,1000,0)</f>
        <v>0</v>
      </c>
      <c r="F6" s="14">
        <f t="shared" ref="F6:F25" si="1">IF($A6=C$29,1000,0)</f>
        <v>0</v>
      </c>
      <c r="G6" s="14">
        <f t="shared" ref="G6:G25" si="2">IF($A6=D$29,1000,0)</f>
        <v>0</v>
      </c>
      <c r="H6" s="15">
        <f>SUMPRODUCT(B6:D6, $B$33:$D$33)</f>
        <v>47245</v>
      </c>
      <c r="I6" s="15">
        <f>SUMPRODUCT(E6:G6, $B$33:$D$33)</f>
        <v>0</v>
      </c>
      <c r="J6" s="15">
        <v>0</v>
      </c>
      <c r="K6" s="15">
        <v>0</v>
      </c>
      <c r="L6" s="15">
        <v>20000</v>
      </c>
      <c r="M6" s="37">
        <f>K6+H6+I6+J6-L6</f>
        <v>27245</v>
      </c>
    </row>
    <row r="7" spans="1:13" ht="15">
      <c r="A7" s="12">
        <v>2</v>
      </c>
      <c r="B7" s="13">
        <f t="shared" ref="B7:B25" si="3">IF($A7&lt;=B$29,B$31,0)</f>
        <v>80</v>
      </c>
      <c r="C7" s="13">
        <f t="shared" si="0"/>
        <v>90</v>
      </c>
      <c r="D7" s="13">
        <f t="shared" si="0"/>
        <v>85</v>
      </c>
      <c r="E7" s="14">
        <f t="shared" ref="E7:E25" si="4">IF($A7=B$29,1000,0)</f>
        <v>0</v>
      </c>
      <c r="F7" s="14">
        <f t="shared" si="1"/>
        <v>0</v>
      </c>
      <c r="G7" s="14">
        <f t="shared" si="2"/>
        <v>0</v>
      </c>
      <c r="H7" s="15">
        <f t="shared" ref="H7:H25" si="5">SUMPRODUCT(B7:D7, $B$33:$D$33)</f>
        <v>47245</v>
      </c>
      <c r="I7" s="15">
        <f t="shared" ref="I7:I25" si="6">SUMPRODUCT(E7:G7, $B$33:$D$33)</f>
        <v>0</v>
      </c>
      <c r="J7" s="15">
        <f>0.05*M6</f>
        <v>1362.25</v>
      </c>
      <c r="K7" s="15">
        <f>M6</f>
        <v>27245</v>
      </c>
      <c r="L7" s="15">
        <f>L6*1.1235</f>
        <v>22470</v>
      </c>
      <c r="M7" s="37">
        <f t="shared" ref="M7:M25" si="7">K7+H7+I7+J7-L7</f>
        <v>53382.25</v>
      </c>
    </row>
    <row r="8" spans="1:13" ht="15">
      <c r="A8" s="12">
        <v>3</v>
      </c>
      <c r="B8" s="13">
        <f t="shared" si="3"/>
        <v>80</v>
      </c>
      <c r="C8" s="13">
        <f t="shared" si="0"/>
        <v>90</v>
      </c>
      <c r="D8" s="13">
        <f t="shared" si="0"/>
        <v>85</v>
      </c>
      <c r="E8" s="14">
        <f t="shared" si="4"/>
        <v>0</v>
      </c>
      <c r="F8" s="14">
        <f t="shared" si="1"/>
        <v>0</v>
      </c>
      <c r="G8" s="14">
        <f t="shared" si="2"/>
        <v>0</v>
      </c>
      <c r="H8" s="15">
        <f t="shared" si="5"/>
        <v>47245</v>
      </c>
      <c r="I8" s="15">
        <f t="shared" si="6"/>
        <v>0</v>
      </c>
      <c r="J8" s="15">
        <f t="shared" ref="J8:J25" si="8">0.05*M7</f>
        <v>2669.1125000000002</v>
      </c>
      <c r="K8" s="15">
        <f t="shared" ref="K8:K25" si="9">M7</f>
        <v>53382.25</v>
      </c>
      <c r="L8" s="15">
        <f t="shared" ref="L8:L25" si="10">L7*1.1235</f>
        <v>25245.044999999998</v>
      </c>
      <c r="M8" s="37">
        <f t="shared" si="7"/>
        <v>78051.317500000005</v>
      </c>
    </row>
    <row r="9" spans="1:13" ht="15">
      <c r="A9" s="12">
        <v>4</v>
      </c>
      <c r="B9" s="13">
        <f t="shared" si="3"/>
        <v>80</v>
      </c>
      <c r="C9" s="13">
        <f t="shared" si="0"/>
        <v>90</v>
      </c>
      <c r="D9" s="13">
        <f t="shared" si="0"/>
        <v>85</v>
      </c>
      <c r="E9" s="14">
        <f t="shared" si="4"/>
        <v>0</v>
      </c>
      <c r="F9" s="14">
        <f t="shared" si="1"/>
        <v>0</v>
      </c>
      <c r="G9" s="14">
        <f t="shared" si="2"/>
        <v>0</v>
      </c>
      <c r="H9" s="15">
        <f t="shared" si="5"/>
        <v>47245</v>
      </c>
      <c r="I9" s="15">
        <f t="shared" si="6"/>
        <v>0</v>
      </c>
      <c r="J9" s="15">
        <f t="shared" si="8"/>
        <v>3902.5658750000002</v>
      </c>
      <c r="K9" s="15">
        <f t="shared" si="9"/>
        <v>78051.317500000005</v>
      </c>
      <c r="L9" s="15">
        <f t="shared" si="10"/>
        <v>28362.808057499995</v>
      </c>
      <c r="M9" s="37">
        <f t="shared" si="7"/>
        <v>100836.07531750001</v>
      </c>
    </row>
    <row r="10" spans="1:13" ht="15">
      <c r="A10" s="12">
        <v>5</v>
      </c>
      <c r="B10" s="13">
        <f t="shared" si="3"/>
        <v>80</v>
      </c>
      <c r="C10" s="13">
        <f t="shared" si="0"/>
        <v>90</v>
      </c>
      <c r="D10" s="13">
        <f t="shared" si="0"/>
        <v>85</v>
      </c>
      <c r="E10" s="14">
        <f t="shared" si="4"/>
        <v>0</v>
      </c>
      <c r="F10" s="14">
        <f t="shared" si="1"/>
        <v>0</v>
      </c>
      <c r="G10" s="14">
        <f t="shared" si="2"/>
        <v>0</v>
      </c>
      <c r="H10" s="15">
        <f t="shared" si="5"/>
        <v>47245</v>
      </c>
      <c r="I10" s="15">
        <f t="shared" si="6"/>
        <v>0</v>
      </c>
      <c r="J10" s="15">
        <f t="shared" si="8"/>
        <v>5041.8037658750009</v>
      </c>
      <c r="K10" s="15">
        <f t="shared" si="9"/>
        <v>100836.07531750001</v>
      </c>
      <c r="L10" s="15">
        <f t="shared" si="10"/>
        <v>31865.614852601244</v>
      </c>
      <c r="M10" s="37">
        <f t="shared" si="7"/>
        <v>121257.26423077377</v>
      </c>
    </row>
    <row r="11" spans="1:13" ht="15">
      <c r="A11" s="12">
        <v>6</v>
      </c>
      <c r="B11" s="13">
        <f t="shared" si="3"/>
        <v>80</v>
      </c>
      <c r="C11" s="13">
        <f t="shared" si="0"/>
        <v>90</v>
      </c>
      <c r="D11" s="13">
        <f t="shared" si="0"/>
        <v>85</v>
      </c>
      <c r="E11" s="14">
        <f t="shared" si="4"/>
        <v>0</v>
      </c>
      <c r="F11" s="14">
        <f t="shared" si="1"/>
        <v>0</v>
      </c>
      <c r="G11" s="14">
        <f t="shared" si="2"/>
        <v>0</v>
      </c>
      <c r="H11" s="15">
        <f t="shared" si="5"/>
        <v>47245</v>
      </c>
      <c r="I11" s="15">
        <f t="shared" si="6"/>
        <v>0</v>
      </c>
      <c r="J11" s="15">
        <f t="shared" si="8"/>
        <v>6062.863211538689</v>
      </c>
      <c r="K11" s="15">
        <f t="shared" si="9"/>
        <v>121257.26423077377</v>
      </c>
      <c r="L11" s="15">
        <f t="shared" si="10"/>
        <v>35801.018286897495</v>
      </c>
      <c r="M11" s="37">
        <f t="shared" si="7"/>
        <v>138764.10915541498</v>
      </c>
    </row>
    <row r="12" spans="1:13" ht="15">
      <c r="A12" s="12">
        <v>7</v>
      </c>
      <c r="B12" s="13">
        <f t="shared" si="3"/>
        <v>80</v>
      </c>
      <c r="C12" s="13">
        <f t="shared" si="0"/>
        <v>90</v>
      </c>
      <c r="D12" s="13">
        <f t="shared" si="0"/>
        <v>85</v>
      </c>
      <c r="E12" s="14">
        <f t="shared" si="4"/>
        <v>0</v>
      </c>
      <c r="F12" s="14">
        <f t="shared" si="1"/>
        <v>0</v>
      </c>
      <c r="G12" s="14">
        <f t="shared" si="2"/>
        <v>0</v>
      </c>
      <c r="H12" s="15">
        <f t="shared" si="5"/>
        <v>47245</v>
      </c>
      <c r="I12" s="15">
        <f t="shared" si="6"/>
        <v>0</v>
      </c>
      <c r="J12" s="15">
        <f t="shared" si="8"/>
        <v>6938.2054577707495</v>
      </c>
      <c r="K12" s="15">
        <f t="shared" si="9"/>
        <v>138764.10915541498</v>
      </c>
      <c r="L12" s="15">
        <f t="shared" si="10"/>
        <v>40222.444045329335</v>
      </c>
      <c r="M12" s="37">
        <f t="shared" si="7"/>
        <v>152724.87056785641</v>
      </c>
    </row>
    <row r="13" spans="1:13" ht="15">
      <c r="A13" s="12">
        <v>8</v>
      </c>
      <c r="B13" s="13">
        <f t="shared" si="3"/>
        <v>80</v>
      </c>
      <c r="C13" s="13">
        <f t="shared" si="0"/>
        <v>90</v>
      </c>
      <c r="D13" s="13">
        <f t="shared" si="0"/>
        <v>85</v>
      </c>
      <c r="E13" s="14">
        <f t="shared" si="4"/>
        <v>0</v>
      </c>
      <c r="F13" s="14">
        <f t="shared" si="1"/>
        <v>0</v>
      </c>
      <c r="G13" s="14">
        <f t="shared" si="2"/>
        <v>0</v>
      </c>
      <c r="H13" s="15">
        <f t="shared" si="5"/>
        <v>47245</v>
      </c>
      <c r="I13" s="15">
        <f t="shared" si="6"/>
        <v>0</v>
      </c>
      <c r="J13" s="15">
        <f t="shared" si="8"/>
        <v>7636.2435283928207</v>
      </c>
      <c r="K13" s="15">
        <f t="shared" si="9"/>
        <v>152724.87056785641</v>
      </c>
      <c r="L13" s="15">
        <f t="shared" si="10"/>
        <v>45189.915884927505</v>
      </c>
      <c r="M13" s="37">
        <f t="shared" si="7"/>
        <v>162416.19821132172</v>
      </c>
    </row>
    <row r="14" spans="1:13" ht="15">
      <c r="A14" s="12">
        <v>9</v>
      </c>
      <c r="B14" s="13">
        <f t="shared" si="3"/>
        <v>80</v>
      </c>
      <c r="C14" s="13">
        <f t="shared" si="0"/>
        <v>90</v>
      </c>
      <c r="D14" s="13">
        <f t="shared" si="0"/>
        <v>85</v>
      </c>
      <c r="E14" s="14">
        <f t="shared" si="4"/>
        <v>0</v>
      </c>
      <c r="F14" s="14">
        <f t="shared" si="1"/>
        <v>0</v>
      </c>
      <c r="G14" s="14">
        <f t="shared" si="2"/>
        <v>0</v>
      </c>
      <c r="H14" s="15">
        <f t="shared" si="5"/>
        <v>47245</v>
      </c>
      <c r="I14" s="15">
        <f t="shared" si="6"/>
        <v>0</v>
      </c>
      <c r="J14" s="15">
        <f t="shared" si="8"/>
        <v>8120.8099105660867</v>
      </c>
      <c r="K14" s="15">
        <f t="shared" si="9"/>
        <v>162416.19821132172</v>
      </c>
      <c r="L14" s="15">
        <f t="shared" si="10"/>
        <v>50770.870496716052</v>
      </c>
      <c r="M14" s="37">
        <f t="shared" si="7"/>
        <v>167011.13762517174</v>
      </c>
    </row>
    <row r="15" spans="1:13" ht="15">
      <c r="A15" s="12">
        <v>10</v>
      </c>
      <c r="B15" s="13">
        <f t="shared" si="3"/>
        <v>80</v>
      </c>
      <c r="C15" s="13">
        <f t="shared" si="0"/>
        <v>90</v>
      </c>
      <c r="D15" s="13">
        <f t="shared" si="0"/>
        <v>85</v>
      </c>
      <c r="E15" s="14">
        <f t="shared" si="4"/>
        <v>0</v>
      </c>
      <c r="F15" s="14">
        <f t="shared" si="1"/>
        <v>1000</v>
      </c>
      <c r="G15" s="14">
        <f t="shared" si="2"/>
        <v>0</v>
      </c>
      <c r="H15" s="15">
        <f t="shared" si="5"/>
        <v>47245</v>
      </c>
      <c r="I15" s="15">
        <f t="shared" si="6"/>
        <v>0</v>
      </c>
      <c r="J15" s="15">
        <f t="shared" si="8"/>
        <v>8350.556881258588</v>
      </c>
      <c r="K15" s="15">
        <f t="shared" si="9"/>
        <v>167011.13762517174</v>
      </c>
      <c r="L15" s="15">
        <f t="shared" si="10"/>
        <v>57041.073003060483</v>
      </c>
      <c r="M15" s="37">
        <f t="shared" si="7"/>
        <v>165565.62150336985</v>
      </c>
    </row>
    <row r="16" spans="1:13" ht="15">
      <c r="A16" s="12">
        <v>11</v>
      </c>
      <c r="B16" s="13">
        <f t="shared" si="3"/>
        <v>80</v>
      </c>
      <c r="C16" s="13">
        <f t="shared" si="0"/>
        <v>0</v>
      </c>
      <c r="D16" s="13">
        <f t="shared" si="0"/>
        <v>85</v>
      </c>
      <c r="E16" s="14">
        <f t="shared" si="4"/>
        <v>0</v>
      </c>
      <c r="F16" s="14">
        <f t="shared" si="1"/>
        <v>0</v>
      </c>
      <c r="G16" s="14">
        <f t="shared" si="2"/>
        <v>0</v>
      </c>
      <c r="H16" s="15">
        <f t="shared" si="5"/>
        <v>47245</v>
      </c>
      <c r="I16" s="15">
        <f t="shared" si="6"/>
        <v>0</v>
      </c>
      <c r="J16" s="15">
        <f t="shared" si="8"/>
        <v>8278.2810751684938</v>
      </c>
      <c r="K16" s="15">
        <f t="shared" si="9"/>
        <v>165565.62150336985</v>
      </c>
      <c r="L16" s="15">
        <f t="shared" si="10"/>
        <v>64085.645518938451</v>
      </c>
      <c r="M16" s="37">
        <f t="shared" si="7"/>
        <v>157003.25705959988</v>
      </c>
    </row>
    <row r="17" spans="1:13" ht="15">
      <c r="A17" s="12">
        <v>12</v>
      </c>
      <c r="B17" s="13">
        <f t="shared" si="3"/>
        <v>80</v>
      </c>
      <c r="C17" s="13">
        <f t="shared" si="0"/>
        <v>0</v>
      </c>
      <c r="D17" s="13">
        <f t="shared" si="0"/>
        <v>85</v>
      </c>
      <c r="E17" s="14">
        <f t="shared" si="4"/>
        <v>0</v>
      </c>
      <c r="F17" s="14">
        <f t="shared" si="1"/>
        <v>0</v>
      </c>
      <c r="G17" s="14">
        <f t="shared" si="2"/>
        <v>0</v>
      </c>
      <c r="H17" s="15">
        <f t="shared" si="5"/>
        <v>47245</v>
      </c>
      <c r="I17" s="15">
        <f t="shared" si="6"/>
        <v>0</v>
      </c>
      <c r="J17" s="15">
        <f t="shared" si="8"/>
        <v>7850.1628529799946</v>
      </c>
      <c r="K17" s="15">
        <f t="shared" si="9"/>
        <v>157003.25705959988</v>
      </c>
      <c r="L17" s="15">
        <f t="shared" si="10"/>
        <v>72000.222740527344</v>
      </c>
      <c r="M17" s="37">
        <f t="shared" si="7"/>
        <v>140098.19717205252</v>
      </c>
    </row>
    <row r="18" spans="1:13" ht="15">
      <c r="A18" s="12">
        <v>13</v>
      </c>
      <c r="B18" s="13">
        <f t="shared" si="3"/>
        <v>80</v>
      </c>
      <c r="C18" s="13">
        <f t="shared" si="0"/>
        <v>0</v>
      </c>
      <c r="D18" s="13">
        <f t="shared" si="0"/>
        <v>85</v>
      </c>
      <c r="E18" s="14">
        <f t="shared" si="4"/>
        <v>0</v>
      </c>
      <c r="F18" s="14">
        <f t="shared" si="1"/>
        <v>0</v>
      </c>
      <c r="G18" s="14">
        <f t="shared" si="2"/>
        <v>0</v>
      </c>
      <c r="H18" s="15">
        <f t="shared" si="5"/>
        <v>47245</v>
      </c>
      <c r="I18" s="15">
        <f t="shared" si="6"/>
        <v>0</v>
      </c>
      <c r="J18" s="15">
        <f t="shared" si="8"/>
        <v>7004.9098586026266</v>
      </c>
      <c r="K18" s="15">
        <f t="shared" si="9"/>
        <v>140098.19717205252</v>
      </c>
      <c r="L18" s="15">
        <f t="shared" si="10"/>
        <v>80892.250248982469</v>
      </c>
      <c r="M18" s="37">
        <f t="shared" si="7"/>
        <v>113455.85678167267</v>
      </c>
    </row>
    <row r="19" spans="1:13" ht="15">
      <c r="A19" s="12">
        <v>14</v>
      </c>
      <c r="B19" s="13">
        <f t="shared" si="3"/>
        <v>80</v>
      </c>
      <c r="C19" s="13">
        <f t="shared" si="0"/>
        <v>0</v>
      </c>
      <c r="D19" s="13">
        <f t="shared" si="0"/>
        <v>85</v>
      </c>
      <c r="E19" s="14">
        <f t="shared" si="4"/>
        <v>0</v>
      </c>
      <c r="F19" s="14">
        <f t="shared" si="1"/>
        <v>0</v>
      </c>
      <c r="G19" s="14">
        <f t="shared" si="2"/>
        <v>0</v>
      </c>
      <c r="H19" s="15">
        <f t="shared" si="5"/>
        <v>47245</v>
      </c>
      <c r="I19" s="15">
        <f t="shared" si="6"/>
        <v>0</v>
      </c>
      <c r="J19" s="15">
        <f t="shared" si="8"/>
        <v>5672.7928390836341</v>
      </c>
      <c r="K19" s="15">
        <f t="shared" si="9"/>
        <v>113455.85678167267</v>
      </c>
      <c r="L19" s="15">
        <f t="shared" si="10"/>
        <v>90882.443154731794</v>
      </c>
      <c r="M19" s="37">
        <f t="shared" si="7"/>
        <v>75491.206466024538</v>
      </c>
    </row>
    <row r="20" spans="1:13" ht="15">
      <c r="A20" s="12">
        <v>15</v>
      </c>
      <c r="B20" s="13">
        <f t="shared" si="3"/>
        <v>80</v>
      </c>
      <c r="C20" s="13">
        <f t="shared" si="0"/>
        <v>0</v>
      </c>
      <c r="D20" s="13">
        <f t="shared" si="0"/>
        <v>85</v>
      </c>
      <c r="E20" s="14">
        <f t="shared" si="4"/>
        <v>1000</v>
      </c>
      <c r="F20" s="14">
        <f t="shared" si="1"/>
        <v>0</v>
      </c>
      <c r="G20" s="14">
        <f t="shared" si="2"/>
        <v>0</v>
      </c>
      <c r="H20" s="15">
        <f t="shared" si="5"/>
        <v>47245</v>
      </c>
      <c r="I20" s="15">
        <f t="shared" si="6"/>
        <v>411000</v>
      </c>
      <c r="J20" s="15">
        <f t="shared" si="8"/>
        <v>3774.5603233012271</v>
      </c>
      <c r="K20" s="15">
        <f t="shared" si="9"/>
        <v>75491.206466024538</v>
      </c>
      <c r="L20" s="15">
        <f t="shared" si="10"/>
        <v>102106.42488434116</v>
      </c>
      <c r="M20" s="37">
        <f t="shared" si="7"/>
        <v>435404.34190498455</v>
      </c>
    </row>
    <row r="21" spans="1:13" ht="15">
      <c r="A21" s="12">
        <v>16</v>
      </c>
      <c r="B21" s="13">
        <f t="shared" si="3"/>
        <v>0</v>
      </c>
      <c r="C21" s="13">
        <f t="shared" si="0"/>
        <v>0</v>
      </c>
      <c r="D21" s="13">
        <f t="shared" si="0"/>
        <v>85</v>
      </c>
      <c r="E21" s="14">
        <f t="shared" si="4"/>
        <v>0</v>
      </c>
      <c r="F21" s="14">
        <f t="shared" si="1"/>
        <v>0</v>
      </c>
      <c r="G21" s="14">
        <f t="shared" si="2"/>
        <v>0</v>
      </c>
      <c r="H21" s="15">
        <f t="shared" si="5"/>
        <v>14365</v>
      </c>
      <c r="I21" s="15">
        <f t="shared" si="6"/>
        <v>0</v>
      </c>
      <c r="J21" s="15">
        <f t="shared" si="8"/>
        <v>21770.217095249231</v>
      </c>
      <c r="K21" s="15">
        <f t="shared" si="9"/>
        <v>435404.34190498455</v>
      </c>
      <c r="L21" s="15">
        <f t="shared" si="10"/>
        <v>114716.56835755729</v>
      </c>
      <c r="M21" s="37">
        <f t="shared" si="7"/>
        <v>356822.99064267648</v>
      </c>
    </row>
    <row r="22" spans="1:13" ht="15">
      <c r="A22" s="12">
        <v>17</v>
      </c>
      <c r="B22" s="13">
        <f t="shared" si="3"/>
        <v>0</v>
      </c>
      <c r="C22" s="13">
        <f t="shared" si="0"/>
        <v>0</v>
      </c>
      <c r="D22" s="13">
        <f t="shared" si="0"/>
        <v>85</v>
      </c>
      <c r="E22" s="14">
        <f t="shared" si="4"/>
        <v>0</v>
      </c>
      <c r="F22" s="14">
        <f t="shared" si="1"/>
        <v>0</v>
      </c>
      <c r="G22" s="14">
        <f t="shared" si="2"/>
        <v>0</v>
      </c>
      <c r="H22" s="15">
        <f t="shared" si="5"/>
        <v>14365</v>
      </c>
      <c r="I22" s="15">
        <f t="shared" si="6"/>
        <v>0</v>
      </c>
      <c r="J22" s="15">
        <f t="shared" si="8"/>
        <v>17841.149532133826</v>
      </c>
      <c r="K22" s="15">
        <f t="shared" si="9"/>
        <v>356822.99064267648</v>
      </c>
      <c r="L22" s="15">
        <f t="shared" si="10"/>
        <v>128884.06454971561</v>
      </c>
      <c r="M22" s="37">
        <f t="shared" si="7"/>
        <v>260145.0756250947</v>
      </c>
    </row>
    <row r="23" spans="1:13" ht="15">
      <c r="A23" s="12">
        <v>18</v>
      </c>
      <c r="B23" s="13">
        <f t="shared" si="3"/>
        <v>0</v>
      </c>
      <c r="C23" s="13">
        <f t="shared" si="0"/>
        <v>0</v>
      </c>
      <c r="D23" s="13">
        <f t="shared" si="0"/>
        <v>85</v>
      </c>
      <c r="E23" s="14">
        <f t="shared" si="4"/>
        <v>0</v>
      </c>
      <c r="F23" s="14">
        <f t="shared" si="1"/>
        <v>0</v>
      </c>
      <c r="G23" s="14">
        <f t="shared" si="2"/>
        <v>0</v>
      </c>
      <c r="H23" s="15">
        <f t="shared" si="5"/>
        <v>14365</v>
      </c>
      <c r="I23" s="15">
        <f t="shared" si="6"/>
        <v>0</v>
      </c>
      <c r="J23" s="15">
        <f t="shared" si="8"/>
        <v>13007.253781254736</v>
      </c>
      <c r="K23" s="15">
        <f t="shared" si="9"/>
        <v>260145.0756250947</v>
      </c>
      <c r="L23" s="15">
        <f t="shared" si="10"/>
        <v>144801.24652160547</v>
      </c>
      <c r="M23" s="37">
        <f t="shared" si="7"/>
        <v>142716.08288474398</v>
      </c>
    </row>
    <row r="24" spans="1:13" ht="15">
      <c r="A24" s="12">
        <v>19</v>
      </c>
      <c r="B24" s="13">
        <f t="shared" si="3"/>
        <v>0</v>
      </c>
      <c r="C24" s="13">
        <f t="shared" si="0"/>
        <v>0</v>
      </c>
      <c r="D24" s="13">
        <f t="shared" si="0"/>
        <v>85</v>
      </c>
      <c r="E24" s="14">
        <f t="shared" si="4"/>
        <v>0</v>
      </c>
      <c r="F24" s="14">
        <f t="shared" si="1"/>
        <v>0</v>
      </c>
      <c r="G24" s="14">
        <f t="shared" si="2"/>
        <v>0</v>
      </c>
      <c r="H24" s="15">
        <f t="shared" si="5"/>
        <v>14365</v>
      </c>
      <c r="I24" s="15">
        <f t="shared" si="6"/>
        <v>0</v>
      </c>
      <c r="J24" s="15">
        <f t="shared" si="8"/>
        <v>7135.8041442371996</v>
      </c>
      <c r="K24" s="15">
        <f t="shared" si="9"/>
        <v>142716.08288474398</v>
      </c>
      <c r="L24" s="15">
        <f t="shared" si="10"/>
        <v>162684.20046702374</v>
      </c>
      <c r="M24" s="37">
        <f t="shared" si="7"/>
        <v>1532.6865619574382</v>
      </c>
    </row>
    <row r="25" spans="1:13" ht="15">
      <c r="A25" s="12">
        <v>20</v>
      </c>
      <c r="B25" s="13">
        <f t="shared" si="3"/>
        <v>0</v>
      </c>
      <c r="C25" s="13">
        <f t="shared" si="0"/>
        <v>0</v>
      </c>
      <c r="D25" s="13">
        <f t="shared" si="0"/>
        <v>85</v>
      </c>
      <c r="E25" s="14">
        <f t="shared" si="4"/>
        <v>0</v>
      </c>
      <c r="F25" s="14">
        <f t="shared" si="1"/>
        <v>0</v>
      </c>
      <c r="G25" s="14">
        <f t="shared" si="2"/>
        <v>1000</v>
      </c>
      <c r="H25" s="15">
        <f t="shared" si="5"/>
        <v>14365</v>
      </c>
      <c r="I25" s="15">
        <f t="shared" si="6"/>
        <v>169000</v>
      </c>
      <c r="J25" s="15">
        <f t="shared" si="8"/>
        <v>76.634328097871915</v>
      </c>
      <c r="K25" s="15">
        <f t="shared" si="9"/>
        <v>1532.6865619574382</v>
      </c>
      <c r="L25" s="15">
        <f t="shared" si="10"/>
        <v>182775.69922470115</v>
      </c>
      <c r="M25" s="37">
        <f t="shared" si="7"/>
        <v>2198.6216653541487</v>
      </c>
    </row>
    <row r="26" spans="1:13">
      <c r="A26" s="6"/>
      <c r="B26" s="6"/>
      <c r="C26" s="6"/>
      <c r="D26" s="6"/>
      <c r="E26" s="3"/>
      <c r="F26" s="3"/>
      <c r="G26" s="3"/>
      <c r="H26" s="3"/>
      <c r="I26" s="3"/>
      <c r="J26" s="3"/>
      <c r="K26" s="3"/>
      <c r="L26" s="7"/>
      <c r="M26" s="11"/>
    </row>
    <row r="27" spans="1:13">
      <c r="A27" s="6"/>
      <c r="B27" s="22" t="s">
        <v>4</v>
      </c>
      <c r="C27" s="22"/>
      <c r="D27" s="22"/>
      <c r="H27" s="3"/>
      <c r="I27" s="3"/>
      <c r="J27" s="3"/>
      <c r="K27" s="3"/>
      <c r="L27" s="3"/>
      <c r="M27" s="11"/>
    </row>
    <row r="28" spans="1:13">
      <c r="A28" s="6"/>
      <c r="B28" s="19" t="s">
        <v>1</v>
      </c>
      <c r="C28" s="19" t="s">
        <v>2</v>
      </c>
      <c r="D28" s="19" t="s">
        <v>3</v>
      </c>
      <c r="H28" s="3"/>
      <c r="I28" s="3"/>
      <c r="J28" s="3"/>
      <c r="K28" s="3"/>
      <c r="L28" s="3"/>
      <c r="M28" s="3"/>
    </row>
    <row r="29" spans="1:13">
      <c r="A29" s="6" t="s">
        <v>5</v>
      </c>
      <c r="B29" s="16">
        <v>15</v>
      </c>
      <c r="C29" s="16">
        <v>10</v>
      </c>
      <c r="D29" s="16">
        <v>20</v>
      </c>
      <c r="H29" s="3"/>
      <c r="I29" s="3"/>
      <c r="J29" s="3"/>
      <c r="K29" s="3"/>
      <c r="L29" s="3"/>
      <c r="M29" s="3"/>
    </row>
    <row r="30" spans="1:13">
      <c r="A30" s="6" t="s">
        <v>6</v>
      </c>
      <c r="B30" s="14">
        <v>1000</v>
      </c>
      <c r="C30" s="14">
        <v>1000</v>
      </c>
      <c r="D30" s="14">
        <v>1000</v>
      </c>
      <c r="H30" s="3"/>
      <c r="I30" s="3"/>
      <c r="J30" s="3"/>
      <c r="K30" s="3"/>
      <c r="L30" s="3"/>
      <c r="M30" s="3"/>
    </row>
    <row r="31" spans="1:13">
      <c r="A31" s="8" t="s">
        <v>7</v>
      </c>
      <c r="B31" s="14">
        <v>80</v>
      </c>
      <c r="C31" s="14">
        <v>90</v>
      </c>
      <c r="D31" s="14">
        <v>85</v>
      </c>
      <c r="H31" s="3"/>
      <c r="I31" s="3"/>
      <c r="J31" s="3"/>
      <c r="K31" s="3"/>
      <c r="L31" s="3"/>
      <c r="M31" s="3"/>
    </row>
    <row r="32" spans="1:13">
      <c r="A32" s="1" t="s">
        <v>8</v>
      </c>
      <c r="B32" s="14">
        <v>847.88</v>
      </c>
      <c r="C32" s="14">
        <v>938.55</v>
      </c>
      <c r="D32" s="14">
        <v>872.29</v>
      </c>
      <c r="H32" s="3"/>
      <c r="I32" s="3"/>
      <c r="J32" s="3"/>
      <c r="K32" s="3"/>
      <c r="L32" s="3"/>
      <c r="M32" s="3"/>
    </row>
    <row r="33" spans="1:13" ht="15">
      <c r="A33" s="1" t="s">
        <v>9</v>
      </c>
      <c r="B33" s="17">
        <v>411</v>
      </c>
      <c r="C33" s="17">
        <v>0</v>
      </c>
      <c r="D33" s="17">
        <v>169</v>
      </c>
      <c r="E33" s="4" t="s">
        <v>13</v>
      </c>
      <c r="H33" s="3"/>
      <c r="I33" s="3"/>
      <c r="J33" s="3"/>
      <c r="K33" s="3"/>
      <c r="L33" s="3"/>
      <c r="M33" s="3"/>
    </row>
    <row r="34" spans="1:13" ht="15" thickBot="1">
      <c r="A34" s="2"/>
      <c r="B34" s="3"/>
      <c r="C34" s="3"/>
      <c r="D34" s="3"/>
      <c r="H34" s="3"/>
      <c r="I34" s="3"/>
      <c r="J34" s="3"/>
      <c r="K34" s="3"/>
      <c r="L34" s="3"/>
      <c r="M34" s="3"/>
    </row>
    <row r="35" spans="1:13" ht="17" thickTop="1" thickBot="1">
      <c r="A35" s="2"/>
      <c r="B35" s="3"/>
      <c r="C35" s="9" t="s">
        <v>10</v>
      </c>
      <c r="D35" s="10">
        <f>SUMPRODUCT(B33:D33,B32:D32)</f>
        <v>495895.68999999994</v>
      </c>
      <c r="H35" s="3"/>
      <c r="I35" s="3"/>
      <c r="J35" s="3"/>
      <c r="K35" s="3"/>
      <c r="L35" s="3"/>
      <c r="M35" s="3"/>
    </row>
    <row r="36" spans="1:13" ht="15" thickTop="1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</row>
  </sheetData>
  <mergeCells count="8">
    <mergeCell ref="A4:A5"/>
    <mergeCell ref="B27:D27"/>
    <mergeCell ref="M4:M5"/>
    <mergeCell ref="L4:L5"/>
    <mergeCell ref="K4:K5"/>
    <mergeCell ref="J4:J5"/>
    <mergeCell ref="I4:I5"/>
    <mergeCell ref="H4:H5"/>
  </mergeCells>
  <pageMargins left="0.25" right="0.25" top="0.75" bottom="0.75" header="0.3" footer="0.3"/>
  <pageSetup scale="9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AF8C-8605-1A44-8CF9-7D5518D7AC24}">
  <sheetPr>
    <pageSetUpPr fitToPage="1"/>
  </sheetPr>
  <dimension ref="A1:M39"/>
  <sheetViews>
    <sheetView zoomScale="145" zoomScaleNormal="145" workbookViewId="0">
      <pane ySplit="5" topLeftCell="A20" activePane="bottomLeft" state="frozen"/>
      <selection pane="bottomLeft" activeCell="B39" sqref="B39"/>
    </sheetView>
  </sheetViews>
  <sheetFormatPr baseColWidth="10" defaultColWidth="8.83203125" defaultRowHeight="14"/>
  <cols>
    <col min="1" max="1" width="17.33203125" style="4" bestFit="1" customWidth="1"/>
    <col min="2" max="4" width="17.33203125" style="4" customWidth="1"/>
    <col min="5" max="6" width="12.5" style="4" bestFit="1" customWidth="1"/>
    <col min="7" max="7" width="21.5" style="4" customWidth="1"/>
    <col min="8" max="8" width="16.1640625" style="4" customWidth="1"/>
    <col min="9" max="9" width="19.5" style="4" bestFit="1" customWidth="1"/>
    <col min="10" max="10" width="20.5" style="4" bestFit="1" customWidth="1"/>
    <col min="11" max="11" width="17.83203125" style="4" bestFit="1" customWidth="1"/>
    <col min="12" max="12" width="17.33203125" style="4" bestFit="1" customWidth="1"/>
    <col min="13" max="13" width="20" style="4" bestFit="1" customWidth="1"/>
    <col min="14" max="16384" width="8.83203125" style="4"/>
  </cols>
  <sheetData>
    <row r="1" spans="1:13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5"/>
      <c r="M3" s="3"/>
    </row>
    <row r="4" spans="1:13" ht="15" customHeight="1">
      <c r="A4" s="21" t="s">
        <v>0</v>
      </c>
      <c r="B4" s="18" t="s">
        <v>11</v>
      </c>
      <c r="C4" s="18"/>
      <c r="D4" s="18"/>
      <c r="E4" s="18" t="s">
        <v>12</v>
      </c>
      <c r="F4" s="18"/>
      <c r="G4" s="18"/>
      <c r="H4" s="33" t="s">
        <v>19</v>
      </c>
      <c r="I4" s="31" t="s">
        <v>18</v>
      </c>
      <c r="J4" s="29" t="s">
        <v>17</v>
      </c>
      <c r="K4" s="27" t="s">
        <v>16</v>
      </c>
      <c r="L4" s="25" t="s">
        <v>15</v>
      </c>
      <c r="M4" s="23" t="s">
        <v>14</v>
      </c>
    </row>
    <row r="5" spans="1:13">
      <c r="A5" s="21"/>
      <c r="B5" s="20" t="s">
        <v>1</v>
      </c>
      <c r="C5" s="20" t="s">
        <v>2</v>
      </c>
      <c r="D5" s="20" t="s">
        <v>3</v>
      </c>
      <c r="E5" s="20" t="s">
        <v>1</v>
      </c>
      <c r="F5" s="20" t="s">
        <v>2</v>
      </c>
      <c r="G5" s="20" t="s">
        <v>3</v>
      </c>
      <c r="H5" s="34"/>
      <c r="I5" s="32"/>
      <c r="J5" s="30"/>
      <c r="K5" s="28"/>
      <c r="L5" s="26"/>
      <c r="M5" s="24"/>
    </row>
    <row r="6" spans="1:13" ht="15">
      <c r="A6" s="12">
        <v>1</v>
      </c>
      <c r="B6" s="13">
        <f>IF($A6&lt;=B$29,B$31,0)</f>
        <v>80</v>
      </c>
      <c r="C6" s="13">
        <f t="shared" ref="C6:D25" si="0">IF($A6&lt;=C$29,C$31,0)</f>
        <v>90</v>
      </c>
      <c r="D6" s="13">
        <f t="shared" si="0"/>
        <v>85</v>
      </c>
      <c r="E6" s="14">
        <f>IF($A6=B$29,1000,0)</f>
        <v>0</v>
      </c>
      <c r="F6" s="14">
        <f t="shared" ref="F6:G25" si="1">IF($A6=C$29,1000,0)</f>
        <v>0</v>
      </c>
      <c r="G6" s="14">
        <f t="shared" si="1"/>
        <v>0</v>
      </c>
      <c r="H6" s="15">
        <f>SUMPRODUCT(B6:D6, $B$33:$D$33)</f>
        <v>48465</v>
      </c>
      <c r="I6" s="15">
        <f>SUMPRODUCT(E6:G6, $B$33:$D$33)</f>
        <v>0</v>
      </c>
      <c r="J6" s="15">
        <v>0</v>
      </c>
      <c r="K6" s="15">
        <v>0</v>
      </c>
      <c r="L6" s="15">
        <v>20000</v>
      </c>
      <c r="M6" s="37">
        <f>K6+H6+I6+J6-L6</f>
        <v>28465</v>
      </c>
    </row>
    <row r="7" spans="1:13" ht="15">
      <c r="A7" s="12">
        <v>2</v>
      </c>
      <c r="B7" s="13">
        <f t="shared" ref="B7:B25" si="2">IF($A7&lt;=B$29,B$31,0)</f>
        <v>80</v>
      </c>
      <c r="C7" s="13">
        <f t="shared" si="0"/>
        <v>90</v>
      </c>
      <c r="D7" s="13">
        <f t="shared" si="0"/>
        <v>85</v>
      </c>
      <c r="E7" s="14">
        <f t="shared" ref="E7:E25" si="3">IF($A7=B$29,1000,0)</f>
        <v>0</v>
      </c>
      <c r="F7" s="14">
        <f t="shared" si="1"/>
        <v>0</v>
      </c>
      <c r="G7" s="14">
        <f t="shared" si="1"/>
        <v>0</v>
      </c>
      <c r="H7" s="15">
        <f t="shared" ref="H7:H25" si="4">SUMPRODUCT(B7:D7, $B$33:$D$33)</f>
        <v>48465</v>
      </c>
      <c r="I7" s="15">
        <f t="shared" ref="I7:I25" si="5">SUMPRODUCT(E7:G7, $B$33:$D$33)</f>
        <v>0</v>
      </c>
      <c r="J7" s="15">
        <f>0.05*M6</f>
        <v>1423.25</v>
      </c>
      <c r="K7" s="15">
        <f>M6</f>
        <v>28465</v>
      </c>
      <c r="L7" s="15">
        <f>L6*1.1235</f>
        <v>22470</v>
      </c>
      <c r="M7" s="37">
        <f t="shared" ref="M7:M25" si="6">K7+H7+I7+J7-L7</f>
        <v>55883.25</v>
      </c>
    </row>
    <row r="8" spans="1:13" ht="15">
      <c r="A8" s="12">
        <v>3</v>
      </c>
      <c r="B8" s="13">
        <f t="shared" si="2"/>
        <v>80</v>
      </c>
      <c r="C8" s="13">
        <f t="shared" si="0"/>
        <v>90</v>
      </c>
      <c r="D8" s="13">
        <f t="shared" si="0"/>
        <v>85</v>
      </c>
      <c r="E8" s="14">
        <f t="shared" si="3"/>
        <v>0</v>
      </c>
      <c r="F8" s="14">
        <f t="shared" si="1"/>
        <v>0</v>
      </c>
      <c r="G8" s="14">
        <f t="shared" si="1"/>
        <v>0</v>
      </c>
      <c r="H8" s="15">
        <f t="shared" si="4"/>
        <v>48465</v>
      </c>
      <c r="I8" s="15">
        <f t="shared" si="5"/>
        <v>0</v>
      </c>
      <c r="J8" s="15">
        <f t="shared" ref="J8:J25" si="7">0.05*M7</f>
        <v>2794.1625000000004</v>
      </c>
      <c r="K8" s="15">
        <f t="shared" ref="K8:K25" si="8">M7</f>
        <v>55883.25</v>
      </c>
      <c r="L8" s="15">
        <f t="shared" ref="L8:L25" si="9">L7*1.1235</f>
        <v>25245.044999999998</v>
      </c>
      <c r="M8" s="37">
        <f t="shared" si="6"/>
        <v>81897.367500000008</v>
      </c>
    </row>
    <row r="9" spans="1:13" ht="15">
      <c r="A9" s="12">
        <v>4</v>
      </c>
      <c r="B9" s="13">
        <f t="shared" si="2"/>
        <v>80</v>
      </c>
      <c r="C9" s="13">
        <f t="shared" si="0"/>
        <v>90</v>
      </c>
      <c r="D9" s="13">
        <f t="shared" si="0"/>
        <v>85</v>
      </c>
      <c r="E9" s="14">
        <f t="shared" si="3"/>
        <v>0</v>
      </c>
      <c r="F9" s="14">
        <f t="shared" si="1"/>
        <v>0</v>
      </c>
      <c r="G9" s="14">
        <f t="shared" si="1"/>
        <v>0</v>
      </c>
      <c r="H9" s="15">
        <f t="shared" si="4"/>
        <v>48465</v>
      </c>
      <c r="I9" s="15">
        <f t="shared" si="5"/>
        <v>0</v>
      </c>
      <c r="J9" s="15">
        <f t="shared" si="7"/>
        <v>4094.8683750000005</v>
      </c>
      <c r="K9" s="15">
        <f t="shared" si="8"/>
        <v>81897.367500000008</v>
      </c>
      <c r="L9" s="15">
        <f t="shared" si="9"/>
        <v>28362.808057499995</v>
      </c>
      <c r="M9" s="37">
        <f t="shared" si="6"/>
        <v>106094.42781750002</v>
      </c>
    </row>
    <row r="10" spans="1:13" ht="15">
      <c r="A10" s="12">
        <v>5</v>
      </c>
      <c r="B10" s="13">
        <f t="shared" si="2"/>
        <v>80</v>
      </c>
      <c r="C10" s="13">
        <f t="shared" si="0"/>
        <v>90</v>
      </c>
      <c r="D10" s="13">
        <f t="shared" si="0"/>
        <v>85</v>
      </c>
      <c r="E10" s="14">
        <f t="shared" si="3"/>
        <v>0</v>
      </c>
      <c r="F10" s="14">
        <f t="shared" si="1"/>
        <v>0</v>
      </c>
      <c r="G10" s="14">
        <f t="shared" si="1"/>
        <v>0</v>
      </c>
      <c r="H10" s="15">
        <f t="shared" si="4"/>
        <v>48465</v>
      </c>
      <c r="I10" s="15">
        <f t="shared" si="5"/>
        <v>0</v>
      </c>
      <c r="J10" s="15">
        <f t="shared" si="7"/>
        <v>5304.7213908750018</v>
      </c>
      <c r="K10" s="15">
        <f t="shared" si="8"/>
        <v>106094.42781750002</v>
      </c>
      <c r="L10" s="15">
        <f t="shared" si="9"/>
        <v>31865.614852601244</v>
      </c>
      <c r="M10" s="37">
        <f t="shared" si="6"/>
        <v>127998.53435577378</v>
      </c>
    </row>
    <row r="11" spans="1:13" ht="15">
      <c r="A11" s="12">
        <v>6</v>
      </c>
      <c r="B11" s="13">
        <f t="shared" si="2"/>
        <v>80</v>
      </c>
      <c r="C11" s="13">
        <f t="shared" si="0"/>
        <v>90</v>
      </c>
      <c r="D11" s="13">
        <f t="shared" si="0"/>
        <v>85</v>
      </c>
      <c r="E11" s="14">
        <f t="shared" si="3"/>
        <v>0</v>
      </c>
      <c r="F11" s="14">
        <f t="shared" si="1"/>
        <v>0</v>
      </c>
      <c r="G11" s="14">
        <f t="shared" si="1"/>
        <v>0</v>
      </c>
      <c r="H11" s="15">
        <f t="shared" si="4"/>
        <v>48465</v>
      </c>
      <c r="I11" s="15">
        <f t="shared" si="5"/>
        <v>0</v>
      </c>
      <c r="J11" s="15">
        <f t="shared" si="7"/>
        <v>6399.9267177886895</v>
      </c>
      <c r="K11" s="15">
        <f t="shared" si="8"/>
        <v>127998.53435577378</v>
      </c>
      <c r="L11" s="15">
        <f t="shared" si="9"/>
        <v>35801.018286897495</v>
      </c>
      <c r="M11" s="37">
        <f t="shared" si="6"/>
        <v>147062.44278666493</v>
      </c>
    </row>
    <row r="12" spans="1:13" ht="15">
      <c r="A12" s="12">
        <v>7</v>
      </c>
      <c r="B12" s="13">
        <f t="shared" si="2"/>
        <v>80</v>
      </c>
      <c r="C12" s="13">
        <f t="shared" si="0"/>
        <v>90</v>
      </c>
      <c r="D12" s="13">
        <f t="shared" si="0"/>
        <v>85</v>
      </c>
      <c r="E12" s="14">
        <f t="shared" si="3"/>
        <v>0</v>
      </c>
      <c r="F12" s="14">
        <f t="shared" si="1"/>
        <v>0</v>
      </c>
      <c r="G12" s="14">
        <f t="shared" si="1"/>
        <v>0</v>
      </c>
      <c r="H12" s="15">
        <f t="shared" si="4"/>
        <v>48465</v>
      </c>
      <c r="I12" s="15">
        <f t="shared" si="5"/>
        <v>0</v>
      </c>
      <c r="J12" s="15">
        <f t="shared" si="7"/>
        <v>7353.1221393332471</v>
      </c>
      <c r="K12" s="15">
        <f t="shared" si="8"/>
        <v>147062.44278666493</v>
      </c>
      <c r="L12" s="15">
        <f t="shared" si="9"/>
        <v>40222.444045329335</v>
      </c>
      <c r="M12" s="37">
        <f t="shared" si="6"/>
        <v>162658.12088066887</v>
      </c>
    </row>
    <row r="13" spans="1:13" ht="15">
      <c r="A13" s="12">
        <v>8</v>
      </c>
      <c r="B13" s="13">
        <f t="shared" si="2"/>
        <v>80</v>
      </c>
      <c r="C13" s="13">
        <f t="shared" si="0"/>
        <v>90</v>
      </c>
      <c r="D13" s="13">
        <f t="shared" si="0"/>
        <v>85</v>
      </c>
      <c r="E13" s="14">
        <f t="shared" si="3"/>
        <v>0</v>
      </c>
      <c r="F13" s="14">
        <f t="shared" si="1"/>
        <v>0</v>
      </c>
      <c r="G13" s="14">
        <f t="shared" si="1"/>
        <v>0</v>
      </c>
      <c r="H13" s="15">
        <f t="shared" si="4"/>
        <v>48465</v>
      </c>
      <c r="I13" s="15">
        <f t="shared" si="5"/>
        <v>0</v>
      </c>
      <c r="J13" s="15">
        <f t="shared" si="7"/>
        <v>8132.9060440334433</v>
      </c>
      <c r="K13" s="15">
        <f t="shared" si="8"/>
        <v>162658.12088066887</v>
      </c>
      <c r="L13" s="15">
        <f t="shared" si="9"/>
        <v>45189.915884927505</v>
      </c>
      <c r="M13" s="37">
        <f t="shared" si="6"/>
        <v>174066.11103977481</v>
      </c>
    </row>
    <row r="14" spans="1:13" ht="15">
      <c r="A14" s="12">
        <v>9</v>
      </c>
      <c r="B14" s="13">
        <f t="shared" si="2"/>
        <v>80</v>
      </c>
      <c r="C14" s="13">
        <f t="shared" si="0"/>
        <v>90</v>
      </c>
      <c r="D14" s="13">
        <f t="shared" si="0"/>
        <v>85</v>
      </c>
      <c r="E14" s="14">
        <f t="shared" si="3"/>
        <v>0</v>
      </c>
      <c r="F14" s="14">
        <f t="shared" si="1"/>
        <v>0</v>
      </c>
      <c r="G14" s="14">
        <f t="shared" si="1"/>
        <v>0</v>
      </c>
      <c r="H14" s="15">
        <f t="shared" si="4"/>
        <v>48465</v>
      </c>
      <c r="I14" s="15">
        <f t="shared" si="5"/>
        <v>0</v>
      </c>
      <c r="J14" s="15">
        <f t="shared" si="7"/>
        <v>8703.3055519887403</v>
      </c>
      <c r="K14" s="15">
        <f t="shared" si="8"/>
        <v>174066.11103977481</v>
      </c>
      <c r="L14" s="15">
        <f t="shared" si="9"/>
        <v>50770.870496716052</v>
      </c>
      <c r="M14" s="37">
        <f t="shared" si="6"/>
        <v>180463.5460950475</v>
      </c>
    </row>
    <row r="15" spans="1:13" ht="15">
      <c r="A15" s="12">
        <v>10</v>
      </c>
      <c r="B15" s="13">
        <f t="shared" si="2"/>
        <v>80</v>
      </c>
      <c r="C15" s="13">
        <f t="shared" si="0"/>
        <v>90</v>
      </c>
      <c r="D15" s="13">
        <f t="shared" si="0"/>
        <v>85</v>
      </c>
      <c r="E15" s="14">
        <f t="shared" si="3"/>
        <v>0</v>
      </c>
      <c r="F15" s="14">
        <f t="shared" si="1"/>
        <v>1000</v>
      </c>
      <c r="G15" s="14">
        <f t="shared" si="1"/>
        <v>0</v>
      </c>
      <c r="H15" s="15">
        <f t="shared" si="4"/>
        <v>48465</v>
      </c>
      <c r="I15" s="15">
        <f t="shared" si="5"/>
        <v>122000</v>
      </c>
      <c r="J15" s="15">
        <f t="shared" si="7"/>
        <v>9023.1773047523748</v>
      </c>
      <c r="K15" s="15">
        <f t="shared" si="8"/>
        <v>180463.5460950475</v>
      </c>
      <c r="L15" s="15">
        <f t="shared" si="9"/>
        <v>57041.073003060483</v>
      </c>
      <c r="M15" s="37">
        <f t="shared" si="6"/>
        <v>302910.65039673942</v>
      </c>
    </row>
    <row r="16" spans="1:13" ht="15">
      <c r="A16" s="12">
        <v>11</v>
      </c>
      <c r="B16" s="13">
        <f t="shared" si="2"/>
        <v>80</v>
      </c>
      <c r="C16" s="13">
        <f t="shared" si="0"/>
        <v>0</v>
      </c>
      <c r="D16" s="13">
        <f t="shared" si="0"/>
        <v>85</v>
      </c>
      <c r="E16" s="14">
        <f t="shared" si="3"/>
        <v>0</v>
      </c>
      <c r="F16" s="14">
        <f t="shared" si="1"/>
        <v>0</v>
      </c>
      <c r="G16" s="14">
        <f t="shared" si="1"/>
        <v>0</v>
      </c>
      <c r="H16" s="15">
        <f t="shared" si="4"/>
        <v>37485</v>
      </c>
      <c r="I16" s="15">
        <f t="shared" si="5"/>
        <v>0</v>
      </c>
      <c r="J16" s="15">
        <f t="shared" si="7"/>
        <v>15145.532519836972</v>
      </c>
      <c r="K16" s="15">
        <f t="shared" si="8"/>
        <v>302910.65039673942</v>
      </c>
      <c r="L16" s="15">
        <f t="shared" si="9"/>
        <v>64085.645518938451</v>
      </c>
      <c r="M16" s="37">
        <f t="shared" si="6"/>
        <v>291455.53739763796</v>
      </c>
    </row>
    <row r="17" spans="1:13" ht="15">
      <c r="A17" s="12">
        <v>12</v>
      </c>
      <c r="B17" s="13">
        <f t="shared" si="2"/>
        <v>80</v>
      </c>
      <c r="C17" s="13">
        <f t="shared" si="0"/>
        <v>0</v>
      </c>
      <c r="D17" s="13">
        <f t="shared" si="0"/>
        <v>85</v>
      </c>
      <c r="E17" s="14">
        <f t="shared" si="3"/>
        <v>0</v>
      </c>
      <c r="F17" s="14">
        <f t="shared" si="1"/>
        <v>0</v>
      </c>
      <c r="G17" s="14">
        <f t="shared" si="1"/>
        <v>0</v>
      </c>
      <c r="H17" s="15">
        <f t="shared" si="4"/>
        <v>37485</v>
      </c>
      <c r="I17" s="15">
        <f t="shared" si="5"/>
        <v>0</v>
      </c>
      <c r="J17" s="15">
        <f t="shared" si="7"/>
        <v>14572.776869881898</v>
      </c>
      <c r="K17" s="15">
        <f t="shared" si="8"/>
        <v>291455.53739763796</v>
      </c>
      <c r="L17" s="15">
        <f t="shared" si="9"/>
        <v>72000.222740527344</v>
      </c>
      <c r="M17" s="37">
        <f t="shared" si="6"/>
        <v>271513.0915269925</v>
      </c>
    </row>
    <row r="18" spans="1:13" ht="15">
      <c r="A18" s="12">
        <v>13</v>
      </c>
      <c r="B18" s="13">
        <f t="shared" si="2"/>
        <v>80</v>
      </c>
      <c r="C18" s="13">
        <f t="shared" si="0"/>
        <v>0</v>
      </c>
      <c r="D18" s="13">
        <f t="shared" si="0"/>
        <v>85</v>
      </c>
      <c r="E18" s="14">
        <f t="shared" si="3"/>
        <v>0</v>
      </c>
      <c r="F18" s="14">
        <f t="shared" si="1"/>
        <v>0</v>
      </c>
      <c r="G18" s="14">
        <f t="shared" si="1"/>
        <v>0</v>
      </c>
      <c r="H18" s="15">
        <f t="shared" si="4"/>
        <v>37485</v>
      </c>
      <c r="I18" s="15">
        <f t="shared" si="5"/>
        <v>0</v>
      </c>
      <c r="J18" s="15">
        <f t="shared" si="7"/>
        <v>13575.654576349625</v>
      </c>
      <c r="K18" s="15">
        <f t="shared" si="8"/>
        <v>271513.0915269925</v>
      </c>
      <c r="L18" s="15">
        <f t="shared" si="9"/>
        <v>80892.250248982469</v>
      </c>
      <c r="M18" s="37">
        <f t="shared" si="6"/>
        <v>241681.4958543597</v>
      </c>
    </row>
    <row r="19" spans="1:13" ht="15">
      <c r="A19" s="12">
        <v>14</v>
      </c>
      <c r="B19" s="13">
        <f t="shared" si="2"/>
        <v>80</v>
      </c>
      <c r="C19" s="13">
        <f t="shared" si="0"/>
        <v>0</v>
      </c>
      <c r="D19" s="13">
        <f t="shared" si="0"/>
        <v>85</v>
      </c>
      <c r="E19" s="14">
        <f t="shared" si="3"/>
        <v>0</v>
      </c>
      <c r="F19" s="14">
        <f t="shared" si="1"/>
        <v>0</v>
      </c>
      <c r="G19" s="14">
        <f t="shared" si="1"/>
        <v>0</v>
      </c>
      <c r="H19" s="15">
        <f t="shared" si="4"/>
        <v>37485</v>
      </c>
      <c r="I19" s="15">
        <f t="shared" si="5"/>
        <v>0</v>
      </c>
      <c r="J19" s="15">
        <f t="shared" si="7"/>
        <v>12084.074792717985</v>
      </c>
      <c r="K19" s="15">
        <f t="shared" si="8"/>
        <v>241681.4958543597</v>
      </c>
      <c r="L19" s="15">
        <f t="shared" si="9"/>
        <v>90882.443154731794</v>
      </c>
      <c r="M19" s="37">
        <f t="shared" si="6"/>
        <v>200368.1274923459</v>
      </c>
    </row>
    <row r="20" spans="1:13" ht="15">
      <c r="A20" s="12">
        <v>15</v>
      </c>
      <c r="B20" s="13">
        <f t="shared" si="2"/>
        <v>80</v>
      </c>
      <c r="C20" s="13">
        <f t="shared" si="0"/>
        <v>0</v>
      </c>
      <c r="D20" s="13">
        <f t="shared" si="0"/>
        <v>85</v>
      </c>
      <c r="E20" s="14">
        <f t="shared" si="3"/>
        <v>1000</v>
      </c>
      <c r="F20" s="14">
        <f t="shared" si="1"/>
        <v>0</v>
      </c>
      <c r="G20" s="14">
        <f t="shared" si="1"/>
        <v>0</v>
      </c>
      <c r="H20" s="15">
        <f t="shared" si="4"/>
        <v>37485</v>
      </c>
      <c r="I20" s="15">
        <f t="shared" si="5"/>
        <v>289000</v>
      </c>
      <c r="J20" s="15">
        <f t="shared" si="7"/>
        <v>10018.406374617296</v>
      </c>
      <c r="K20" s="15">
        <f t="shared" si="8"/>
        <v>200368.1274923459</v>
      </c>
      <c r="L20" s="15">
        <f t="shared" si="9"/>
        <v>102106.42488434116</v>
      </c>
      <c r="M20" s="37">
        <f t="shared" si="6"/>
        <v>434765.10898262192</v>
      </c>
    </row>
    <row r="21" spans="1:13" ht="15">
      <c r="A21" s="12">
        <v>16</v>
      </c>
      <c r="B21" s="13">
        <f t="shared" si="2"/>
        <v>0</v>
      </c>
      <c r="C21" s="13">
        <f t="shared" si="0"/>
        <v>0</v>
      </c>
      <c r="D21" s="13">
        <f t="shared" si="0"/>
        <v>85</v>
      </c>
      <c r="E21" s="14">
        <f t="shared" si="3"/>
        <v>0</v>
      </c>
      <c r="F21" s="14">
        <f t="shared" si="1"/>
        <v>0</v>
      </c>
      <c r="G21" s="14">
        <f t="shared" si="1"/>
        <v>0</v>
      </c>
      <c r="H21" s="15">
        <f t="shared" si="4"/>
        <v>14365</v>
      </c>
      <c r="I21" s="15">
        <f t="shared" si="5"/>
        <v>0</v>
      </c>
      <c r="J21" s="15">
        <f t="shared" si="7"/>
        <v>21738.255449131098</v>
      </c>
      <c r="K21" s="15">
        <f t="shared" si="8"/>
        <v>434765.10898262192</v>
      </c>
      <c r="L21" s="15">
        <f t="shared" si="9"/>
        <v>114716.56835755729</v>
      </c>
      <c r="M21" s="37">
        <f t="shared" si="6"/>
        <v>356151.79607419571</v>
      </c>
    </row>
    <row r="22" spans="1:13" ht="15">
      <c r="A22" s="12">
        <v>17</v>
      </c>
      <c r="B22" s="13">
        <f t="shared" si="2"/>
        <v>0</v>
      </c>
      <c r="C22" s="13">
        <f t="shared" si="0"/>
        <v>0</v>
      </c>
      <c r="D22" s="13">
        <f t="shared" si="0"/>
        <v>85</v>
      </c>
      <c r="E22" s="14">
        <f t="shared" si="3"/>
        <v>0</v>
      </c>
      <c r="F22" s="14">
        <f t="shared" si="1"/>
        <v>0</v>
      </c>
      <c r="G22" s="14">
        <f t="shared" si="1"/>
        <v>0</v>
      </c>
      <c r="H22" s="15">
        <f t="shared" si="4"/>
        <v>14365</v>
      </c>
      <c r="I22" s="15">
        <f t="shared" si="5"/>
        <v>0</v>
      </c>
      <c r="J22" s="15">
        <f t="shared" si="7"/>
        <v>17807.589803709787</v>
      </c>
      <c r="K22" s="15">
        <f t="shared" si="8"/>
        <v>356151.79607419571</v>
      </c>
      <c r="L22" s="15">
        <f t="shared" si="9"/>
        <v>128884.06454971561</v>
      </c>
      <c r="M22" s="37">
        <f t="shared" si="6"/>
        <v>259440.32132818986</v>
      </c>
    </row>
    <row r="23" spans="1:13" ht="15">
      <c r="A23" s="12">
        <v>18</v>
      </c>
      <c r="B23" s="13">
        <f t="shared" si="2"/>
        <v>0</v>
      </c>
      <c r="C23" s="13">
        <f t="shared" si="0"/>
        <v>0</v>
      </c>
      <c r="D23" s="13">
        <f t="shared" si="0"/>
        <v>85</v>
      </c>
      <c r="E23" s="14">
        <f t="shared" si="3"/>
        <v>0</v>
      </c>
      <c r="F23" s="14">
        <f t="shared" si="1"/>
        <v>0</v>
      </c>
      <c r="G23" s="14">
        <f t="shared" si="1"/>
        <v>0</v>
      </c>
      <c r="H23" s="15">
        <f t="shared" si="4"/>
        <v>14365</v>
      </c>
      <c r="I23" s="15">
        <f t="shared" si="5"/>
        <v>0</v>
      </c>
      <c r="J23" s="15">
        <f t="shared" si="7"/>
        <v>12972.016066409495</v>
      </c>
      <c r="K23" s="15">
        <f t="shared" si="8"/>
        <v>259440.32132818986</v>
      </c>
      <c r="L23" s="15">
        <f t="shared" si="9"/>
        <v>144801.24652160547</v>
      </c>
      <c r="M23" s="37">
        <f t="shared" si="6"/>
        <v>141976.09087299387</v>
      </c>
    </row>
    <row r="24" spans="1:13" ht="15">
      <c r="A24" s="12">
        <v>19</v>
      </c>
      <c r="B24" s="13">
        <f t="shared" si="2"/>
        <v>0</v>
      </c>
      <c r="C24" s="13">
        <f t="shared" si="0"/>
        <v>0</v>
      </c>
      <c r="D24" s="13">
        <f t="shared" si="0"/>
        <v>85</v>
      </c>
      <c r="E24" s="14">
        <f t="shared" si="3"/>
        <v>0</v>
      </c>
      <c r="F24" s="14">
        <f t="shared" si="1"/>
        <v>0</v>
      </c>
      <c r="G24" s="14">
        <f t="shared" si="1"/>
        <v>0</v>
      </c>
      <c r="H24" s="15">
        <f t="shared" si="4"/>
        <v>14365</v>
      </c>
      <c r="I24" s="15">
        <f t="shared" si="5"/>
        <v>0</v>
      </c>
      <c r="J24" s="15">
        <f t="shared" si="7"/>
        <v>7098.8045436496941</v>
      </c>
      <c r="K24" s="15">
        <f t="shared" si="8"/>
        <v>141976.09087299387</v>
      </c>
      <c r="L24" s="15">
        <f t="shared" si="9"/>
        <v>162684.20046702374</v>
      </c>
      <c r="M24" s="37">
        <f t="shared" si="6"/>
        <v>755.69494961982127</v>
      </c>
    </row>
    <row r="25" spans="1:13" ht="15">
      <c r="A25" s="12">
        <v>20</v>
      </c>
      <c r="B25" s="13">
        <f t="shared" si="2"/>
        <v>0</v>
      </c>
      <c r="C25" s="13">
        <f t="shared" si="0"/>
        <v>0</v>
      </c>
      <c r="D25" s="13">
        <f t="shared" si="0"/>
        <v>85</v>
      </c>
      <c r="E25" s="14">
        <f t="shared" si="3"/>
        <v>0</v>
      </c>
      <c r="F25" s="14">
        <f t="shared" si="1"/>
        <v>0</v>
      </c>
      <c r="G25" s="14">
        <f t="shared" si="1"/>
        <v>1000</v>
      </c>
      <c r="H25" s="15">
        <f t="shared" si="4"/>
        <v>14365</v>
      </c>
      <c r="I25" s="15">
        <f t="shared" si="5"/>
        <v>169000</v>
      </c>
      <c r="J25" s="15">
        <f t="shared" si="7"/>
        <v>37.784747480991065</v>
      </c>
      <c r="K25" s="15">
        <f t="shared" si="8"/>
        <v>755.69494961982127</v>
      </c>
      <c r="L25" s="15">
        <f t="shared" si="9"/>
        <v>182775.69922470115</v>
      </c>
      <c r="M25" s="37">
        <f t="shared" si="6"/>
        <v>1382.7804723996669</v>
      </c>
    </row>
    <row r="26" spans="1:13">
      <c r="A26" s="6"/>
      <c r="B26" s="6"/>
      <c r="C26" s="6"/>
      <c r="D26" s="6"/>
      <c r="E26" s="3"/>
      <c r="F26" s="3"/>
      <c r="G26" s="3"/>
      <c r="H26" s="3"/>
      <c r="I26" s="3"/>
      <c r="J26" s="3"/>
      <c r="K26" s="3"/>
      <c r="L26" s="7"/>
      <c r="M26" s="11"/>
    </row>
    <row r="27" spans="1:13">
      <c r="A27" s="6"/>
      <c r="B27" s="22" t="s">
        <v>4</v>
      </c>
      <c r="C27" s="22"/>
      <c r="D27" s="22"/>
      <c r="H27" s="3"/>
      <c r="I27" s="3"/>
      <c r="J27" s="3"/>
      <c r="K27" s="3"/>
      <c r="L27" s="3"/>
      <c r="M27" s="11"/>
    </row>
    <row r="28" spans="1:13">
      <c r="A28" s="6"/>
      <c r="B28" s="19" t="s">
        <v>1</v>
      </c>
      <c r="C28" s="19" t="s">
        <v>2</v>
      </c>
      <c r="D28" s="19" t="s">
        <v>3</v>
      </c>
      <c r="H28" s="3"/>
      <c r="I28" s="3"/>
      <c r="J28" s="3"/>
      <c r="K28" s="3"/>
      <c r="L28" s="3"/>
      <c r="M28" s="3"/>
    </row>
    <row r="29" spans="1:13">
      <c r="A29" s="6" t="s">
        <v>5</v>
      </c>
      <c r="B29" s="16">
        <v>15</v>
      </c>
      <c r="C29" s="16">
        <v>10</v>
      </c>
      <c r="D29" s="16">
        <v>20</v>
      </c>
      <c r="H29" s="3"/>
      <c r="I29" s="3"/>
      <c r="J29" s="3"/>
      <c r="K29" s="3"/>
      <c r="L29" s="3"/>
      <c r="M29" s="3"/>
    </row>
    <row r="30" spans="1:13">
      <c r="A30" s="6" t="s">
        <v>6</v>
      </c>
      <c r="B30" s="14">
        <v>1000</v>
      </c>
      <c r="C30" s="14">
        <v>1000</v>
      </c>
      <c r="D30" s="14">
        <v>1000</v>
      </c>
      <c r="H30" s="3"/>
      <c r="I30" s="3"/>
      <c r="J30" s="3"/>
      <c r="K30" s="3"/>
      <c r="L30" s="3"/>
      <c r="M30" s="3"/>
    </row>
    <row r="31" spans="1:13">
      <c r="A31" s="8" t="s">
        <v>7</v>
      </c>
      <c r="B31" s="14">
        <v>80</v>
      </c>
      <c r="C31" s="14">
        <v>90</v>
      </c>
      <c r="D31" s="14">
        <v>85</v>
      </c>
      <c r="H31" s="3"/>
      <c r="I31" s="3"/>
      <c r="J31" s="3"/>
      <c r="K31" s="3"/>
      <c r="L31" s="3"/>
      <c r="M31" s="3"/>
    </row>
    <row r="32" spans="1:13">
      <c r="A32" s="1" t="s">
        <v>8</v>
      </c>
      <c r="B32" s="14">
        <v>847.88</v>
      </c>
      <c r="C32" s="14">
        <v>938.55</v>
      </c>
      <c r="D32" s="14">
        <v>872.29</v>
      </c>
      <c r="H32" s="3"/>
      <c r="I32" s="3"/>
      <c r="J32" s="3"/>
      <c r="K32" s="3"/>
      <c r="L32" s="3"/>
      <c r="M32" s="3"/>
    </row>
    <row r="33" spans="1:13" ht="15">
      <c r="A33" s="1" t="s">
        <v>9</v>
      </c>
      <c r="B33" s="17">
        <v>289</v>
      </c>
      <c r="C33" s="17">
        <v>122</v>
      </c>
      <c r="D33" s="17">
        <v>169</v>
      </c>
      <c r="E33" s="4" t="s">
        <v>13</v>
      </c>
      <c r="H33" s="3"/>
      <c r="I33" s="3"/>
      <c r="J33" s="3"/>
      <c r="K33" s="3"/>
      <c r="L33" s="3"/>
      <c r="M33" s="3"/>
    </row>
    <row r="34" spans="1:13" ht="15" thickBot="1">
      <c r="A34" s="2"/>
      <c r="B34" s="3"/>
      <c r="C34" s="3"/>
      <c r="D34" s="3"/>
      <c r="H34" s="3"/>
      <c r="I34" s="3"/>
      <c r="J34" s="3"/>
      <c r="K34" s="3"/>
      <c r="L34" s="3"/>
      <c r="M34" s="3"/>
    </row>
    <row r="35" spans="1:13" ht="17" thickTop="1" thickBot="1">
      <c r="A35" s="2"/>
      <c r="B35" s="3"/>
      <c r="C35" s="6" t="s">
        <v>10</v>
      </c>
      <c r="D35" s="10">
        <f>SUMPRODUCT(B33:D33,B32:D32)</f>
        <v>506957.42999999993</v>
      </c>
      <c r="H35" s="3"/>
      <c r="I35" s="3"/>
      <c r="J35" s="3"/>
      <c r="K35" s="3"/>
      <c r="L35" s="3"/>
      <c r="M35" s="3"/>
    </row>
    <row r="36" spans="1:13" ht="15" thickTop="1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</row>
    <row r="38" spans="1:13" ht="28">
      <c r="A38" s="2"/>
      <c r="B38" s="35" t="s">
        <v>20</v>
      </c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</row>
    <row r="39" spans="1:13" ht="15">
      <c r="A39" s="2"/>
      <c r="B39" s="36">
        <f>0.5*SUM(B33:D33)</f>
        <v>290</v>
      </c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</row>
  </sheetData>
  <mergeCells count="8">
    <mergeCell ref="M4:M5"/>
    <mergeCell ref="B27:D27"/>
    <mergeCell ref="A4:A5"/>
    <mergeCell ref="H4:H5"/>
    <mergeCell ref="I4:I5"/>
    <mergeCell ref="J4:J5"/>
    <mergeCell ref="K4:K5"/>
    <mergeCell ref="L4:L5"/>
  </mergeCells>
  <pageMargins left="0.25" right="0.25" top="0.75" bottom="0.75" header="0.3" footer="0.3"/>
  <pageSetup scale="96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B307-84FF-3146-82E5-43151C1BA210}">
  <sheetPr>
    <pageSetUpPr fitToPage="1"/>
  </sheetPr>
  <dimension ref="A1:M39"/>
  <sheetViews>
    <sheetView tabSelected="1" zoomScale="145" zoomScaleNormal="145" workbookViewId="0">
      <pane ySplit="5" topLeftCell="A18" activePane="bottomLeft" state="frozen"/>
      <selection pane="bottomLeft" activeCell="B40" sqref="B40"/>
    </sheetView>
  </sheetViews>
  <sheetFormatPr baseColWidth="10" defaultColWidth="8.83203125" defaultRowHeight="14"/>
  <cols>
    <col min="1" max="1" width="17.33203125" style="4" bestFit="1" customWidth="1"/>
    <col min="2" max="4" width="17.33203125" style="4" customWidth="1"/>
    <col min="5" max="6" width="12.5" style="4" bestFit="1" customWidth="1"/>
    <col min="7" max="7" width="21.5" style="4" customWidth="1"/>
    <col min="8" max="8" width="16.1640625" style="4" customWidth="1"/>
    <col min="9" max="9" width="19.5" style="4" bestFit="1" customWidth="1"/>
    <col min="10" max="10" width="20.5" style="4" bestFit="1" customWidth="1"/>
    <col min="11" max="11" width="17.83203125" style="4" bestFit="1" customWidth="1"/>
    <col min="12" max="12" width="17.33203125" style="4" bestFit="1" customWidth="1"/>
    <col min="13" max="13" width="20" style="4" bestFit="1" customWidth="1"/>
    <col min="14" max="16384" width="8.83203125" style="4"/>
  </cols>
  <sheetData>
    <row r="1" spans="1:13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spans="1:13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5"/>
      <c r="M3" s="3"/>
    </row>
    <row r="4" spans="1:13" ht="15" customHeight="1">
      <c r="A4" s="21" t="s">
        <v>0</v>
      </c>
      <c r="B4" s="18" t="s">
        <v>11</v>
      </c>
      <c r="C4" s="18"/>
      <c r="D4" s="18"/>
      <c r="E4" s="18" t="s">
        <v>12</v>
      </c>
      <c r="F4" s="18"/>
      <c r="G4" s="18"/>
      <c r="H4" s="33" t="s">
        <v>19</v>
      </c>
      <c r="I4" s="31" t="s">
        <v>18</v>
      </c>
      <c r="J4" s="29" t="s">
        <v>17</v>
      </c>
      <c r="K4" s="27" t="s">
        <v>16</v>
      </c>
      <c r="L4" s="25" t="s">
        <v>15</v>
      </c>
      <c r="M4" s="23" t="s">
        <v>14</v>
      </c>
    </row>
    <row r="5" spans="1:13">
      <c r="A5" s="21"/>
      <c r="B5" s="20" t="s">
        <v>1</v>
      </c>
      <c r="C5" s="20" t="s">
        <v>2</v>
      </c>
      <c r="D5" s="20" t="s">
        <v>3</v>
      </c>
      <c r="E5" s="20" t="s">
        <v>1</v>
      </c>
      <c r="F5" s="20" t="s">
        <v>2</v>
      </c>
      <c r="G5" s="20" t="s">
        <v>3</v>
      </c>
      <c r="H5" s="34"/>
      <c r="I5" s="32"/>
      <c r="J5" s="30"/>
      <c r="K5" s="28"/>
      <c r="L5" s="26"/>
      <c r="M5" s="24"/>
    </row>
    <row r="6" spans="1:13" ht="15">
      <c r="A6" s="12">
        <v>1</v>
      </c>
      <c r="B6" s="13">
        <f>IF($A6&lt;=B$29,B$31,0)</f>
        <v>80</v>
      </c>
      <c r="C6" s="13">
        <f t="shared" ref="C6:D25" si="0">IF($A6&lt;=C$29,C$31,0)</f>
        <v>90</v>
      </c>
      <c r="D6" s="13">
        <f t="shared" si="0"/>
        <v>85</v>
      </c>
      <c r="E6" s="14">
        <f>IF($A6=B$29,1000,0)</f>
        <v>0</v>
      </c>
      <c r="F6" s="14">
        <f t="shared" ref="F6:G25" si="1">IF($A6=C$29,1000,0)</f>
        <v>0</v>
      </c>
      <c r="G6" s="14">
        <f t="shared" si="1"/>
        <v>0</v>
      </c>
      <c r="H6" s="15">
        <f>SUMPRODUCT(B6:D6, $B$33:$D$33)</f>
        <v>47825</v>
      </c>
      <c r="I6" s="15">
        <f>SUMPRODUCT(E6:G6, $B$33:$D$33)</f>
        <v>0</v>
      </c>
      <c r="J6" s="15">
        <v>0</v>
      </c>
      <c r="K6" s="15">
        <v>0</v>
      </c>
      <c r="L6" s="15">
        <v>20000</v>
      </c>
      <c r="M6" s="37">
        <f>K6+H6+I6+J6-L6</f>
        <v>27825</v>
      </c>
    </row>
    <row r="7" spans="1:13" ht="15">
      <c r="A7" s="12">
        <v>2</v>
      </c>
      <c r="B7" s="13">
        <f t="shared" ref="B7:B25" si="2">IF($A7&lt;=B$29,B$31,0)</f>
        <v>80</v>
      </c>
      <c r="C7" s="13">
        <f t="shared" si="0"/>
        <v>90</v>
      </c>
      <c r="D7" s="13">
        <f t="shared" si="0"/>
        <v>85</v>
      </c>
      <c r="E7" s="14">
        <f t="shared" ref="E7:E25" si="3">IF($A7=B$29,1000,0)</f>
        <v>0</v>
      </c>
      <c r="F7" s="14">
        <f t="shared" si="1"/>
        <v>0</v>
      </c>
      <c r="G7" s="14">
        <f t="shared" si="1"/>
        <v>0</v>
      </c>
      <c r="H7" s="15">
        <f t="shared" ref="H7:H25" si="4">SUMPRODUCT(B7:D7, $B$33:$D$33)</f>
        <v>47825</v>
      </c>
      <c r="I7" s="15">
        <f t="shared" ref="I7:I25" si="5">SUMPRODUCT(E7:G7, $B$33:$D$33)</f>
        <v>0</v>
      </c>
      <c r="J7" s="15">
        <f>0.05*M6</f>
        <v>1391.25</v>
      </c>
      <c r="K7" s="15">
        <f>M6</f>
        <v>27825</v>
      </c>
      <c r="L7" s="15">
        <f>L6*1.1235</f>
        <v>22470</v>
      </c>
      <c r="M7" s="37">
        <f t="shared" ref="M7:M25" si="6">K7+H7+I7+J7-L7</f>
        <v>54571.25</v>
      </c>
    </row>
    <row r="8" spans="1:13" ht="15">
      <c r="A8" s="12">
        <v>3</v>
      </c>
      <c r="B8" s="13">
        <f t="shared" si="2"/>
        <v>80</v>
      </c>
      <c r="C8" s="13">
        <f t="shared" si="0"/>
        <v>90</v>
      </c>
      <c r="D8" s="13">
        <f t="shared" si="0"/>
        <v>85</v>
      </c>
      <c r="E8" s="14">
        <f t="shared" si="3"/>
        <v>0</v>
      </c>
      <c r="F8" s="14">
        <f t="shared" si="1"/>
        <v>0</v>
      </c>
      <c r="G8" s="14">
        <f t="shared" si="1"/>
        <v>0</v>
      </c>
      <c r="H8" s="15">
        <f t="shared" si="4"/>
        <v>47825</v>
      </c>
      <c r="I8" s="15">
        <f t="shared" si="5"/>
        <v>0</v>
      </c>
      <c r="J8" s="15">
        <f t="shared" ref="J8:J25" si="7">0.05*M7</f>
        <v>2728.5625</v>
      </c>
      <c r="K8" s="15">
        <f t="shared" ref="K8:K25" si="8">M7</f>
        <v>54571.25</v>
      </c>
      <c r="L8" s="15">
        <f t="shared" ref="L8:L25" si="9">L7*1.1235</f>
        <v>25245.044999999998</v>
      </c>
      <c r="M8" s="37">
        <f t="shared" si="6"/>
        <v>79879.767500000002</v>
      </c>
    </row>
    <row r="9" spans="1:13" ht="15">
      <c r="A9" s="12">
        <v>4</v>
      </c>
      <c r="B9" s="13">
        <f t="shared" si="2"/>
        <v>80</v>
      </c>
      <c r="C9" s="13">
        <f t="shared" si="0"/>
        <v>90</v>
      </c>
      <c r="D9" s="13">
        <f t="shared" si="0"/>
        <v>85</v>
      </c>
      <c r="E9" s="14">
        <f t="shared" si="3"/>
        <v>0</v>
      </c>
      <c r="F9" s="14">
        <f t="shared" si="1"/>
        <v>0</v>
      </c>
      <c r="G9" s="14">
        <f t="shared" si="1"/>
        <v>0</v>
      </c>
      <c r="H9" s="15">
        <f t="shared" si="4"/>
        <v>47825</v>
      </c>
      <c r="I9" s="15">
        <f t="shared" si="5"/>
        <v>0</v>
      </c>
      <c r="J9" s="15">
        <f t="shared" si="7"/>
        <v>3993.9883750000004</v>
      </c>
      <c r="K9" s="15">
        <f t="shared" si="8"/>
        <v>79879.767500000002</v>
      </c>
      <c r="L9" s="15">
        <f t="shared" si="9"/>
        <v>28362.808057499995</v>
      </c>
      <c r="M9" s="37">
        <f t="shared" si="6"/>
        <v>103335.94781750001</v>
      </c>
    </row>
    <row r="10" spans="1:13" ht="15">
      <c r="A10" s="12">
        <v>5</v>
      </c>
      <c r="B10" s="13">
        <f t="shared" si="2"/>
        <v>80</v>
      </c>
      <c r="C10" s="13">
        <f t="shared" si="0"/>
        <v>90</v>
      </c>
      <c r="D10" s="13">
        <f t="shared" si="0"/>
        <v>85</v>
      </c>
      <c r="E10" s="14">
        <f t="shared" si="3"/>
        <v>0</v>
      </c>
      <c r="F10" s="14">
        <f t="shared" si="1"/>
        <v>0</v>
      </c>
      <c r="G10" s="14">
        <f t="shared" si="1"/>
        <v>0</v>
      </c>
      <c r="H10" s="15">
        <f t="shared" si="4"/>
        <v>47825</v>
      </c>
      <c r="I10" s="15">
        <f t="shared" si="5"/>
        <v>0</v>
      </c>
      <c r="J10" s="15">
        <f t="shared" si="7"/>
        <v>5166.7973908750009</v>
      </c>
      <c r="K10" s="15">
        <f t="shared" si="8"/>
        <v>103335.94781750001</v>
      </c>
      <c r="L10" s="15">
        <f t="shared" si="9"/>
        <v>31865.614852601244</v>
      </c>
      <c r="M10" s="37">
        <f t="shared" si="6"/>
        <v>124462.13035577377</v>
      </c>
    </row>
    <row r="11" spans="1:13" ht="15">
      <c r="A11" s="12">
        <v>6</v>
      </c>
      <c r="B11" s="13">
        <f t="shared" si="2"/>
        <v>80</v>
      </c>
      <c r="C11" s="13">
        <f t="shared" si="0"/>
        <v>90</v>
      </c>
      <c r="D11" s="13">
        <f t="shared" si="0"/>
        <v>85</v>
      </c>
      <c r="E11" s="14">
        <f t="shared" si="3"/>
        <v>0</v>
      </c>
      <c r="F11" s="14">
        <f t="shared" si="1"/>
        <v>0</v>
      </c>
      <c r="G11" s="14">
        <f t="shared" si="1"/>
        <v>0</v>
      </c>
      <c r="H11" s="15">
        <f t="shared" si="4"/>
        <v>47825</v>
      </c>
      <c r="I11" s="15">
        <f t="shared" si="5"/>
        <v>0</v>
      </c>
      <c r="J11" s="15">
        <f t="shared" si="7"/>
        <v>6223.1065177886885</v>
      </c>
      <c r="K11" s="15">
        <f t="shared" si="8"/>
        <v>124462.13035577377</v>
      </c>
      <c r="L11" s="15">
        <f t="shared" si="9"/>
        <v>35801.018286897495</v>
      </c>
      <c r="M11" s="37">
        <f t="shared" si="6"/>
        <v>142709.218586665</v>
      </c>
    </row>
    <row r="12" spans="1:13" ht="15">
      <c r="A12" s="12">
        <v>7</v>
      </c>
      <c r="B12" s="13">
        <f t="shared" si="2"/>
        <v>80</v>
      </c>
      <c r="C12" s="13">
        <f t="shared" si="0"/>
        <v>90</v>
      </c>
      <c r="D12" s="13">
        <f t="shared" si="0"/>
        <v>85</v>
      </c>
      <c r="E12" s="14">
        <f t="shared" si="3"/>
        <v>0</v>
      </c>
      <c r="F12" s="14">
        <f t="shared" si="1"/>
        <v>0</v>
      </c>
      <c r="G12" s="14">
        <f t="shared" si="1"/>
        <v>0</v>
      </c>
      <c r="H12" s="15">
        <f t="shared" si="4"/>
        <v>47825</v>
      </c>
      <c r="I12" s="15">
        <f t="shared" si="5"/>
        <v>0</v>
      </c>
      <c r="J12" s="15">
        <f t="shared" si="7"/>
        <v>7135.4609293332505</v>
      </c>
      <c r="K12" s="15">
        <f t="shared" si="8"/>
        <v>142709.218586665</v>
      </c>
      <c r="L12" s="15">
        <f t="shared" si="9"/>
        <v>40222.444045329335</v>
      </c>
      <c r="M12" s="37">
        <f t="shared" si="6"/>
        <v>157447.23547066894</v>
      </c>
    </row>
    <row r="13" spans="1:13" ht="15">
      <c r="A13" s="12">
        <v>8</v>
      </c>
      <c r="B13" s="13">
        <f t="shared" si="2"/>
        <v>80</v>
      </c>
      <c r="C13" s="13">
        <f t="shared" si="0"/>
        <v>90</v>
      </c>
      <c r="D13" s="13">
        <f t="shared" si="0"/>
        <v>85</v>
      </c>
      <c r="E13" s="14">
        <f t="shared" si="3"/>
        <v>0</v>
      </c>
      <c r="F13" s="14">
        <f t="shared" si="1"/>
        <v>0</v>
      </c>
      <c r="G13" s="14">
        <f t="shared" si="1"/>
        <v>0</v>
      </c>
      <c r="H13" s="15">
        <f t="shared" si="4"/>
        <v>47825</v>
      </c>
      <c r="I13" s="15">
        <f t="shared" si="5"/>
        <v>0</v>
      </c>
      <c r="J13" s="15">
        <f t="shared" si="7"/>
        <v>7872.3617735334474</v>
      </c>
      <c r="K13" s="15">
        <f t="shared" si="8"/>
        <v>157447.23547066894</v>
      </c>
      <c r="L13" s="15">
        <f t="shared" si="9"/>
        <v>45189.915884927505</v>
      </c>
      <c r="M13" s="37">
        <f t="shared" si="6"/>
        <v>167954.68135927489</v>
      </c>
    </row>
    <row r="14" spans="1:13" ht="15">
      <c r="A14" s="12">
        <v>9</v>
      </c>
      <c r="B14" s="13">
        <f t="shared" si="2"/>
        <v>80</v>
      </c>
      <c r="C14" s="13">
        <f t="shared" si="0"/>
        <v>90</v>
      </c>
      <c r="D14" s="13">
        <f t="shared" si="0"/>
        <v>85</v>
      </c>
      <c r="E14" s="14">
        <f t="shared" si="3"/>
        <v>0</v>
      </c>
      <c r="F14" s="14">
        <f t="shared" si="1"/>
        <v>0</v>
      </c>
      <c r="G14" s="14">
        <f t="shared" si="1"/>
        <v>0</v>
      </c>
      <c r="H14" s="15">
        <f t="shared" si="4"/>
        <v>47825</v>
      </c>
      <c r="I14" s="15">
        <f t="shared" si="5"/>
        <v>0</v>
      </c>
      <c r="J14" s="15">
        <f t="shared" si="7"/>
        <v>8397.7340679637455</v>
      </c>
      <c r="K14" s="15">
        <f t="shared" si="8"/>
        <v>167954.68135927489</v>
      </c>
      <c r="L14" s="15">
        <f t="shared" si="9"/>
        <v>50770.870496716052</v>
      </c>
      <c r="M14" s="37">
        <f t="shared" si="6"/>
        <v>173406.54493052259</v>
      </c>
    </row>
    <row r="15" spans="1:13" ht="15">
      <c r="A15" s="12">
        <v>10</v>
      </c>
      <c r="B15" s="13">
        <f t="shared" si="2"/>
        <v>80</v>
      </c>
      <c r="C15" s="13">
        <f t="shared" si="0"/>
        <v>90</v>
      </c>
      <c r="D15" s="13">
        <f t="shared" si="0"/>
        <v>85</v>
      </c>
      <c r="E15" s="14">
        <f t="shared" si="3"/>
        <v>0</v>
      </c>
      <c r="F15" s="14">
        <f t="shared" si="1"/>
        <v>1000</v>
      </c>
      <c r="G15" s="14">
        <f t="shared" si="1"/>
        <v>0</v>
      </c>
      <c r="H15" s="15">
        <f t="shared" si="4"/>
        <v>47825</v>
      </c>
      <c r="I15" s="15">
        <f t="shared" si="5"/>
        <v>58000</v>
      </c>
      <c r="J15" s="15">
        <f t="shared" si="7"/>
        <v>8670.3272465261307</v>
      </c>
      <c r="K15" s="15">
        <f t="shared" si="8"/>
        <v>173406.54493052259</v>
      </c>
      <c r="L15" s="15">
        <f t="shared" si="9"/>
        <v>57041.073003060483</v>
      </c>
      <c r="M15" s="37">
        <f t="shared" si="6"/>
        <v>230860.79917398823</v>
      </c>
    </row>
    <row r="16" spans="1:13" ht="15">
      <c r="A16" s="12">
        <v>11</v>
      </c>
      <c r="B16" s="13">
        <f t="shared" si="2"/>
        <v>80</v>
      </c>
      <c r="C16" s="13">
        <f t="shared" si="0"/>
        <v>0</v>
      </c>
      <c r="D16" s="13">
        <f t="shared" si="0"/>
        <v>85</v>
      </c>
      <c r="E16" s="14">
        <f t="shared" si="3"/>
        <v>0</v>
      </c>
      <c r="F16" s="14">
        <f t="shared" si="1"/>
        <v>0</v>
      </c>
      <c r="G16" s="14">
        <f t="shared" si="1"/>
        <v>0</v>
      </c>
      <c r="H16" s="15">
        <f t="shared" si="4"/>
        <v>42605</v>
      </c>
      <c r="I16" s="15">
        <f t="shared" si="5"/>
        <v>0</v>
      </c>
      <c r="J16" s="15">
        <f t="shared" si="7"/>
        <v>11543.039958699412</v>
      </c>
      <c r="K16" s="15">
        <f t="shared" si="8"/>
        <v>230860.79917398823</v>
      </c>
      <c r="L16" s="15">
        <f t="shared" si="9"/>
        <v>64085.645518938451</v>
      </c>
      <c r="M16" s="37">
        <f t="shared" si="6"/>
        <v>220923.1936137492</v>
      </c>
    </row>
    <row r="17" spans="1:13" ht="15">
      <c r="A17" s="12">
        <v>12</v>
      </c>
      <c r="B17" s="13">
        <f t="shared" si="2"/>
        <v>80</v>
      </c>
      <c r="C17" s="13">
        <f t="shared" si="0"/>
        <v>0</v>
      </c>
      <c r="D17" s="13">
        <f t="shared" si="0"/>
        <v>85</v>
      </c>
      <c r="E17" s="14">
        <f t="shared" si="3"/>
        <v>0</v>
      </c>
      <c r="F17" s="14">
        <f t="shared" si="1"/>
        <v>0</v>
      </c>
      <c r="G17" s="14">
        <f t="shared" si="1"/>
        <v>0</v>
      </c>
      <c r="H17" s="15">
        <f t="shared" si="4"/>
        <v>42605</v>
      </c>
      <c r="I17" s="15">
        <f t="shared" si="5"/>
        <v>0</v>
      </c>
      <c r="J17" s="15">
        <f t="shared" si="7"/>
        <v>11046.15968068746</v>
      </c>
      <c r="K17" s="15">
        <f t="shared" si="8"/>
        <v>220923.1936137492</v>
      </c>
      <c r="L17" s="15">
        <f t="shared" si="9"/>
        <v>72000.222740527344</v>
      </c>
      <c r="M17" s="37">
        <f t="shared" si="6"/>
        <v>202574.13055390934</v>
      </c>
    </row>
    <row r="18" spans="1:13" ht="15">
      <c r="A18" s="12">
        <v>13</v>
      </c>
      <c r="B18" s="13">
        <f t="shared" si="2"/>
        <v>80</v>
      </c>
      <c r="C18" s="13">
        <f t="shared" si="0"/>
        <v>0</v>
      </c>
      <c r="D18" s="13">
        <f t="shared" si="0"/>
        <v>85</v>
      </c>
      <c r="E18" s="14">
        <f t="shared" si="3"/>
        <v>0</v>
      </c>
      <c r="F18" s="14">
        <f t="shared" si="1"/>
        <v>0</v>
      </c>
      <c r="G18" s="14">
        <f t="shared" si="1"/>
        <v>0</v>
      </c>
      <c r="H18" s="15">
        <f t="shared" si="4"/>
        <v>42605</v>
      </c>
      <c r="I18" s="15">
        <f t="shared" si="5"/>
        <v>0</v>
      </c>
      <c r="J18" s="15">
        <f t="shared" si="7"/>
        <v>10128.706527695467</v>
      </c>
      <c r="K18" s="15">
        <f t="shared" si="8"/>
        <v>202574.13055390934</v>
      </c>
      <c r="L18" s="15">
        <f t="shared" si="9"/>
        <v>80892.250248982469</v>
      </c>
      <c r="M18" s="37">
        <f t="shared" si="6"/>
        <v>174415.58683262236</v>
      </c>
    </row>
    <row r="19" spans="1:13" ht="15">
      <c r="A19" s="12">
        <v>14</v>
      </c>
      <c r="B19" s="13">
        <f t="shared" si="2"/>
        <v>80</v>
      </c>
      <c r="C19" s="13">
        <f t="shared" si="0"/>
        <v>0</v>
      </c>
      <c r="D19" s="13">
        <f t="shared" si="0"/>
        <v>85</v>
      </c>
      <c r="E19" s="14">
        <f t="shared" si="3"/>
        <v>0</v>
      </c>
      <c r="F19" s="14">
        <f t="shared" si="1"/>
        <v>0</v>
      </c>
      <c r="G19" s="14">
        <f t="shared" si="1"/>
        <v>0</v>
      </c>
      <c r="H19" s="15">
        <f t="shared" si="4"/>
        <v>42605</v>
      </c>
      <c r="I19" s="15">
        <f t="shared" si="5"/>
        <v>0</v>
      </c>
      <c r="J19" s="15">
        <f t="shared" si="7"/>
        <v>8720.7793416311179</v>
      </c>
      <c r="K19" s="15">
        <f t="shared" si="8"/>
        <v>174415.58683262236</v>
      </c>
      <c r="L19" s="15">
        <f t="shared" si="9"/>
        <v>90882.443154731794</v>
      </c>
      <c r="M19" s="37">
        <f t="shared" si="6"/>
        <v>134858.92301952167</v>
      </c>
    </row>
    <row r="20" spans="1:13" ht="15">
      <c r="A20" s="12">
        <v>15</v>
      </c>
      <c r="B20" s="13">
        <f t="shared" si="2"/>
        <v>80</v>
      </c>
      <c r="C20" s="13">
        <f t="shared" si="0"/>
        <v>0</v>
      </c>
      <c r="D20" s="13">
        <f t="shared" si="0"/>
        <v>85</v>
      </c>
      <c r="E20" s="14">
        <f t="shared" si="3"/>
        <v>1000</v>
      </c>
      <c r="F20" s="14">
        <f t="shared" si="1"/>
        <v>0</v>
      </c>
      <c r="G20" s="14">
        <f t="shared" si="1"/>
        <v>0</v>
      </c>
      <c r="H20" s="15">
        <f t="shared" si="4"/>
        <v>42605</v>
      </c>
      <c r="I20" s="15">
        <f t="shared" si="5"/>
        <v>353000</v>
      </c>
      <c r="J20" s="15">
        <f t="shared" si="7"/>
        <v>6742.946150976084</v>
      </c>
      <c r="K20" s="15">
        <f t="shared" si="8"/>
        <v>134858.92301952167</v>
      </c>
      <c r="L20" s="15">
        <f t="shared" si="9"/>
        <v>102106.42488434116</v>
      </c>
      <c r="M20" s="37">
        <f t="shared" si="6"/>
        <v>435100.44428615656</v>
      </c>
    </row>
    <row r="21" spans="1:13" ht="15">
      <c r="A21" s="12">
        <v>16</v>
      </c>
      <c r="B21" s="13">
        <f t="shared" si="2"/>
        <v>0</v>
      </c>
      <c r="C21" s="13">
        <f t="shared" si="0"/>
        <v>0</v>
      </c>
      <c r="D21" s="13">
        <f t="shared" si="0"/>
        <v>85</v>
      </c>
      <c r="E21" s="14">
        <f t="shared" si="3"/>
        <v>0</v>
      </c>
      <c r="F21" s="14">
        <f t="shared" si="1"/>
        <v>0</v>
      </c>
      <c r="G21" s="14">
        <f t="shared" si="1"/>
        <v>0</v>
      </c>
      <c r="H21" s="15">
        <f t="shared" si="4"/>
        <v>14365</v>
      </c>
      <c r="I21" s="15">
        <f t="shared" si="5"/>
        <v>0</v>
      </c>
      <c r="J21" s="15">
        <f t="shared" si="7"/>
        <v>21755.022214307828</v>
      </c>
      <c r="K21" s="15">
        <f t="shared" si="8"/>
        <v>435100.44428615656</v>
      </c>
      <c r="L21" s="15">
        <f t="shared" si="9"/>
        <v>114716.56835755729</v>
      </c>
      <c r="M21" s="37">
        <f t="shared" si="6"/>
        <v>356503.89814290707</v>
      </c>
    </row>
    <row r="22" spans="1:13" ht="15">
      <c r="A22" s="12">
        <v>17</v>
      </c>
      <c r="B22" s="13">
        <f t="shared" si="2"/>
        <v>0</v>
      </c>
      <c r="C22" s="13">
        <f t="shared" si="0"/>
        <v>0</v>
      </c>
      <c r="D22" s="13">
        <f t="shared" si="0"/>
        <v>85</v>
      </c>
      <c r="E22" s="14">
        <f t="shared" si="3"/>
        <v>0</v>
      </c>
      <c r="F22" s="14">
        <f t="shared" si="1"/>
        <v>0</v>
      </c>
      <c r="G22" s="14">
        <f t="shared" si="1"/>
        <v>0</v>
      </c>
      <c r="H22" s="15">
        <f t="shared" si="4"/>
        <v>14365</v>
      </c>
      <c r="I22" s="15">
        <f t="shared" si="5"/>
        <v>0</v>
      </c>
      <c r="J22" s="15">
        <f t="shared" si="7"/>
        <v>17825.194907145353</v>
      </c>
      <c r="K22" s="15">
        <f t="shared" si="8"/>
        <v>356503.89814290707</v>
      </c>
      <c r="L22" s="15">
        <f t="shared" si="9"/>
        <v>128884.06454971561</v>
      </c>
      <c r="M22" s="37">
        <f t="shared" si="6"/>
        <v>259810.0285003368</v>
      </c>
    </row>
    <row r="23" spans="1:13" ht="15">
      <c r="A23" s="12">
        <v>18</v>
      </c>
      <c r="B23" s="13">
        <f t="shared" si="2"/>
        <v>0</v>
      </c>
      <c r="C23" s="13">
        <f t="shared" si="0"/>
        <v>0</v>
      </c>
      <c r="D23" s="13">
        <f t="shared" si="0"/>
        <v>85</v>
      </c>
      <c r="E23" s="14">
        <f t="shared" si="3"/>
        <v>0</v>
      </c>
      <c r="F23" s="14">
        <f t="shared" si="1"/>
        <v>0</v>
      </c>
      <c r="G23" s="14">
        <f t="shared" si="1"/>
        <v>0</v>
      </c>
      <c r="H23" s="15">
        <f t="shared" si="4"/>
        <v>14365</v>
      </c>
      <c r="I23" s="15">
        <f t="shared" si="5"/>
        <v>0</v>
      </c>
      <c r="J23" s="15">
        <f t="shared" si="7"/>
        <v>12990.501425016841</v>
      </c>
      <c r="K23" s="15">
        <f t="shared" si="8"/>
        <v>259810.0285003368</v>
      </c>
      <c r="L23" s="15">
        <f t="shared" si="9"/>
        <v>144801.24652160547</v>
      </c>
      <c r="M23" s="37">
        <f t="shared" si="6"/>
        <v>142364.28340374818</v>
      </c>
    </row>
    <row r="24" spans="1:13" ht="15">
      <c r="A24" s="12">
        <v>19</v>
      </c>
      <c r="B24" s="13">
        <f t="shared" si="2"/>
        <v>0</v>
      </c>
      <c r="C24" s="13">
        <f t="shared" si="0"/>
        <v>0</v>
      </c>
      <c r="D24" s="13">
        <f t="shared" si="0"/>
        <v>85</v>
      </c>
      <c r="E24" s="14">
        <f t="shared" si="3"/>
        <v>0</v>
      </c>
      <c r="F24" s="14">
        <f t="shared" si="1"/>
        <v>0</v>
      </c>
      <c r="G24" s="14">
        <f t="shared" si="1"/>
        <v>0</v>
      </c>
      <c r="H24" s="15">
        <f t="shared" si="4"/>
        <v>14365</v>
      </c>
      <c r="I24" s="15">
        <f t="shared" si="5"/>
        <v>0</v>
      </c>
      <c r="J24" s="15">
        <f t="shared" si="7"/>
        <v>7118.2141701874098</v>
      </c>
      <c r="K24" s="15">
        <f t="shared" si="8"/>
        <v>142364.28340374818</v>
      </c>
      <c r="L24" s="15">
        <f t="shared" si="9"/>
        <v>162684.20046702374</v>
      </c>
      <c r="M24" s="37">
        <f t="shared" si="6"/>
        <v>1163.2971069118648</v>
      </c>
    </row>
    <row r="25" spans="1:13" ht="15">
      <c r="A25" s="12">
        <v>20</v>
      </c>
      <c r="B25" s="13">
        <f t="shared" si="2"/>
        <v>0</v>
      </c>
      <c r="C25" s="13">
        <f t="shared" si="0"/>
        <v>0</v>
      </c>
      <c r="D25" s="13">
        <f t="shared" si="0"/>
        <v>85</v>
      </c>
      <c r="E25" s="14">
        <f t="shared" si="3"/>
        <v>0</v>
      </c>
      <c r="F25" s="14">
        <f t="shared" si="1"/>
        <v>0</v>
      </c>
      <c r="G25" s="14">
        <f t="shared" si="1"/>
        <v>1000</v>
      </c>
      <c r="H25" s="15">
        <f t="shared" si="4"/>
        <v>14365</v>
      </c>
      <c r="I25" s="15">
        <f t="shared" si="5"/>
        <v>169000</v>
      </c>
      <c r="J25" s="15">
        <f t="shared" si="7"/>
        <v>58.164855345593246</v>
      </c>
      <c r="K25" s="15">
        <f t="shared" si="8"/>
        <v>1163.2971069118648</v>
      </c>
      <c r="L25" s="15">
        <f t="shared" si="9"/>
        <v>182775.69922470115</v>
      </c>
      <c r="M25" s="37">
        <f t="shared" si="6"/>
        <v>1810.7627375563025</v>
      </c>
    </row>
    <row r="26" spans="1:13">
      <c r="A26" s="6"/>
      <c r="B26" s="6"/>
      <c r="C26" s="6"/>
      <c r="D26" s="6"/>
      <c r="E26" s="3"/>
      <c r="F26" s="3"/>
      <c r="G26" s="3"/>
      <c r="H26" s="3"/>
      <c r="I26" s="3"/>
      <c r="J26" s="3"/>
      <c r="K26" s="3"/>
      <c r="L26" s="7"/>
      <c r="M26" s="11"/>
    </row>
    <row r="27" spans="1:13">
      <c r="A27" s="6"/>
      <c r="B27" s="22" t="s">
        <v>4</v>
      </c>
      <c r="C27" s="22"/>
      <c r="D27" s="22"/>
      <c r="H27" s="3"/>
      <c r="I27" s="3"/>
      <c r="J27" s="3"/>
      <c r="K27" s="3"/>
      <c r="L27" s="3"/>
      <c r="M27" s="11"/>
    </row>
    <row r="28" spans="1:13">
      <c r="A28" s="6"/>
      <c r="B28" s="19" t="s">
        <v>1</v>
      </c>
      <c r="C28" s="19" t="s">
        <v>2</v>
      </c>
      <c r="D28" s="19" t="s">
        <v>3</v>
      </c>
      <c r="H28" s="3"/>
      <c r="I28" s="3"/>
      <c r="J28" s="3"/>
      <c r="K28" s="3"/>
      <c r="L28" s="3"/>
      <c r="M28" s="3"/>
    </row>
    <row r="29" spans="1:13">
      <c r="A29" s="6" t="s">
        <v>5</v>
      </c>
      <c r="B29" s="16">
        <v>15</v>
      </c>
      <c r="C29" s="16">
        <v>10</v>
      </c>
      <c r="D29" s="16">
        <v>20</v>
      </c>
      <c r="H29" s="3"/>
      <c r="I29" s="3"/>
      <c r="J29" s="3"/>
      <c r="K29" s="3"/>
      <c r="L29" s="3"/>
      <c r="M29" s="3"/>
    </row>
    <row r="30" spans="1:13">
      <c r="A30" s="6" t="s">
        <v>6</v>
      </c>
      <c r="B30" s="14">
        <v>1000</v>
      </c>
      <c r="C30" s="14">
        <v>1000</v>
      </c>
      <c r="D30" s="14">
        <v>1000</v>
      </c>
      <c r="H30" s="3"/>
      <c r="I30" s="3"/>
      <c r="J30" s="3"/>
      <c r="K30" s="3"/>
      <c r="L30" s="3"/>
      <c r="M30" s="3"/>
    </row>
    <row r="31" spans="1:13">
      <c r="A31" s="8" t="s">
        <v>7</v>
      </c>
      <c r="B31" s="14">
        <v>80</v>
      </c>
      <c r="C31" s="14">
        <v>90</v>
      </c>
      <c r="D31" s="14">
        <v>85</v>
      </c>
      <c r="H31" s="3"/>
      <c r="I31" s="3"/>
      <c r="J31" s="3"/>
      <c r="K31" s="3"/>
      <c r="L31" s="3"/>
      <c r="M31" s="3"/>
    </row>
    <row r="32" spans="1:13">
      <c r="A32" s="1" t="s">
        <v>8</v>
      </c>
      <c r="B32" s="14">
        <v>847.88</v>
      </c>
      <c r="C32" s="14">
        <v>938.55</v>
      </c>
      <c r="D32" s="14">
        <v>872.29</v>
      </c>
      <c r="H32" s="3"/>
      <c r="I32" s="3"/>
      <c r="J32" s="3"/>
      <c r="K32" s="3"/>
      <c r="L32" s="3"/>
      <c r="M32" s="3"/>
    </row>
    <row r="33" spans="1:13" ht="15">
      <c r="A33" s="1" t="s">
        <v>9</v>
      </c>
      <c r="B33" s="17">
        <v>353</v>
      </c>
      <c r="C33" s="17">
        <v>58</v>
      </c>
      <c r="D33" s="17">
        <v>169</v>
      </c>
      <c r="E33" s="4" t="s">
        <v>13</v>
      </c>
      <c r="H33" s="3"/>
      <c r="I33" s="3"/>
      <c r="J33" s="3"/>
      <c r="K33" s="3"/>
      <c r="L33" s="3"/>
      <c r="M33" s="3"/>
    </row>
    <row r="34" spans="1:13" ht="15" thickBot="1">
      <c r="A34" s="2"/>
      <c r="B34" s="3"/>
      <c r="C34" s="3"/>
      <c r="D34" s="3"/>
      <c r="H34" s="3"/>
      <c r="I34" s="3"/>
      <c r="J34" s="3"/>
      <c r="K34" s="3"/>
      <c r="L34" s="3"/>
      <c r="M34" s="3"/>
    </row>
    <row r="35" spans="1:13" ht="17" thickTop="1" thickBot="1">
      <c r="A35" s="2"/>
      <c r="B35" s="3"/>
      <c r="C35" s="6" t="s">
        <v>10</v>
      </c>
      <c r="D35" s="10">
        <f>SUMPRODUCT(B33:D33,B32:D32)</f>
        <v>501154.55000000005</v>
      </c>
      <c r="H35" s="3"/>
      <c r="I35" s="3"/>
      <c r="J35" s="3"/>
      <c r="K35" s="3"/>
      <c r="L35" s="3"/>
      <c r="M35" s="3"/>
    </row>
    <row r="36" spans="1:13" ht="15" thickTop="1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</row>
    <row r="38" spans="1:13" ht="28">
      <c r="A38" s="2"/>
      <c r="B38" s="35" t="s">
        <v>20</v>
      </c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</row>
    <row r="39" spans="1:13" ht="15">
      <c r="A39" s="2"/>
      <c r="B39" s="36">
        <f>0.1*SUM(B33:D33)</f>
        <v>58</v>
      </c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</row>
  </sheetData>
  <mergeCells count="8">
    <mergeCell ref="M4:M5"/>
    <mergeCell ref="B27:D27"/>
    <mergeCell ref="A4:A5"/>
    <mergeCell ref="H4:H5"/>
    <mergeCell ref="I4:I5"/>
    <mergeCell ref="J4:J5"/>
    <mergeCell ref="K4:K5"/>
    <mergeCell ref="L4:L5"/>
  </mergeCells>
  <pageMargins left="0.25" right="0.25" top="0.75" bottom="0.75" header="0.3" footer="0.3"/>
  <pageSetup scale="9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Q2A</vt:lpstr>
      <vt:lpstr>Q2B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2023-08-30T00:44:46Z</dcterms:modified>
</cp:coreProperties>
</file>