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definedNames>
    <definedName name="BoardQty">test2!$I$1</definedName>
    <definedName name="digikey_part_data">test2!$J$5:$O$14</definedName>
    <definedName name="farnell_part_data">test2!$P$5:$U$14</definedName>
    <definedName name="global_part_data">test2!$A$5:$I$14</definedName>
    <definedName name="local_part_data">test2!$AN$5:$AS$14</definedName>
    <definedName name="mouser_part_data">test2!$V$5:$AA$14</definedName>
    <definedName name="newark_part_data">test2!$AB$5:$AG$14</definedName>
    <definedName name="rs_part_data">test2!$AH$5:$AM$14</definedName>
    <definedName name="TotalCost">test2!$I$2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<sst xmlns="http://schemas.openxmlformats.org/spreadsheetml/2006/main" count="141" uniqueCount="79">
  <si>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</si>
  <si>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</si>
  <si>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</si>
  <si>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</si>
  <si>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</si>
  <si>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</si>
  <si>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</si>
  <si>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</si>
  <si>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</si>
  <si>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</si>
  <si>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R1</t>
  </si>
  <si>
    <t>RC0805JR-071KL</t>
  </si>
  <si>
    <t>Resistors_SMD:R_0805_HandSoldering</t>
  </si>
  <si>
    <t>1K</t>
  </si>
  <si>
    <t>U1</t>
  </si>
  <si>
    <t>NCP1117ST33T3G</t>
  </si>
  <si>
    <t>XESS:SOT-223</t>
  </si>
  <si>
    <t>NCV1117</t>
  </si>
  <si>
    <t>SW1</t>
  </si>
  <si>
    <t>RS-282G05A3-SM RT</t>
  </si>
  <si>
    <t>XESS:RS-282G05A3-SM_RT</t>
  </si>
  <si>
    <t>SW_PUSH</t>
  </si>
  <si>
    <t>RN1</t>
  </si>
  <si>
    <t>742C083392JP</t>
  </si>
  <si>
    <t>XESS:CTS_742C043</t>
  </si>
  <si>
    <t>3.9K</t>
  </si>
  <si>
    <t>U2</t>
  </si>
  <si>
    <t>CAT24C32WI-GT3</t>
  </si>
  <si>
    <t>SMD_Packages:SOIC-8-N</t>
  </si>
  <si>
    <t>CAT24C32</t>
  </si>
  <si>
    <t>C1</t>
  </si>
  <si>
    <t>UWX1C220MCL1GB</t>
  </si>
  <si>
    <t>Capacitors_SMD:c_elec_5x5.3</t>
  </si>
  <si>
    <t>22uF</t>
  </si>
  <si>
    <t>C2</t>
  </si>
  <si>
    <t>LMK212BJ475KD-T</t>
  </si>
  <si>
    <t>4.7uF</t>
  </si>
  <si>
    <t>JP1</t>
  </si>
  <si>
    <t>XESS:HDR_1x3</t>
  </si>
  <si>
    <t>JUMPER3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</si>
  <si>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</si>
  <si>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</si>
  <si>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</si>
  <si>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</si>
  <si>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</si>
  <si>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</si>
  <si>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</si>
  <si>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</si>
  <si>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</si>
  <si>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311-1.0KARCT-ND</t>
  </si>
  <si>
    <t>NCP1117ST33T3GOSCT-ND</t>
  </si>
  <si>
    <t>CKN10384CT-ND</t>
  </si>
  <si>
    <t>742C083392JPCT-ND</t>
  </si>
  <si>
    <t>CAT24C32WI-GT3CT-ND</t>
  </si>
  <si>
    <t>493-2101-1-ND</t>
  </si>
  <si>
    <t>587-1297-1-ND</t>
  </si>
  <si>
    <t>Farnell</t>
  </si>
  <si>
    <t>9234004</t>
  </si>
  <si>
    <t>1652366</t>
  </si>
  <si>
    <t>8823030</t>
  </si>
  <si>
    <t>Mouser</t>
  </si>
  <si>
    <t>603-RC0805JR-071KL</t>
  </si>
  <si>
    <t>863-NCP1117ST33T3G</t>
  </si>
  <si>
    <t>611-RS-282G05A3-SMRT</t>
  </si>
  <si>
    <t>774-742C083392JP</t>
  </si>
  <si>
    <t>698-CAT24C32WI-GT3</t>
  </si>
  <si>
    <t>647-UWX1C220MCL1</t>
  </si>
  <si>
    <t>963-LMK212BJ475KD-T</t>
  </si>
  <si>
    <t>Newark</t>
  </si>
  <si>
    <t>68R0253</t>
  </si>
  <si>
    <t>67H7013</t>
  </si>
  <si>
    <t>08R5414</t>
  </si>
  <si>
    <t>58R3621</t>
  </si>
  <si>
    <t>18J2726</t>
  </si>
  <si>
    <t>Rs Components</t>
  </si>
  <si>
    <t>618-3583</t>
  </si>
  <si>
    <t>785-7207</t>
  </si>
  <si>
    <t>739-5550</t>
  </si>
  <si>
    <t>Local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</si>
</sst>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805JR-071KL/311-1.0KARCT-ND/731165" TargetMode="External"/><Relationship Id="rId2" Type="http://schemas.openxmlformats.org/officeDocument/2006/relationships/hyperlink" Target="http://it.farnell.com/yageo-phycomp/rc0805jr-071kl/res-film-spesso-1k-5-0-125w-0805/dp/9234004" TargetMode="External"/><Relationship Id="rId3" Type="http://schemas.openxmlformats.org/officeDocument/2006/relationships/hyperlink" Target="http://www.mouser.com/Search/Refine.aspx?Keyword=RC0805JR-071KL%20" TargetMode="External"/><Relationship Id="rId4" Type="http://schemas.openxmlformats.org/officeDocument/2006/relationships/hyperlink" Target="http://www.newark.com/yageo/rc0805jr-071kl/res-thick-film-1k-5-0-125w-0805/dp/68R0253" TargetMode="External"/><Relationship Id="rId5" Type="http://schemas.openxmlformats.org/officeDocument/2006/relationships/hyperlink" Target="http://it.rs-online.com/web/c/?searchTerm=RC0805JR-071KL%20" TargetMode="External"/><Relationship Id="rId6" Type="http://schemas.openxmlformats.org/officeDocument/2006/relationships/hyperlink" Target="http://www.digikey.com/product-detail/en/on-semiconductor/NCP1117ST33T3G/NCP1117ST33T3GOSCT-ND/660708" TargetMode="External"/><Relationship Id="rId7" Type="http://schemas.openxmlformats.org/officeDocument/2006/relationships/hyperlink" Target="http://it.farnell.com/on-semiconductor/ncp1117st33t3g/ic-linear-voltage-regulator/dp/1652366" TargetMode="External"/><Relationship Id="rId8" Type="http://schemas.openxmlformats.org/officeDocument/2006/relationships/hyperlink" Target="http://www.mouser.com/Search/Refine.aspx?Keyword=NCP1117ST33T3G%20" TargetMode="External"/><Relationship Id="rId9" Type="http://schemas.openxmlformats.org/officeDocument/2006/relationships/hyperlink" Target="http://www.newark.com/on-semiconductor/ncp1117st33t3g/ldo-voltage-regulator-3-3v-1a/dp/67H7013" TargetMode="External"/><Relationship Id="rId10" Type="http://schemas.openxmlformats.org/officeDocument/2006/relationships/hyperlink" Target="http://it.rs-online.com/web/p/regolatori-di-tensione-low-dropout/7857207/" TargetMode="External"/><Relationship Id="rId11" Type="http://schemas.openxmlformats.org/officeDocument/2006/relationships/hyperlink" Target="http://www.digikey.com/product-detail/en/c-k/RS-282G05A3-SM-RT/CKN10384CT-ND/2747203" TargetMode="External"/><Relationship Id="rId12" Type="http://schemas.openxmlformats.org/officeDocument/2006/relationships/hyperlink" Target="http://www.mouser.com/Search/../ProductDetail/CK-Components/RS-282G05A3-SM-RT/?qs=sGAEpiMZZMsgGjVA3toVBERYOiiKsymw96bNzPZcDJQ%3d" TargetMode="External"/><Relationship Id="rId13" Type="http://schemas.openxmlformats.org/officeDocument/2006/relationships/hyperlink" Target="http://www.xess.com" TargetMode="External"/><Relationship Id="rId14" Type="http://schemas.openxmlformats.org/officeDocument/2006/relationships/hyperlink" Target="http://www.digikey.com/product-detail/en/cts-resistor-products/742C083392JP/742C083392JPCT-ND/1124537" TargetMode="External"/><Relationship Id="rId15" Type="http://schemas.openxmlformats.org/officeDocument/2006/relationships/hyperlink" Target="http://www.mouser.com/Search/Refine.aspx?Keyword=742C083392JP%20" TargetMode="External"/><Relationship Id="rId16" Type="http://schemas.openxmlformats.org/officeDocument/2006/relationships/hyperlink" Target="http://www.digikey.com/product-detail/en/on-semiconductor/CAT24C32WI-GT3/CAT24C32WI-GT3CT-ND/1631159" TargetMode="External"/><Relationship Id="rId17" Type="http://schemas.openxmlformats.org/officeDocument/2006/relationships/hyperlink" Target="http://it.farnell.com/on-semiconductor/cat24c32wi-gt3/eeprom-seriale-32kbit-400khz-soic/dp/2306646" TargetMode="External"/><Relationship Id="rId18" Type="http://schemas.openxmlformats.org/officeDocument/2006/relationships/hyperlink" Target="http://www.mouser.com/Search/../ProductDetail/ON-Semiconductor/CAT24C32WI-GT3/?qs=sGAEpiMZZMuVhdAcoizlReWCLrywymY2wW8GuBEVk7c%3d" TargetMode="External"/><Relationship Id="rId19" Type="http://schemas.openxmlformats.org/officeDocument/2006/relationships/hyperlink" Target="http://www.newark.com/on-semiconductor/cat24c32wi-gt3/serial-eeprom-32kbit-400khz-soic/dp/08R5414" TargetMode="External"/><Relationship Id="rId20" Type="http://schemas.openxmlformats.org/officeDocument/2006/relationships/hyperlink" Target="http://it.rs-online.com/web/c/?searchTerm=CAT24C32WI-GT3%20" TargetMode="External"/><Relationship Id="rId21" Type="http://schemas.openxmlformats.org/officeDocument/2006/relationships/hyperlink" Target="http://www.digikey.com/product-detail/en/nichicon/UWX1C220MCL1GB/493-2101-1-ND/590076" TargetMode="External"/><Relationship Id="rId22" Type="http://schemas.openxmlformats.org/officeDocument/2006/relationships/hyperlink" Target="http://it.farnell.com/nichicon/uwx1c220mcl1gb/condens-elett-allum-22uf-16v-smd/dp/8823030" TargetMode="External"/><Relationship Id="rId23" Type="http://schemas.openxmlformats.org/officeDocument/2006/relationships/hyperlink" Target="http://www.mouser.com/Search/Refine.aspx?Keyword=UWX1C220MCL1GB%20" TargetMode="External"/><Relationship Id="rId24" Type="http://schemas.openxmlformats.org/officeDocument/2006/relationships/hyperlink" Target="http://www.newark.com/nichicon/uwx1c220mcl1gb/aluminum-electrolytic-capacitor/dp/58R3621" TargetMode="External"/><Relationship Id="rId25" Type="http://schemas.openxmlformats.org/officeDocument/2006/relationships/hyperlink" Target="http://it.rs-online.com/web/c/?searchTerm=UWX1C220MCL1GB%20" TargetMode="External"/><Relationship Id="rId26" Type="http://schemas.openxmlformats.org/officeDocument/2006/relationships/hyperlink" Target="http://www.digikey.com/product-detail/en/taiyo-yuden/LMK212BJ475KD-T/587-1297-1-ND/931074" TargetMode="External"/><Relationship Id="rId27" Type="http://schemas.openxmlformats.org/officeDocument/2006/relationships/hyperlink" Target="http://uk.farnell.com/webapp/wcs/stores/servlet/Search?catalogId=15001&amp;langId=-4&amp;storeId=10165&amp;gs=true&amp;st=LMK212BJ475KD-T%20" TargetMode="External"/><Relationship Id="rId28" Type="http://schemas.openxmlformats.org/officeDocument/2006/relationships/hyperlink" Target="http://www.mouser.com/Search/Refine.aspx?Keyword=LMK212BJ475KD-T%20" TargetMode="External"/><Relationship Id="rId29" Type="http://schemas.openxmlformats.org/officeDocument/2006/relationships/hyperlink" Target="http://www.newark.com/taiyo-yuden/lmk212bj475kd-t/ceramic-capacitor-4-7uf-10v-x5r/dp/18J2726" TargetMode="Externa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9.140625" outlineLevel="2"/>
    <col min="45" max="45" width="9.140625" outlineLevel="2"/>
  </cols>
  <sheetData>
    <row r="1" spans="1:45">
      <c r="H1" s="2" t="s">
        <v>40</v>
      </c>
      <c r="I1" s="2">
        <v>100</v>
      </c>
    </row>
    <row r="2" spans="1:45">
      <c r="H2" s="3" t="s">
        <v>41</v>
      </c>
      <c r="I2" s="4">
        <f>sum(I7:I14)</f>
        <v>0</v>
      </c>
      <c r="M2" s="4">
        <f>sum(M7:M14)</f>
        <v>0</v>
      </c>
      <c r="S2" s="4">
        <f>sum(S7:S14)</f>
        <v>0</v>
      </c>
      <c r="Y2" s="4">
        <f>sum(Y7:Y14)</f>
        <v>0</v>
      </c>
      <c r="AE2" s="4">
        <f>sum(AE7:AE14)</f>
        <v>0</v>
      </c>
      <c r="AK2" s="4">
        <f>sum(AK7:AK14)</f>
        <v>0</v>
      </c>
      <c r="AQ2" s="4">
        <f>sum(AQ7:AQ14)</f>
        <v>0</v>
      </c>
    </row>
    <row r="3" spans="1:45">
      <c r="H3" s="3" t="s">
        <v>42</v>
      </c>
      <c r="I3" s="5">
        <f>TotalCost/BoardQty</f>
        <v>0</v>
      </c>
    </row>
    <row r="5" spans="1:45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43</v>
      </c>
      <c r="K5" s="7"/>
      <c r="L5" s="7"/>
      <c r="M5" s="7"/>
      <c r="N5" s="7"/>
      <c r="O5" s="7"/>
      <c r="P5" s="8" t="s">
        <v>56</v>
      </c>
      <c r="Q5" s="8"/>
      <c r="R5" s="8"/>
      <c r="S5" s="8"/>
      <c r="T5" s="8"/>
      <c r="U5" s="8"/>
      <c r="V5" s="9" t="s">
        <v>60</v>
      </c>
      <c r="W5" s="9"/>
      <c r="X5" s="9"/>
      <c r="Y5" s="9"/>
      <c r="Z5" s="9"/>
      <c r="AA5" s="9"/>
      <c r="AB5" s="10" t="s">
        <v>68</v>
      </c>
      <c r="AC5" s="10"/>
      <c r="AD5" s="10"/>
      <c r="AE5" s="10"/>
      <c r="AF5" s="10"/>
      <c r="AG5" s="10"/>
      <c r="AH5" s="11" t="s">
        <v>74</v>
      </c>
      <c r="AI5" s="11"/>
      <c r="AJ5" s="11"/>
      <c r="AK5" s="11"/>
      <c r="AL5" s="11"/>
      <c r="AM5" s="11"/>
      <c r="AN5" s="12" t="s">
        <v>78</v>
      </c>
      <c r="AO5" s="12"/>
      <c r="AP5" s="12"/>
      <c r="AQ5" s="12"/>
      <c r="AR5" s="12"/>
      <c r="AS5" s="12"/>
    </row>
    <row r="6" spans="1:45">
      <c r="A6" s="13" t="s">
        <v>6</v>
      </c>
      <c r="B6" s="13" t="s">
        <v>8</v>
      </c>
      <c r="C6" s="13" t="s">
        <v>9</v>
      </c>
      <c r="D6" s="13" t="s">
        <v>5</v>
      </c>
      <c r="E6" s="13" t="s">
        <v>4</v>
      </c>
      <c r="F6" s="13" t="s">
        <v>1</v>
      </c>
      <c r="G6" s="13" t="s">
        <v>7</v>
      </c>
      <c r="H6" s="13" t="s">
        <v>3</v>
      </c>
      <c r="I6" s="13" t="s">
        <v>2</v>
      </c>
      <c r="J6" s="13" t="s">
        <v>45</v>
      </c>
      <c r="K6" s="13" t="s">
        <v>46</v>
      </c>
      <c r="L6" s="13" t="s">
        <v>3</v>
      </c>
      <c r="M6" s="13" t="s">
        <v>2</v>
      </c>
      <c r="N6" s="13" t="s">
        <v>47</v>
      </c>
      <c r="O6" s="13" t="s">
        <v>44</v>
      </c>
      <c r="P6" s="13" t="s">
        <v>45</v>
      </c>
      <c r="Q6" s="13" t="s">
        <v>46</v>
      </c>
      <c r="R6" s="13" t="s">
        <v>3</v>
      </c>
      <c r="S6" s="13" t="s">
        <v>2</v>
      </c>
      <c r="T6" s="13" t="s">
        <v>47</v>
      </c>
      <c r="U6" s="13" t="s">
        <v>44</v>
      </c>
      <c r="V6" s="13" t="s">
        <v>45</v>
      </c>
      <c r="W6" s="13" t="s">
        <v>46</v>
      </c>
      <c r="X6" s="13" t="s">
        <v>3</v>
      </c>
      <c r="Y6" s="13" t="s">
        <v>2</v>
      </c>
      <c r="Z6" s="13" t="s">
        <v>47</v>
      </c>
      <c r="AA6" s="13" t="s">
        <v>44</v>
      </c>
      <c r="AB6" s="13" t="s">
        <v>45</v>
      </c>
      <c r="AC6" s="13" t="s">
        <v>46</v>
      </c>
      <c r="AD6" s="13" t="s">
        <v>3</v>
      </c>
      <c r="AE6" s="13" t="s">
        <v>2</v>
      </c>
      <c r="AF6" s="13" t="s">
        <v>47</v>
      </c>
      <c r="AG6" s="13" t="s">
        <v>44</v>
      </c>
      <c r="AH6" s="13" t="s">
        <v>45</v>
      </c>
      <c r="AI6" s="13" t="s">
        <v>46</v>
      </c>
      <c r="AJ6" s="13" t="s">
        <v>3</v>
      </c>
      <c r="AK6" s="13" t="s">
        <v>2</v>
      </c>
      <c r="AL6" s="13" t="s">
        <v>47</v>
      </c>
      <c r="AM6" s="13" t="s">
        <v>44</v>
      </c>
      <c r="AN6" s="13" t="s">
        <v>45</v>
      </c>
      <c r="AO6" s="13" t="s">
        <v>46</v>
      </c>
      <c r="AP6" s="13" t="s">
        <v>3</v>
      </c>
      <c r="AQ6" s="13" t="s">
        <v>2</v>
      </c>
      <c r="AR6" s="13" t="s">
        <v>47</v>
      </c>
      <c r="AS6" s="13" t="s">
        <v>44</v>
      </c>
    </row>
    <row r="7" spans="1:45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7" s="14">
        <f>iferror(G7*H7,"")</f>
        <v>0</v>
      </c>
      <c r="J7">
        <v>1755551</v>
      </c>
      <c r="L7" s="14">
        <f>iferror(lookup(if(K7="",G7,K7),{0,1,10,25,50,100,250,500,1000,5000,10000,25000,50000,125000},{0.0,0.1,0.016,0.0116,0.009,0.0066,0.00504,0.00404,0.00297,0.00213,0.00185,0.00162,0.00149,0.00146}),"")</f>
        <v>0</v>
      </c>
      <c r="M7" s="14">
        <f>iferror(if(K7="",G7,K7)*L7,"")</f>
        <v>0</v>
      </c>
      <c r="N7" t="s">
        <v>49</v>
      </c>
      <c r="O7" s="15" t="s">
        <v>48</v>
      </c>
      <c r="P7">
        <v>119755</v>
      </c>
      <c r="R7" s="14">
        <f>iferror(lookup(if(Q7="",G7,Q7),{0,1,100,500,1000,2500,5000,25000,50000},{0.0,0.00996495,0.00996495,0.0075005,0.0060004,0.00503605,0.00375025,0.002143,0.0019287}),"")</f>
        <v>0</v>
      </c>
      <c r="S7" s="14">
        <f>iferror(if(Q7="",G7,Q7)*R7,"")</f>
        <v>0</v>
      </c>
      <c r="T7" t="s">
        <v>57</v>
      </c>
      <c r="U7" s="15" t="s">
        <v>48</v>
      </c>
      <c r="V7">
        <v>174883</v>
      </c>
      <c r="X7" s="14">
        <f>iferror(lookup(if(W7="",G7,W7),{0,1,10,100,1000,5000,10000},{0.0,0.1,0.013,0.005,0.003,0.003,0.002}),"")</f>
        <v>0</v>
      </c>
      <c r="Y7" s="14">
        <f>iferror(if(W7="",G7,W7)*X7,"")</f>
        <v>0</v>
      </c>
      <c r="Z7" t="s">
        <v>61</v>
      </c>
      <c r="AA7" s="15" t="s">
        <v>48</v>
      </c>
      <c r="AB7">
        <v>5717</v>
      </c>
      <c r="AD7" s="14">
        <f>iferror(lookup(if(AC7="",G7,AC7),{0,1,10,25,100,250,500,1000},{0.0,0.1,0.018,0.012,0.007,0.005,0.004,0.003}),"")</f>
        <v>0</v>
      </c>
      <c r="AE7" s="14">
        <f>iferror(if(AC7="",G7,AC7)*AD7,"")</f>
        <v>0</v>
      </c>
      <c r="AF7" t="s">
        <v>69</v>
      </c>
      <c r="AG7" s="15" t="s">
        <v>48</v>
      </c>
      <c r="AH7">
        <v>1</v>
      </c>
      <c r="AJ7" s="14">
        <f>iferror(lookup(if(AI7="",G7,AI7),{0,1,5},{0.0,23.55157,19.447725}),"")</f>
        <v>0</v>
      </c>
      <c r="AK7" s="14">
        <f>iferror(if(AI7="",G7,AI7)*AJ7,"")</f>
        <v>0</v>
      </c>
      <c r="AL7" t="s">
        <v>75</v>
      </c>
      <c r="AM7" s="15" t="s">
        <v>48</v>
      </c>
    </row>
    <row r="8" spans="1:45">
      <c r="A8" t="s">
        <v>14</v>
      </c>
      <c r="B8" t="s">
        <v>17</v>
      </c>
      <c r="D8" t="s">
        <v>16</v>
      </c>
      <c r="F8" t="s">
        <v>15</v>
      </c>
      <c r="G8">
        <f>BoardQty*1</f>
        <v>0</v>
      </c>
      <c r="H8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8" s="14">
        <f>iferror(G8*H8,"")</f>
        <v>0</v>
      </c>
      <c r="J8">
        <v>23226</v>
      </c>
      <c r="L8" s="14">
        <f>iferror(lookup(if(K8="",G8,K8),{0,1,10,100,500,1000,4000,8000,12000,28000},{0.0,0.46,0.391,0.2919,0.22932,0.17721,0.15686,0.14674,0.13662,0.12954}),"")</f>
        <v>0</v>
      </c>
      <c r="M8" s="14">
        <f>iferror(if(K8="",G8,K8)*L8,"")</f>
        <v>0</v>
      </c>
      <c r="N8" t="s">
        <v>50</v>
      </c>
      <c r="O8" s="15" t="s">
        <v>48</v>
      </c>
      <c r="P8">
        <v>19940</v>
      </c>
      <c r="R8" s="14">
        <f>iferror(lookup(if(Q8="",G8,Q8),{0,1,10,100,500,1000,2000},{0.0,0.4060985,0.4060985,0.222872,0.1982275,0.1725115,0.1360805}),"")</f>
        <v>0</v>
      </c>
      <c r="S8" s="14">
        <f>iferror(if(Q8="",G8,Q8)*R8,"")</f>
        <v>0</v>
      </c>
      <c r="T8" t="s">
        <v>58</v>
      </c>
      <c r="U8" s="15" t="s">
        <v>48</v>
      </c>
      <c r="V8">
        <v>0</v>
      </c>
      <c r="X8" s="14">
        <f>iferror(lookup(if(W8="",G8,W8),{0,1,10,100,1000,4000,8000,24000},{0.0,0.44,0.365,0.223,0.172,0.147,0.136,0.131}),"")</f>
        <v>0</v>
      </c>
      <c r="Y8" s="14">
        <f>iferror(if(W8="",G8,W8)*X8,"")</f>
        <v>0</v>
      </c>
      <c r="Z8" t="s">
        <v>62</v>
      </c>
      <c r="AA8" s="15" t="s">
        <v>48</v>
      </c>
      <c r="AB8">
        <v>4050</v>
      </c>
      <c r="AD8" s="14">
        <f>iferror(lookup(if(AC8="",G8,AC8),{0,1,10,25,50,100,500,1000},{0.0,0.44,0.365,0.318,0.27,0.223,0.198,0.172}),"")</f>
        <v>0</v>
      </c>
      <c r="AE8" s="14">
        <f>iferror(if(AC8="",G8,AC8)*AD8,"")</f>
        <v>0</v>
      </c>
      <c r="AF8" t="s">
        <v>70</v>
      </c>
      <c r="AG8" s="15" t="s">
        <v>48</v>
      </c>
      <c r="AH8">
        <v>180</v>
      </c>
      <c r="AJ8" s="14">
        <f>iferror(lookup(if(AI8="",G8,AI8),{0,1,20,40},{0.0,0.3396655,0.3396655,0.2732325}),"")</f>
        <v>0</v>
      </c>
      <c r="AK8" s="14">
        <f>iferror(if(AI8="",G8,AI8)*AJ8,"")</f>
        <v>0</v>
      </c>
      <c r="AL8" t="s">
        <v>76</v>
      </c>
      <c r="AM8" s="15" t="s">
        <v>48</v>
      </c>
    </row>
    <row r="9" spans="1:45">
      <c r="A9" t="s">
        <v>18</v>
      </c>
      <c r="B9" t="s">
        <v>21</v>
      </c>
      <c r="D9" t="s">
        <v>20</v>
      </c>
      <c r="F9" t="s">
        <v>19</v>
      </c>
      <c r="G9">
        <f>BoardQty*1</f>
        <v>0</v>
      </c>
      <c r="H9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9" s="14">
        <f>iferror(G9*H9,"")</f>
        <v>0</v>
      </c>
      <c r="J9">
        <v>50486</v>
      </c>
      <c r="L9" s="14">
        <f>iferror(lookup(if(K9="",G9,K9),{0,1,10,25,50,100,250,500,1000,3000,6000},{0.0,0.76,0.729,0.6876,0.605,0.55,0.52252,0.50876,0.39875,0.41325,0.38475}),"")</f>
        <v>0</v>
      </c>
      <c r="M9" s="14">
        <f>iferror(if(K9="",G9,K9)*L9,"")</f>
        <v>0</v>
      </c>
      <c r="N9" t="s">
        <v>51</v>
      </c>
      <c r="O9" s="15" t="s">
        <v>48</v>
      </c>
      <c r="V9">
        <v>5969</v>
      </c>
      <c r="X9" s="14">
        <f>iferror(lookup(if(W9="",G9,W9),{0,1,25,100,250,500,1000,3000,6000,12000},{0.0,0.729,0.605,0.55,0.522,0.508,0.476,0.455,0.428,0.426}),"")</f>
        <v>0</v>
      </c>
      <c r="Y9" s="14">
        <f>iferror(if(W9="",G9,W9)*X9,"")</f>
        <v>0</v>
      </c>
      <c r="Z9" t="s">
        <v>63</v>
      </c>
      <c r="AA9" s="15" t="s">
        <v>48</v>
      </c>
      <c r="AN9">
        <v>0</v>
      </c>
      <c r="AP9" s="14">
        <f>iferror(lookup(if(AO9="",G9,AO9),{0,1,10},{0.0,0.1,0.03}),"")</f>
        <v>0</v>
      </c>
      <c r="AQ9" s="14">
        <f>iferror(if(AO9="",G9,AO9)*AP9,"")</f>
        <v>0</v>
      </c>
      <c r="AR9" t="s">
        <v>19</v>
      </c>
      <c r="AS9" s="15" t="s">
        <v>48</v>
      </c>
    </row>
    <row r="10" spans="1:45">
      <c r="A10" t="s">
        <v>22</v>
      </c>
      <c r="B10" t="s">
        <v>25</v>
      </c>
      <c r="D10" t="s">
        <v>24</v>
      </c>
      <c r="F10" t="s">
        <v>23</v>
      </c>
      <c r="G10">
        <f>BoardQty*1</f>
        <v>0</v>
      </c>
      <c r="H10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0" s="14">
        <f>iferror(G10*H10,"")</f>
        <v>0</v>
      </c>
      <c r="J10">
        <v>36559</v>
      </c>
      <c r="L10" s="14">
        <f>iferror(lookup(if(K10="",G10,K10),{0,1,10,25,50,100,250,500,1000,5000,10000,25000,50000,125000},{0.0,0.1,0.067,0.0484,0.037,0.0273,0.0208,0.01664,0.01224,0.00798,0.00693,0.00609,0.00559,0.00547}),"")</f>
        <v>0</v>
      </c>
      <c r="M10" s="14">
        <f>iferror(if(K10="",G10,K10)*L10,"")</f>
        <v>0</v>
      </c>
      <c r="N10" t="s">
        <v>52</v>
      </c>
      <c r="O10" s="15" t="s">
        <v>48</v>
      </c>
      <c r="V10">
        <v>6396</v>
      </c>
      <c r="X10" s="14">
        <f>iferror(lookup(if(W10="",G10,W10),{0,1,10,100,1000,5000,10000,25000},{0.0,0.1,0.069,0.017,0.013,0.008,0.007,0.006}),"")</f>
        <v>0</v>
      </c>
      <c r="Y10" s="14">
        <f>iferror(if(W10="",G10,W10)*X10,"")</f>
        <v>0</v>
      </c>
      <c r="Z10" t="s">
        <v>64</v>
      </c>
      <c r="AA10" s="15" t="s">
        <v>48</v>
      </c>
    </row>
    <row r="11" spans="1:45">
      <c r="A11" t="s">
        <v>26</v>
      </c>
      <c r="B11" t="s">
        <v>29</v>
      </c>
      <c r="D11" t="s">
        <v>28</v>
      </c>
      <c r="F11" t="s">
        <v>27</v>
      </c>
      <c r="G11">
        <f>BoardQty*1</f>
        <v>0</v>
      </c>
      <c r="H11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1" s="14">
        <f>iferror(G11*H11,"")</f>
        <v>0</v>
      </c>
      <c r="J11">
        <v>32340</v>
      </c>
      <c r="L11" s="14">
        <f>iferror(lookup(if(K11="",G11,K11),{0,1,10,100,500,1000,3000,6000,15000,30000},{0.0,0.21,0.201,0.1652,0.16064,0.15633,0.1348,0.12774,0.12552,0.12254}),"")</f>
        <v>0</v>
      </c>
      <c r="M11" s="14">
        <f>iferror(if(K11="",G11,K11)*L11,"")</f>
        <v>0</v>
      </c>
      <c r="N11" t="s">
        <v>53</v>
      </c>
      <c r="O11" s="15" t="s">
        <v>48</v>
      </c>
      <c r="U11" s="15" t="s">
        <v>48</v>
      </c>
      <c r="V11">
        <v>7859</v>
      </c>
      <c r="X11" s="14">
        <f>iferror(lookup(if(W11="",G11,W11),{0,1,10,100,1000,3000,9000,24000,45000},{0.0,0.49,0.377,0.204,0.153,0.131,0.123,0.113,0.11}),"")</f>
        <v>0</v>
      </c>
      <c r="Y11" s="14">
        <f>iferror(if(W11="",G11,W11)*X11,"")</f>
        <v>0</v>
      </c>
      <c r="Z11" t="s">
        <v>65</v>
      </c>
      <c r="AA11" s="15" t="s">
        <v>48</v>
      </c>
      <c r="AB11">
        <v>3867</v>
      </c>
      <c r="AD11" s="14">
        <f>iferror(lookup(if(AC11="",G11,AC11),{0,1,10,100,1000},{0.0,0.494,0.377,0.205,0.154}),"")</f>
        <v>0</v>
      </c>
      <c r="AE11" s="14">
        <f>iferror(if(AC11="",G11,AC11)*AD11,"")</f>
        <v>0</v>
      </c>
      <c r="AF11" t="s">
        <v>71</v>
      </c>
      <c r="AG11" s="15" t="s">
        <v>48</v>
      </c>
      <c r="AM11" s="15" t="s">
        <v>48</v>
      </c>
    </row>
    <row r="12" spans="1:45">
      <c r="A12" t="s">
        <v>30</v>
      </c>
      <c r="B12" t="s">
        <v>33</v>
      </c>
      <c r="D12" t="s">
        <v>32</v>
      </c>
      <c r="F12" t="s">
        <v>31</v>
      </c>
      <c r="G12">
        <f>BoardQty*1</f>
        <v>0</v>
      </c>
      <c r="H12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2" s="14">
        <f>iferror(G12*H12,"")</f>
        <v>0</v>
      </c>
      <c r="J12">
        <v>2223</v>
      </c>
      <c r="L12" s="14">
        <f>iferror(lookup(if(K12="",G12,K12),{0,1,10,25,50,100,250,500,1000,2000,5000,10000,25000,50000,100000},{0.0,0.29,0.196,0.1564,0.1304,0.1108,0.088,0.07822,0.06111,0.0582,0.05384,0.05093,0.04656,0.04365,0.03856}),"")</f>
        <v>0</v>
      </c>
      <c r="M12" s="14">
        <f>iferror(if(K12="",G12,K12)*L12,"")</f>
        <v>0</v>
      </c>
      <c r="N12" t="s">
        <v>54</v>
      </c>
      <c r="O12" s="15" t="s">
        <v>48</v>
      </c>
      <c r="P12">
        <v>894</v>
      </c>
      <c r="R12" s="14">
        <f>iferror(lookup(if(Q12="",G12,Q12),{0,1,100,250,500,1000,5000,10000},{0.0,0.10318545,0.10318545,0.0955778,0.0765051,0.0653615,0.05261065,0.05068195}),"")</f>
        <v>0</v>
      </c>
      <c r="S12" s="14">
        <f>iferror(if(Q12="",G12,Q12)*R12,"")</f>
        <v>0</v>
      </c>
      <c r="T12" t="s">
        <v>59</v>
      </c>
      <c r="U12" s="15" t="s">
        <v>48</v>
      </c>
      <c r="V12">
        <v>0</v>
      </c>
      <c r="X12" s="14">
        <f>iferror(lookup(if(W12="",G12,W12),{0,1,10,100,500,1000,2000,10000,25000,50000},{0.0,0.289,0.13,0.088,0.078,0.061,0.053,0.05,0.046,0.038}),"")</f>
        <v>0</v>
      </c>
      <c r="Y12" s="14">
        <f>iferror(if(W12="",G12,W12)*X12,"")</f>
        <v>0</v>
      </c>
      <c r="Z12" t="s">
        <v>66</v>
      </c>
      <c r="AA12" s="15" t="s">
        <v>48</v>
      </c>
      <c r="AB12">
        <v>832</v>
      </c>
      <c r="AD12" s="14">
        <f>iferror(lookup(if(AC12="",G12,AC12),{0,1,10,25,50,100,250,500},{0.0,0.308,0.287,0.189,0.158,0.134,0.108,0.096}),"")</f>
        <v>0</v>
      </c>
      <c r="AE12" s="14">
        <f>iferror(if(AC12="",G12,AC12)*AD12,"")</f>
        <v>0</v>
      </c>
      <c r="AF12" t="s">
        <v>72</v>
      </c>
      <c r="AG12" s="15" t="s">
        <v>48</v>
      </c>
      <c r="AH12">
        <v>590</v>
      </c>
      <c r="AJ12" s="14">
        <f>iferror(lookup(if(AI12="",G12,AI12),{0,1,10,500},{0.0,0.1746545,0.1746545,0.094292}),"")</f>
        <v>0</v>
      </c>
      <c r="AK12" s="14">
        <f>iferror(if(AI12="",G12,AI12)*AJ12,"")</f>
        <v>0</v>
      </c>
      <c r="AL12" t="s">
        <v>77</v>
      </c>
      <c r="AM12" s="15" t="s">
        <v>48</v>
      </c>
    </row>
    <row r="13" spans="1:45">
      <c r="A13" t="s">
        <v>34</v>
      </c>
      <c r="B13" t="s">
        <v>36</v>
      </c>
      <c r="D13" t="s">
        <v>12</v>
      </c>
      <c r="F13" t="s">
        <v>35</v>
      </c>
      <c r="G13">
        <f>BoardQty*1</f>
        <v>0</v>
      </c>
      <c r="H13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3" s="14">
        <f>iferror(G13*H13,"")</f>
        <v>0</v>
      </c>
      <c r="J13">
        <v>212439</v>
      </c>
      <c r="L13" s="14">
        <f>iferror(lookup(if(K13="",G13,K13),{0,1,10,25,50,100,250,500,1000,4000,8000,12000,28000,100000},{0.0,0.18,0.128,0.0936,0.0728,0.0602,0.04988,0.04224,0.03497,0.02638,0.02454,0.02331,0.02209,0.01672}),"")</f>
        <v>0</v>
      </c>
      <c r="M13" s="14">
        <f>iferror(if(K13="",G13,K13)*L13,"")</f>
        <v>0</v>
      </c>
      <c r="N13" t="s">
        <v>55</v>
      </c>
      <c r="O13" s="15" t="s">
        <v>48</v>
      </c>
      <c r="U13" s="15" t="s">
        <v>48</v>
      </c>
      <c r="V13">
        <v>10233</v>
      </c>
      <c r="X13" s="14">
        <f>iferror(lookup(if(W13="",G13,W13),{0,1,10,100,500,1000,4000},{0.0,0.46,0.201,0.114,0.078,0.063,0.063}),"")</f>
        <v>0</v>
      </c>
      <c r="Y13" s="14">
        <f>iferror(if(W13="",G13,W13)*X13,"")</f>
        <v>0</v>
      </c>
      <c r="Z13" t="s">
        <v>67</v>
      </c>
      <c r="AA13" s="15" t="s">
        <v>48</v>
      </c>
      <c r="AB13">
        <v>3663</v>
      </c>
      <c r="AD13" s="14">
        <f>iferror(lookup(if(AC13="",G13,AC13),{0,1,10,50,100,500,1000},{0.0,0.1,0.092,0.086,0.081,0.063,0.052}),"")</f>
        <v>0</v>
      </c>
      <c r="AE13" s="14">
        <f>iferror(if(AC13="",G13,AC13)*AD13,"")</f>
        <v>0</v>
      </c>
      <c r="AF13" t="s">
        <v>73</v>
      </c>
      <c r="AG13" s="15" t="s">
        <v>48</v>
      </c>
    </row>
    <row r="14" spans="1:45">
      <c r="A14" t="s">
        <v>37</v>
      </c>
      <c r="B14" t="s">
        <v>39</v>
      </c>
      <c r="D14" t="s">
        <v>38</v>
      </c>
      <c r="G14">
        <f>BoardQty*1</f>
        <v>0</v>
      </c>
      <c r="H14" s="14">
        <f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14" s="14">
        <f>iferror(G14*H14,"")</f>
        <v>0</v>
      </c>
    </row>
    <row r="16" spans="1:45">
      <c r="K16">
        <f t="array" ref="K16">IFERROR(CONCATENATE(TEXT(INDEX($K$7:$K$14,SMALL(IF($N$7:$N$14&lt;&gt;"",IF($K$7:$K$14&lt;&gt;"",ROW($K$7:$K$14)-MIN(ROW($K$7:$K$14))+1,""),""),ROW()-ROW(A$16)+1)),"##0"),","),"")</f>
        <v>0</v>
      </c>
      <c r="L16">
        <f t="array" ref="L16">IFERROR(CONCATENATE((INDEX($N$7:$N$14,SMALL(IF($N$7:$N$14&lt;&gt;"",IF($K$7:$K$14&lt;&gt;"",ROW($K$7:$K$14)-MIN(ROW($K$7:$K$14))+1,""),""),ROW()-ROW(A$16)+1))),","),"")</f>
        <v>0</v>
      </c>
      <c r="M16">
        <f t="array" ref="M16">IFERROR(CONCATENATE((INDEX($A$7:$A$14,SMALL(IF($N$7:$N$14&lt;&gt;"",IF($K$7:$K$14&lt;&gt;"",ROW($K$7:$K$14)-MIN(ROW($K$7:$K$14))+1,""),""),ROW()-ROW(A$16)+1))),),"")</f>
        <v>0</v>
      </c>
      <c r="Q16">
        <f t="array" ref="Q16">IFERROR(CONCATENATE((INDEX($T$7:$T$14,SMALL(IF($T$7:$T$14&lt;&gt;"",IF($Q$7:$Q$14&lt;&gt;"",ROW($Q$7:$Q$14)-MIN(ROW($Q$7:$Q$14))+1,""),""),ROW()-ROW(A$16)+1)))," "),"")</f>
        <v>0</v>
      </c>
      <c r="R16">
        <f t="array" ref="R16">IFERROR(CONCATENATE(TEXT(INDEX($Q$7:$Q$14,SMALL(IF($T$7:$T$14&lt;&gt;"",IF($Q$7:$Q$14&lt;&gt;"",ROW($Q$7:$Q$14)-MIN(ROW($Q$7:$Q$14))+1,""),""),ROW()-ROW(A$16)+1)),"##0")," "),"")</f>
        <v>0</v>
      </c>
      <c r="S16">
        <f t="array" ref="S16">IFERROR(CONCATENATE((INDEX($A$7:$A$14,SMALL(IF($T$7:$T$14&lt;&gt;"",IF($Q$7:$Q$14&lt;&gt;"",ROW($Q$7:$Q$14)-MIN(ROW($Q$7:$Q$14))+1,""),""),ROW()-ROW(A$16)+1))),),"")</f>
        <v>0</v>
      </c>
      <c r="W16">
        <f t="array" ref="W16">IFERROR(CONCATENATE((INDEX($Z$7:$Z$14,SMALL(IF($Z$7:$Z$14&lt;&gt;"",IF($W$7:$W$14&lt;&gt;"",ROW($W$7:$W$14)-MIN(ROW($W$7:$W$14))+1,""),""),ROW()-ROW(A$16)+1)))," "),"")</f>
        <v>0</v>
      </c>
      <c r="X16">
        <f t="array" ref="X16">IFERROR(CONCATENATE(TEXT(INDEX($W$7:$W$14,SMALL(IF($Z$7:$Z$14&lt;&gt;"",IF($W$7:$W$14&lt;&gt;"",ROW($W$7:$W$14)-MIN(ROW($W$7:$W$14))+1,""),""),ROW()-ROW(A$16)+1)),"##0")," "),"")</f>
        <v>0</v>
      </c>
      <c r="Y16">
        <f t="array" ref="Y16">IFERROR(CONCATENATE((INDEX($A$7:$A$14,SMALL(IF($Z$7:$Z$14&lt;&gt;"",IF($W$7:$W$14&lt;&gt;"",ROW($W$7:$W$14)-MIN(ROW($W$7:$W$14))+1,""),""),ROW()-ROW(A$16)+1))),),"")</f>
        <v>0</v>
      </c>
      <c r="AC16">
        <f t="array" ref="AC16">IFERROR(CONCATENATE((INDEX($AF$7:$AF$14,SMALL(IF($AF$7:$AF$14&lt;&gt;"",IF($AC$7:$AC$14&lt;&gt;"",ROW($AC$7:$AC$14)-MIN(ROW($AC$7:$AC$14))+1,""),""),ROW()-ROW(A$16)+1))),","),"")</f>
        <v>0</v>
      </c>
      <c r="AD16">
        <f t="array" ref="AD16">IFERROR(CONCATENATE(TEXT(INDEX($AC$7:$AC$14,SMALL(IF($AF$7:$AF$14&lt;&gt;"",IF($AC$7:$AC$14&lt;&gt;"",ROW($AC$7:$AC$14)-MIN(ROW($AC$7:$AC$14))+1,""),""),ROW()-ROW(A$16)+1)),"##0"),","),"")</f>
        <v>0</v>
      </c>
      <c r="AE16">
        <f t="array" ref="AE16">IFERROR(CONCATENATE((INDEX($A$7:$A$14,SMALL(IF($AF$7:$AF$14&lt;&gt;"",IF($AC$7:$AC$14&lt;&gt;"",ROW($AC$7:$AC$14)-MIN(ROW($AC$7:$AC$14))+1,""),""),ROW()-ROW(A$16)+1))),),"")</f>
        <v>0</v>
      </c>
      <c r="AI16">
        <f t="array" ref="AI16">IFERROR(CONCATENATE((INDEX($AL$7:$AL$14,SMALL(IF($AL$7:$AL$14&lt;&gt;"",IF($AI$7:$AI$14&lt;&gt;"",ROW($AI$7:$AI$14)-MIN(ROW($AI$7:$AI$14))+1,""),""),ROW()-ROW(A$16)+1)))," "),"")</f>
        <v>0</v>
      </c>
      <c r="AJ16">
        <f t="array" ref="AJ16">IFERROR(CONCATENATE(TEXT(INDEX($AI$7:$AI$14,SMALL(IF($AL$7:$AL$14&lt;&gt;"",IF($AI$7:$AI$14&lt;&gt;"",ROW($AI$7:$AI$14)-MIN(ROW($AI$7:$AI$14))+1,""),""),ROW()-ROW(A$16)+1)),"##0")," "),"")</f>
        <v>0</v>
      </c>
      <c r="AK16">
        <f t="array" ref="AK16">IFERROR(CONCATENATE((INDEX($A$7:$A$14,SMALL(IF($AL$7:$AL$14&lt;&gt;"",IF($AI$7:$AI$14&lt;&gt;"",ROW($AI$7:$AI$14)-MIN(ROW($AI$7:$AI$14))+1,""),""),ROW()-ROW(A$16)+1))),),"")</f>
        <v>0</v>
      </c>
      <c r="AO16">
        <f t="array" ref="AO16">IFERROR(CONCATENATE(TEXT(INDEX($AO$7:$AO$14,SMALL(IF($AR$7:$AR$14&lt;&gt;"",IF($AO$7:$AO$14&lt;&gt;"",ROW($AO$7:$AO$14)-MIN(ROW($AO$7:$AO$14))+1,""),""),ROW()-ROW(A$16)+1)),"##0"),),"")</f>
        <v>0</v>
      </c>
      <c r="AP16">
        <f t="array" ref="AP16">IFERROR(CONCATENATE((INDEX($AR$7:$AR$14,SMALL(IF($AR$7:$AR$14&lt;&gt;"",IF($AO$7:$AO$14&lt;&gt;"",ROW($AO$7:$AO$14)-MIN(ROW($AO$7:$AO$14))+1,""),""),ROW()-ROW(A$16)+1))),),"")</f>
        <v>0</v>
      </c>
      <c r="AQ16">
        <f t="array" ref="AQ16">IFERROR(CONCATENATE((INDEX($A$7:$A$14,SMALL(IF($AR$7:$AR$14&lt;&gt;"",IF($AO$7:$AO$14&lt;&gt;"",ROW($AO$7:$AO$14)-MIN(ROW($AO$7:$AO$14))+1,""),""),ROW()-ROW(A$16)+1))),),"")</f>
        <v>0</v>
      </c>
    </row>
    <row r="17" spans="11:43">
      <c r="K17">
        <f t="array" ref="K17">IFERROR(CONCATENATE(TEXT(INDEX($K$7:$K$14,SMALL(IF($N$7:$N$14&lt;&gt;"",IF($K$7:$K$14&lt;&gt;"",ROW($K$7:$K$14)-MIN(ROW($K$7:$K$14))+1,""),""),ROW()-ROW(A$16)+1)),"##0"),","),"")</f>
        <v>0</v>
      </c>
      <c r="L17">
        <f t="array" ref="L17">IFERROR(CONCATENATE((INDEX($N$7:$N$14,SMALL(IF($N$7:$N$14&lt;&gt;"",IF($K$7:$K$14&lt;&gt;"",ROW($K$7:$K$14)-MIN(ROW($K$7:$K$14))+1,""),""),ROW()-ROW(A$16)+1))),","),"")</f>
        <v>0</v>
      </c>
      <c r="M17">
        <f t="array" ref="M17">IFERROR(CONCATENATE((INDEX($A$7:$A$14,SMALL(IF($N$7:$N$14&lt;&gt;"",IF($K$7:$K$14&lt;&gt;"",ROW($K$7:$K$14)-MIN(ROW($K$7:$K$14))+1,""),""),ROW()-ROW(A$16)+1))),),"")</f>
        <v>0</v>
      </c>
      <c r="Q17">
        <f t="array" ref="Q17">IFERROR(CONCATENATE((INDEX($T$7:$T$14,SMALL(IF($T$7:$T$14&lt;&gt;"",IF($Q$7:$Q$14&lt;&gt;"",ROW($Q$7:$Q$14)-MIN(ROW($Q$7:$Q$14))+1,""),""),ROW()-ROW(A$16)+1)))," "),"")</f>
        <v>0</v>
      </c>
      <c r="R17">
        <f t="array" ref="R17">IFERROR(CONCATENATE(TEXT(INDEX($Q$7:$Q$14,SMALL(IF($T$7:$T$14&lt;&gt;"",IF($Q$7:$Q$14&lt;&gt;"",ROW($Q$7:$Q$14)-MIN(ROW($Q$7:$Q$14))+1,""),""),ROW()-ROW(A$16)+1)),"##0")," "),"")</f>
        <v>0</v>
      </c>
      <c r="S17">
        <f t="array" ref="S17">IFERROR(CONCATENATE((INDEX($A$7:$A$14,SMALL(IF($T$7:$T$14&lt;&gt;"",IF($Q$7:$Q$14&lt;&gt;"",ROW($Q$7:$Q$14)-MIN(ROW($Q$7:$Q$14))+1,""),""),ROW()-ROW(A$16)+1))),),"")</f>
        <v>0</v>
      </c>
      <c r="W17">
        <f t="array" ref="W17">IFERROR(CONCATENATE((INDEX($Z$7:$Z$14,SMALL(IF($Z$7:$Z$14&lt;&gt;"",IF($W$7:$W$14&lt;&gt;"",ROW($W$7:$W$14)-MIN(ROW($W$7:$W$14))+1,""),""),ROW()-ROW(A$16)+1)))," "),"")</f>
        <v>0</v>
      </c>
      <c r="X17">
        <f t="array" ref="X17">IFERROR(CONCATENATE(TEXT(INDEX($W$7:$W$14,SMALL(IF($Z$7:$Z$14&lt;&gt;"",IF($W$7:$W$14&lt;&gt;"",ROW($W$7:$W$14)-MIN(ROW($W$7:$W$14))+1,""),""),ROW()-ROW(A$16)+1)),"##0")," "),"")</f>
        <v>0</v>
      </c>
      <c r="Y17">
        <f t="array" ref="Y17">IFERROR(CONCATENATE((INDEX($A$7:$A$14,SMALL(IF($Z$7:$Z$14&lt;&gt;"",IF($W$7:$W$14&lt;&gt;"",ROW($W$7:$W$14)-MIN(ROW($W$7:$W$14))+1,""),""),ROW()-ROW(A$16)+1))),),"")</f>
        <v>0</v>
      </c>
      <c r="AC17">
        <f t="array" ref="AC17">IFERROR(CONCATENATE((INDEX($AF$7:$AF$14,SMALL(IF($AF$7:$AF$14&lt;&gt;"",IF($AC$7:$AC$14&lt;&gt;"",ROW($AC$7:$AC$14)-MIN(ROW($AC$7:$AC$14))+1,""),""),ROW()-ROW(A$16)+1))),","),"")</f>
        <v>0</v>
      </c>
      <c r="AD17">
        <f t="array" ref="AD17">IFERROR(CONCATENATE(TEXT(INDEX($AC$7:$AC$14,SMALL(IF($AF$7:$AF$14&lt;&gt;"",IF($AC$7:$AC$14&lt;&gt;"",ROW($AC$7:$AC$14)-MIN(ROW($AC$7:$AC$14))+1,""),""),ROW()-ROW(A$16)+1)),"##0"),","),"")</f>
        <v>0</v>
      </c>
      <c r="AE17">
        <f t="array" ref="AE17">IFERROR(CONCATENATE((INDEX($A$7:$A$14,SMALL(IF($AF$7:$AF$14&lt;&gt;"",IF($AC$7:$AC$14&lt;&gt;"",ROW($AC$7:$AC$14)-MIN(ROW($AC$7:$AC$14))+1,""),""),ROW()-ROW(A$16)+1))),),"")</f>
        <v>0</v>
      </c>
      <c r="AI17">
        <f t="array" ref="AI17">IFERROR(CONCATENATE((INDEX($AL$7:$AL$14,SMALL(IF($AL$7:$AL$14&lt;&gt;"",IF($AI$7:$AI$14&lt;&gt;"",ROW($AI$7:$AI$14)-MIN(ROW($AI$7:$AI$14))+1,""),""),ROW()-ROW(A$16)+1)))," "),"")</f>
        <v>0</v>
      </c>
      <c r="AJ17">
        <f t="array" ref="AJ17">IFERROR(CONCATENATE(TEXT(INDEX($AI$7:$AI$14,SMALL(IF($AL$7:$AL$14&lt;&gt;"",IF($AI$7:$AI$14&lt;&gt;"",ROW($AI$7:$AI$14)-MIN(ROW($AI$7:$AI$14))+1,""),""),ROW()-ROW(A$16)+1)),"##0")," "),"")</f>
        <v>0</v>
      </c>
      <c r="AK17">
        <f t="array" ref="AK17">IFERROR(CONCATENATE((INDEX($A$7:$A$14,SMALL(IF($AL$7:$AL$14&lt;&gt;"",IF($AI$7:$AI$14&lt;&gt;"",ROW($AI$7:$AI$14)-MIN(ROW($AI$7:$AI$14))+1,""),""),ROW()-ROW(A$16)+1))),),"")</f>
        <v>0</v>
      </c>
      <c r="AO17">
        <f t="array" ref="AO17">IFERROR(CONCATENATE(TEXT(INDEX($AO$7:$AO$14,SMALL(IF($AR$7:$AR$14&lt;&gt;"",IF($AO$7:$AO$14&lt;&gt;"",ROW($AO$7:$AO$14)-MIN(ROW($AO$7:$AO$14))+1,""),""),ROW()-ROW(A$16)+1)),"##0"),),"")</f>
        <v>0</v>
      </c>
      <c r="AP17">
        <f t="array" ref="AP17">IFERROR(CONCATENATE((INDEX($AR$7:$AR$14,SMALL(IF($AR$7:$AR$14&lt;&gt;"",IF($AO$7:$AO$14&lt;&gt;"",ROW($AO$7:$AO$14)-MIN(ROW($AO$7:$AO$14))+1,""),""),ROW()-ROW(A$16)+1))),),"")</f>
        <v>0</v>
      </c>
      <c r="AQ17">
        <f t="array" ref="AQ17">IFERROR(CONCATENATE((INDEX($A$7:$A$14,SMALL(IF($AR$7:$AR$14&lt;&gt;"",IF($AO$7:$AO$14&lt;&gt;"",ROW($AO$7:$AO$14)-MIN(ROW($AO$7:$AO$14))+1,""),""),ROW()-ROW(A$16)+1))),),"")</f>
        <v>0</v>
      </c>
    </row>
    <row r="18" spans="11:43">
      <c r="K18">
        <f t="array" ref="K18">IFERROR(CONCATENATE(TEXT(INDEX($K$7:$K$14,SMALL(IF($N$7:$N$14&lt;&gt;"",IF($K$7:$K$14&lt;&gt;"",ROW($K$7:$K$14)-MIN(ROW($K$7:$K$14))+1,""),""),ROW()-ROW(A$16)+1)),"##0"),","),"")</f>
        <v>0</v>
      </c>
      <c r="L18">
        <f t="array" ref="L18">IFERROR(CONCATENATE((INDEX($N$7:$N$14,SMALL(IF($N$7:$N$14&lt;&gt;"",IF($K$7:$K$14&lt;&gt;"",ROW($K$7:$K$14)-MIN(ROW($K$7:$K$14))+1,""),""),ROW()-ROW(A$16)+1))),","),"")</f>
        <v>0</v>
      </c>
      <c r="M18">
        <f t="array" ref="M18">IFERROR(CONCATENATE((INDEX($A$7:$A$14,SMALL(IF($N$7:$N$14&lt;&gt;"",IF($K$7:$K$14&lt;&gt;"",ROW($K$7:$K$14)-MIN(ROW($K$7:$K$14))+1,""),""),ROW()-ROW(A$16)+1))),),"")</f>
        <v>0</v>
      </c>
      <c r="Q18">
        <f t="array" ref="Q18">IFERROR(CONCATENATE((INDEX($T$7:$T$14,SMALL(IF($T$7:$T$14&lt;&gt;"",IF($Q$7:$Q$14&lt;&gt;"",ROW($Q$7:$Q$14)-MIN(ROW($Q$7:$Q$14))+1,""),""),ROW()-ROW(A$16)+1)))," "),"")</f>
        <v>0</v>
      </c>
      <c r="R18">
        <f t="array" ref="R18">IFERROR(CONCATENATE(TEXT(INDEX($Q$7:$Q$14,SMALL(IF($T$7:$T$14&lt;&gt;"",IF($Q$7:$Q$14&lt;&gt;"",ROW($Q$7:$Q$14)-MIN(ROW($Q$7:$Q$14))+1,""),""),ROW()-ROW(A$16)+1)),"##0")," "),"")</f>
        <v>0</v>
      </c>
      <c r="S18">
        <f t="array" ref="S18">IFERROR(CONCATENATE((INDEX($A$7:$A$14,SMALL(IF($T$7:$T$14&lt;&gt;"",IF($Q$7:$Q$14&lt;&gt;"",ROW($Q$7:$Q$14)-MIN(ROW($Q$7:$Q$14))+1,""),""),ROW()-ROW(A$16)+1))),),"")</f>
        <v>0</v>
      </c>
      <c r="W18">
        <f t="array" ref="W18">IFERROR(CONCATENATE((INDEX($Z$7:$Z$14,SMALL(IF($Z$7:$Z$14&lt;&gt;"",IF($W$7:$W$14&lt;&gt;"",ROW($W$7:$W$14)-MIN(ROW($W$7:$W$14))+1,""),""),ROW()-ROW(A$16)+1)))," "),"")</f>
        <v>0</v>
      </c>
      <c r="X18">
        <f t="array" ref="X18">IFERROR(CONCATENATE(TEXT(INDEX($W$7:$W$14,SMALL(IF($Z$7:$Z$14&lt;&gt;"",IF($W$7:$W$14&lt;&gt;"",ROW($W$7:$W$14)-MIN(ROW($W$7:$W$14))+1,""),""),ROW()-ROW(A$16)+1)),"##0")," "),"")</f>
        <v>0</v>
      </c>
      <c r="Y18">
        <f t="array" ref="Y18">IFERROR(CONCATENATE((INDEX($A$7:$A$14,SMALL(IF($Z$7:$Z$14&lt;&gt;"",IF($W$7:$W$14&lt;&gt;"",ROW($W$7:$W$14)-MIN(ROW($W$7:$W$14))+1,""),""),ROW()-ROW(A$16)+1))),),"")</f>
        <v>0</v>
      </c>
      <c r="AC18">
        <f t="array" ref="AC18">IFERROR(CONCATENATE((INDEX($AF$7:$AF$14,SMALL(IF($AF$7:$AF$14&lt;&gt;"",IF($AC$7:$AC$14&lt;&gt;"",ROW($AC$7:$AC$14)-MIN(ROW($AC$7:$AC$14))+1,""),""),ROW()-ROW(A$16)+1))),","),"")</f>
        <v>0</v>
      </c>
      <c r="AD18">
        <f t="array" ref="AD18">IFERROR(CONCATENATE(TEXT(INDEX($AC$7:$AC$14,SMALL(IF($AF$7:$AF$14&lt;&gt;"",IF($AC$7:$AC$14&lt;&gt;"",ROW($AC$7:$AC$14)-MIN(ROW($AC$7:$AC$14))+1,""),""),ROW()-ROW(A$16)+1)),"##0"),","),"")</f>
        <v>0</v>
      </c>
      <c r="AE18">
        <f t="array" ref="AE18">IFERROR(CONCATENATE((INDEX($A$7:$A$14,SMALL(IF($AF$7:$AF$14&lt;&gt;"",IF($AC$7:$AC$14&lt;&gt;"",ROW($AC$7:$AC$14)-MIN(ROW($AC$7:$AC$14))+1,""),""),ROW()-ROW(A$16)+1))),),"")</f>
        <v>0</v>
      </c>
      <c r="AI18">
        <f t="array" ref="AI18">IFERROR(CONCATENATE((INDEX($AL$7:$AL$14,SMALL(IF($AL$7:$AL$14&lt;&gt;"",IF($AI$7:$AI$14&lt;&gt;"",ROW($AI$7:$AI$14)-MIN(ROW($AI$7:$AI$14))+1,""),""),ROW()-ROW(A$16)+1)))," "),"")</f>
        <v>0</v>
      </c>
      <c r="AJ18">
        <f t="array" ref="AJ18">IFERROR(CONCATENATE(TEXT(INDEX($AI$7:$AI$14,SMALL(IF($AL$7:$AL$14&lt;&gt;"",IF($AI$7:$AI$14&lt;&gt;"",ROW($AI$7:$AI$14)-MIN(ROW($AI$7:$AI$14))+1,""),""),ROW()-ROW(A$16)+1)),"##0")," "),"")</f>
        <v>0</v>
      </c>
      <c r="AK18">
        <f t="array" ref="AK18">IFERROR(CONCATENATE((INDEX($A$7:$A$14,SMALL(IF($AL$7:$AL$14&lt;&gt;"",IF($AI$7:$AI$14&lt;&gt;"",ROW($AI$7:$AI$14)-MIN(ROW($AI$7:$AI$14))+1,""),""),ROW()-ROW(A$16)+1))),),"")</f>
        <v>0</v>
      </c>
      <c r="AO18">
        <f t="array" ref="AO18">IFERROR(CONCATENATE(TEXT(INDEX($AO$7:$AO$14,SMALL(IF($AR$7:$AR$14&lt;&gt;"",IF($AO$7:$AO$14&lt;&gt;"",ROW($AO$7:$AO$14)-MIN(ROW($AO$7:$AO$14))+1,""),""),ROW()-ROW(A$16)+1)),"##0"),),"")</f>
        <v>0</v>
      </c>
      <c r="AP18">
        <f t="array" ref="AP18">IFERROR(CONCATENATE((INDEX($AR$7:$AR$14,SMALL(IF($AR$7:$AR$14&lt;&gt;"",IF($AO$7:$AO$14&lt;&gt;"",ROW($AO$7:$AO$14)-MIN(ROW($AO$7:$AO$14))+1,""),""),ROW()-ROW(A$16)+1))),),"")</f>
        <v>0</v>
      </c>
      <c r="AQ18">
        <f t="array" ref="AQ18">IFERROR(CONCATENATE((INDEX($A$7:$A$14,SMALL(IF($AR$7:$AR$14&lt;&gt;"",IF($AO$7:$AO$14&lt;&gt;"",ROW($AO$7:$AO$14)-MIN(ROW($AO$7:$AO$14))+1,""),""),ROW()-ROW(A$16)+1))),),"")</f>
        <v>0</v>
      </c>
    </row>
    <row r="19" spans="11:43">
      <c r="K19">
        <f t="array" ref="K19">IFERROR(CONCATENATE(TEXT(INDEX($K$7:$K$14,SMALL(IF($N$7:$N$14&lt;&gt;"",IF($K$7:$K$14&lt;&gt;"",ROW($K$7:$K$14)-MIN(ROW($K$7:$K$14))+1,""),""),ROW()-ROW(A$16)+1)),"##0"),","),"")</f>
        <v>0</v>
      </c>
      <c r="L19">
        <f t="array" ref="L19">IFERROR(CONCATENATE((INDEX($N$7:$N$14,SMALL(IF($N$7:$N$14&lt;&gt;"",IF($K$7:$K$14&lt;&gt;"",ROW($K$7:$K$14)-MIN(ROW($K$7:$K$14))+1,""),""),ROW()-ROW(A$16)+1))),","),"")</f>
        <v>0</v>
      </c>
      <c r="M19">
        <f t="array" ref="M19">IFERROR(CONCATENATE((INDEX($A$7:$A$14,SMALL(IF($N$7:$N$14&lt;&gt;"",IF($K$7:$K$14&lt;&gt;"",ROW($K$7:$K$14)-MIN(ROW($K$7:$K$14))+1,""),""),ROW()-ROW(A$16)+1))),),"")</f>
        <v>0</v>
      </c>
      <c r="Q19">
        <f t="array" ref="Q19">IFERROR(CONCATENATE((INDEX($T$7:$T$14,SMALL(IF($T$7:$T$14&lt;&gt;"",IF($Q$7:$Q$14&lt;&gt;"",ROW($Q$7:$Q$14)-MIN(ROW($Q$7:$Q$14))+1,""),""),ROW()-ROW(A$16)+1)))," "),"")</f>
        <v>0</v>
      </c>
      <c r="R19">
        <f t="array" ref="R19">IFERROR(CONCATENATE(TEXT(INDEX($Q$7:$Q$14,SMALL(IF($T$7:$T$14&lt;&gt;"",IF($Q$7:$Q$14&lt;&gt;"",ROW($Q$7:$Q$14)-MIN(ROW($Q$7:$Q$14))+1,""),""),ROW()-ROW(A$16)+1)),"##0")," "),"")</f>
        <v>0</v>
      </c>
      <c r="S19">
        <f t="array" ref="S19">IFERROR(CONCATENATE((INDEX($A$7:$A$14,SMALL(IF($T$7:$T$14&lt;&gt;"",IF($Q$7:$Q$14&lt;&gt;"",ROW($Q$7:$Q$14)-MIN(ROW($Q$7:$Q$14))+1,""),""),ROW()-ROW(A$16)+1))),),"")</f>
        <v>0</v>
      </c>
      <c r="W19">
        <f t="array" ref="W19">IFERROR(CONCATENATE((INDEX($Z$7:$Z$14,SMALL(IF($Z$7:$Z$14&lt;&gt;"",IF($W$7:$W$14&lt;&gt;"",ROW($W$7:$W$14)-MIN(ROW($W$7:$W$14))+1,""),""),ROW()-ROW(A$16)+1)))," "),"")</f>
        <v>0</v>
      </c>
      <c r="X19">
        <f t="array" ref="X19">IFERROR(CONCATENATE(TEXT(INDEX($W$7:$W$14,SMALL(IF($Z$7:$Z$14&lt;&gt;"",IF($W$7:$W$14&lt;&gt;"",ROW($W$7:$W$14)-MIN(ROW($W$7:$W$14))+1,""),""),ROW()-ROW(A$16)+1)),"##0")," "),"")</f>
        <v>0</v>
      </c>
      <c r="Y19">
        <f t="array" ref="Y19">IFERROR(CONCATENATE((INDEX($A$7:$A$14,SMALL(IF($Z$7:$Z$14&lt;&gt;"",IF($W$7:$W$14&lt;&gt;"",ROW($W$7:$W$14)-MIN(ROW($W$7:$W$14))+1,""),""),ROW()-ROW(A$16)+1))),),"")</f>
        <v>0</v>
      </c>
      <c r="AC19">
        <f t="array" ref="AC19">IFERROR(CONCATENATE((INDEX($AF$7:$AF$14,SMALL(IF($AF$7:$AF$14&lt;&gt;"",IF($AC$7:$AC$14&lt;&gt;"",ROW($AC$7:$AC$14)-MIN(ROW($AC$7:$AC$14))+1,""),""),ROW()-ROW(A$16)+1))),","),"")</f>
        <v>0</v>
      </c>
      <c r="AD19">
        <f t="array" ref="AD19">IFERROR(CONCATENATE(TEXT(INDEX($AC$7:$AC$14,SMALL(IF($AF$7:$AF$14&lt;&gt;"",IF($AC$7:$AC$14&lt;&gt;"",ROW($AC$7:$AC$14)-MIN(ROW($AC$7:$AC$14))+1,""),""),ROW()-ROW(A$16)+1)),"##0"),","),"")</f>
        <v>0</v>
      </c>
      <c r="AE19">
        <f t="array" ref="AE19">IFERROR(CONCATENATE((INDEX($A$7:$A$14,SMALL(IF($AF$7:$AF$14&lt;&gt;"",IF($AC$7:$AC$14&lt;&gt;"",ROW($AC$7:$AC$14)-MIN(ROW($AC$7:$AC$14))+1,""),""),ROW()-ROW(A$16)+1))),),"")</f>
        <v>0</v>
      </c>
      <c r="AI19">
        <f t="array" ref="AI19">IFERROR(CONCATENATE((INDEX($AL$7:$AL$14,SMALL(IF($AL$7:$AL$14&lt;&gt;"",IF($AI$7:$AI$14&lt;&gt;"",ROW($AI$7:$AI$14)-MIN(ROW($AI$7:$AI$14))+1,""),""),ROW()-ROW(A$16)+1)))," "),"")</f>
        <v>0</v>
      </c>
      <c r="AJ19">
        <f t="array" ref="AJ19">IFERROR(CONCATENATE(TEXT(INDEX($AI$7:$AI$14,SMALL(IF($AL$7:$AL$14&lt;&gt;"",IF($AI$7:$AI$14&lt;&gt;"",ROW($AI$7:$AI$14)-MIN(ROW($AI$7:$AI$14))+1,""),""),ROW()-ROW(A$16)+1)),"##0")," "),"")</f>
        <v>0</v>
      </c>
      <c r="AK19">
        <f t="array" ref="AK19">IFERROR(CONCATENATE((INDEX($A$7:$A$14,SMALL(IF($AL$7:$AL$14&lt;&gt;"",IF($AI$7:$AI$14&lt;&gt;"",ROW($AI$7:$AI$14)-MIN(ROW($AI$7:$AI$14))+1,""),""),ROW()-ROW(A$16)+1))),),"")</f>
        <v>0</v>
      </c>
      <c r="AO19">
        <f t="array" ref="AO19">IFERROR(CONCATENATE(TEXT(INDEX($AO$7:$AO$14,SMALL(IF($AR$7:$AR$14&lt;&gt;"",IF($AO$7:$AO$14&lt;&gt;"",ROW($AO$7:$AO$14)-MIN(ROW($AO$7:$AO$14))+1,""),""),ROW()-ROW(A$16)+1)),"##0"),),"")</f>
        <v>0</v>
      </c>
      <c r="AP19">
        <f t="array" ref="AP19">IFERROR(CONCATENATE((INDEX($AR$7:$AR$14,SMALL(IF($AR$7:$AR$14&lt;&gt;"",IF($AO$7:$AO$14&lt;&gt;"",ROW($AO$7:$AO$14)-MIN(ROW($AO$7:$AO$14))+1,""),""),ROW()-ROW(A$16)+1))),),"")</f>
        <v>0</v>
      </c>
      <c r="AQ19">
        <f t="array" ref="AQ19">IFERROR(CONCATENATE((INDEX($A$7:$A$14,SMALL(IF($AR$7:$AR$14&lt;&gt;"",IF($AO$7:$AO$14&lt;&gt;"",ROW($AO$7:$AO$14)-MIN(ROW($AO$7:$AO$14))+1,""),""),ROW()-ROW(A$16)+1))),),"")</f>
        <v>0</v>
      </c>
    </row>
    <row r="20" spans="11:43">
      <c r="K20">
        <f t="array" ref="K20">IFERROR(CONCATENATE(TEXT(INDEX($K$7:$K$14,SMALL(IF($N$7:$N$14&lt;&gt;"",IF($K$7:$K$14&lt;&gt;"",ROW($K$7:$K$14)-MIN(ROW($K$7:$K$14))+1,""),""),ROW()-ROW(A$16)+1)),"##0"),","),"")</f>
        <v>0</v>
      </c>
      <c r="L20">
        <f t="array" ref="L20">IFERROR(CONCATENATE((INDEX($N$7:$N$14,SMALL(IF($N$7:$N$14&lt;&gt;"",IF($K$7:$K$14&lt;&gt;"",ROW($K$7:$K$14)-MIN(ROW($K$7:$K$14))+1,""),""),ROW()-ROW(A$16)+1))),","),"")</f>
        <v>0</v>
      </c>
      <c r="M20">
        <f t="array" ref="M20">IFERROR(CONCATENATE((INDEX($A$7:$A$14,SMALL(IF($N$7:$N$14&lt;&gt;"",IF($K$7:$K$14&lt;&gt;"",ROW($K$7:$K$14)-MIN(ROW($K$7:$K$14))+1,""),""),ROW()-ROW(A$16)+1))),),"")</f>
        <v>0</v>
      </c>
      <c r="Q20">
        <f t="array" ref="Q20">IFERROR(CONCATENATE((INDEX($T$7:$T$14,SMALL(IF($T$7:$T$14&lt;&gt;"",IF($Q$7:$Q$14&lt;&gt;"",ROW($Q$7:$Q$14)-MIN(ROW($Q$7:$Q$14))+1,""),""),ROW()-ROW(A$16)+1)))," "),"")</f>
        <v>0</v>
      </c>
      <c r="R20">
        <f t="array" ref="R20">IFERROR(CONCATENATE(TEXT(INDEX($Q$7:$Q$14,SMALL(IF($T$7:$T$14&lt;&gt;"",IF($Q$7:$Q$14&lt;&gt;"",ROW($Q$7:$Q$14)-MIN(ROW($Q$7:$Q$14))+1,""),""),ROW()-ROW(A$16)+1)),"##0")," "),"")</f>
        <v>0</v>
      </c>
      <c r="S20">
        <f t="array" ref="S20">IFERROR(CONCATENATE((INDEX($A$7:$A$14,SMALL(IF($T$7:$T$14&lt;&gt;"",IF($Q$7:$Q$14&lt;&gt;"",ROW($Q$7:$Q$14)-MIN(ROW($Q$7:$Q$14))+1,""),""),ROW()-ROW(A$16)+1))),),"")</f>
        <v>0</v>
      </c>
      <c r="W20">
        <f t="array" ref="W20">IFERROR(CONCATENATE((INDEX($Z$7:$Z$14,SMALL(IF($Z$7:$Z$14&lt;&gt;"",IF($W$7:$W$14&lt;&gt;"",ROW($W$7:$W$14)-MIN(ROW($W$7:$W$14))+1,""),""),ROW()-ROW(A$16)+1)))," "),"")</f>
        <v>0</v>
      </c>
      <c r="X20">
        <f t="array" ref="X20">IFERROR(CONCATENATE(TEXT(INDEX($W$7:$W$14,SMALL(IF($Z$7:$Z$14&lt;&gt;"",IF($W$7:$W$14&lt;&gt;"",ROW($W$7:$W$14)-MIN(ROW($W$7:$W$14))+1,""),""),ROW()-ROW(A$16)+1)),"##0")," "),"")</f>
        <v>0</v>
      </c>
      <c r="Y20">
        <f t="array" ref="Y20">IFERROR(CONCATENATE((INDEX($A$7:$A$14,SMALL(IF($Z$7:$Z$14&lt;&gt;"",IF($W$7:$W$14&lt;&gt;"",ROW($W$7:$W$14)-MIN(ROW($W$7:$W$14))+1,""),""),ROW()-ROW(A$16)+1))),),"")</f>
        <v>0</v>
      </c>
      <c r="AC20">
        <f t="array" ref="AC20">IFERROR(CONCATENATE((INDEX($AF$7:$AF$14,SMALL(IF($AF$7:$AF$14&lt;&gt;"",IF($AC$7:$AC$14&lt;&gt;"",ROW($AC$7:$AC$14)-MIN(ROW($AC$7:$AC$14))+1,""),""),ROW()-ROW(A$16)+1))),","),"")</f>
        <v>0</v>
      </c>
      <c r="AD20">
        <f t="array" ref="AD20">IFERROR(CONCATENATE(TEXT(INDEX($AC$7:$AC$14,SMALL(IF($AF$7:$AF$14&lt;&gt;"",IF($AC$7:$AC$14&lt;&gt;"",ROW($AC$7:$AC$14)-MIN(ROW($AC$7:$AC$14))+1,""),""),ROW()-ROW(A$16)+1)),"##0"),","),"")</f>
        <v>0</v>
      </c>
      <c r="AE20">
        <f t="array" ref="AE20">IFERROR(CONCATENATE((INDEX($A$7:$A$14,SMALL(IF($AF$7:$AF$14&lt;&gt;"",IF($AC$7:$AC$14&lt;&gt;"",ROW($AC$7:$AC$14)-MIN(ROW($AC$7:$AC$14))+1,""),""),ROW()-ROW(A$16)+1))),),"")</f>
        <v>0</v>
      </c>
      <c r="AI20">
        <f t="array" ref="AI20">IFERROR(CONCATENATE((INDEX($AL$7:$AL$14,SMALL(IF($AL$7:$AL$14&lt;&gt;"",IF($AI$7:$AI$14&lt;&gt;"",ROW($AI$7:$AI$14)-MIN(ROW($AI$7:$AI$14))+1,""),""),ROW()-ROW(A$16)+1)))," "),"")</f>
        <v>0</v>
      </c>
      <c r="AJ20">
        <f t="array" ref="AJ20">IFERROR(CONCATENATE(TEXT(INDEX($AI$7:$AI$14,SMALL(IF($AL$7:$AL$14&lt;&gt;"",IF($AI$7:$AI$14&lt;&gt;"",ROW($AI$7:$AI$14)-MIN(ROW($AI$7:$AI$14))+1,""),""),ROW()-ROW(A$16)+1)),"##0")," "),"")</f>
        <v>0</v>
      </c>
      <c r="AK20">
        <f t="array" ref="AK20">IFERROR(CONCATENATE((INDEX($A$7:$A$14,SMALL(IF($AL$7:$AL$14&lt;&gt;"",IF($AI$7:$AI$14&lt;&gt;"",ROW($AI$7:$AI$14)-MIN(ROW($AI$7:$AI$14))+1,""),""),ROW()-ROW(A$16)+1))),),"")</f>
        <v>0</v>
      </c>
      <c r="AO20">
        <f t="array" ref="AO20">IFERROR(CONCATENATE(TEXT(INDEX($AO$7:$AO$14,SMALL(IF($AR$7:$AR$14&lt;&gt;"",IF($AO$7:$AO$14&lt;&gt;"",ROW($AO$7:$AO$14)-MIN(ROW($AO$7:$AO$14))+1,""),""),ROW()-ROW(A$16)+1)),"##0"),),"")</f>
        <v>0</v>
      </c>
      <c r="AP20">
        <f t="array" ref="AP20">IFERROR(CONCATENATE((INDEX($AR$7:$AR$14,SMALL(IF($AR$7:$AR$14&lt;&gt;"",IF($AO$7:$AO$14&lt;&gt;"",ROW($AO$7:$AO$14)-MIN(ROW($AO$7:$AO$14))+1,""),""),ROW()-ROW(A$16)+1))),),"")</f>
        <v>0</v>
      </c>
      <c r="AQ20">
        <f t="array" ref="AQ20">IFERROR(CONCATENATE((INDEX($A$7:$A$14,SMALL(IF($AR$7:$AR$14&lt;&gt;"",IF($AO$7:$AO$14&lt;&gt;"",ROW($AO$7:$AO$14)-MIN(ROW($AO$7:$AO$14))+1,""),""),ROW()-ROW(A$16)+1))),),"")</f>
        <v>0</v>
      </c>
    </row>
    <row r="21" spans="11:43">
      <c r="K21">
        <f t="array" ref="K21">IFERROR(CONCATENATE(TEXT(INDEX($K$7:$K$14,SMALL(IF($N$7:$N$14&lt;&gt;"",IF($K$7:$K$14&lt;&gt;"",ROW($K$7:$K$14)-MIN(ROW($K$7:$K$14))+1,""),""),ROW()-ROW(A$16)+1)),"##0"),","),"")</f>
        <v>0</v>
      </c>
      <c r="L21">
        <f t="array" ref="L21">IFERROR(CONCATENATE((INDEX($N$7:$N$14,SMALL(IF($N$7:$N$14&lt;&gt;"",IF($K$7:$K$14&lt;&gt;"",ROW($K$7:$K$14)-MIN(ROW($K$7:$K$14))+1,""),""),ROW()-ROW(A$16)+1))),","),"")</f>
        <v>0</v>
      </c>
      <c r="M21">
        <f t="array" ref="M21">IFERROR(CONCATENATE((INDEX($A$7:$A$14,SMALL(IF($N$7:$N$14&lt;&gt;"",IF($K$7:$K$14&lt;&gt;"",ROW($K$7:$K$14)-MIN(ROW($K$7:$K$14))+1,""),""),ROW()-ROW(A$16)+1))),),"")</f>
        <v>0</v>
      </c>
      <c r="Q21">
        <f t="array" ref="Q21">IFERROR(CONCATENATE((INDEX($T$7:$T$14,SMALL(IF($T$7:$T$14&lt;&gt;"",IF($Q$7:$Q$14&lt;&gt;"",ROW($Q$7:$Q$14)-MIN(ROW($Q$7:$Q$14))+1,""),""),ROW()-ROW(A$16)+1)))," "),"")</f>
        <v>0</v>
      </c>
      <c r="R21">
        <f t="array" ref="R21">IFERROR(CONCATENATE(TEXT(INDEX($Q$7:$Q$14,SMALL(IF($T$7:$T$14&lt;&gt;"",IF($Q$7:$Q$14&lt;&gt;"",ROW($Q$7:$Q$14)-MIN(ROW($Q$7:$Q$14))+1,""),""),ROW()-ROW(A$16)+1)),"##0")," "),"")</f>
        <v>0</v>
      </c>
      <c r="S21">
        <f t="array" ref="S21">IFERROR(CONCATENATE((INDEX($A$7:$A$14,SMALL(IF($T$7:$T$14&lt;&gt;"",IF($Q$7:$Q$14&lt;&gt;"",ROW($Q$7:$Q$14)-MIN(ROW($Q$7:$Q$14))+1,""),""),ROW()-ROW(A$16)+1))),),"")</f>
        <v>0</v>
      </c>
      <c r="W21">
        <f t="array" ref="W21">IFERROR(CONCATENATE((INDEX($Z$7:$Z$14,SMALL(IF($Z$7:$Z$14&lt;&gt;"",IF($W$7:$W$14&lt;&gt;"",ROW($W$7:$W$14)-MIN(ROW($W$7:$W$14))+1,""),""),ROW()-ROW(A$16)+1)))," "),"")</f>
        <v>0</v>
      </c>
      <c r="X21">
        <f t="array" ref="X21">IFERROR(CONCATENATE(TEXT(INDEX($W$7:$W$14,SMALL(IF($Z$7:$Z$14&lt;&gt;"",IF($W$7:$W$14&lt;&gt;"",ROW($W$7:$W$14)-MIN(ROW($W$7:$W$14))+1,""),""),ROW()-ROW(A$16)+1)),"##0")," "),"")</f>
        <v>0</v>
      </c>
      <c r="Y21">
        <f t="array" ref="Y21">IFERROR(CONCATENATE((INDEX($A$7:$A$14,SMALL(IF($Z$7:$Z$14&lt;&gt;"",IF($W$7:$W$14&lt;&gt;"",ROW($W$7:$W$14)-MIN(ROW($W$7:$W$14))+1,""),""),ROW()-ROW(A$16)+1))),),"")</f>
        <v>0</v>
      </c>
      <c r="AC21">
        <f t="array" ref="AC21">IFERROR(CONCATENATE((INDEX($AF$7:$AF$14,SMALL(IF($AF$7:$AF$14&lt;&gt;"",IF($AC$7:$AC$14&lt;&gt;"",ROW($AC$7:$AC$14)-MIN(ROW($AC$7:$AC$14))+1,""),""),ROW()-ROW(A$16)+1))),","),"")</f>
        <v>0</v>
      </c>
      <c r="AD21">
        <f t="array" ref="AD21">IFERROR(CONCATENATE(TEXT(INDEX($AC$7:$AC$14,SMALL(IF($AF$7:$AF$14&lt;&gt;"",IF($AC$7:$AC$14&lt;&gt;"",ROW($AC$7:$AC$14)-MIN(ROW($AC$7:$AC$14))+1,""),""),ROW()-ROW(A$16)+1)),"##0"),","),"")</f>
        <v>0</v>
      </c>
      <c r="AE21">
        <f t="array" ref="AE21">IFERROR(CONCATENATE((INDEX($A$7:$A$14,SMALL(IF($AF$7:$AF$14&lt;&gt;"",IF($AC$7:$AC$14&lt;&gt;"",ROW($AC$7:$AC$14)-MIN(ROW($AC$7:$AC$14))+1,""),""),ROW()-ROW(A$16)+1))),),"")</f>
        <v>0</v>
      </c>
      <c r="AI21">
        <f t="array" ref="AI21">IFERROR(CONCATENATE((INDEX($AL$7:$AL$14,SMALL(IF($AL$7:$AL$14&lt;&gt;"",IF($AI$7:$AI$14&lt;&gt;"",ROW($AI$7:$AI$14)-MIN(ROW($AI$7:$AI$14))+1,""),""),ROW()-ROW(A$16)+1)))," "),"")</f>
        <v>0</v>
      </c>
      <c r="AJ21">
        <f t="array" ref="AJ21">IFERROR(CONCATENATE(TEXT(INDEX($AI$7:$AI$14,SMALL(IF($AL$7:$AL$14&lt;&gt;"",IF($AI$7:$AI$14&lt;&gt;"",ROW($AI$7:$AI$14)-MIN(ROW($AI$7:$AI$14))+1,""),""),ROW()-ROW(A$16)+1)),"##0")," "),"")</f>
        <v>0</v>
      </c>
      <c r="AK21">
        <f t="array" ref="AK21">IFERROR(CONCATENATE((INDEX($A$7:$A$14,SMALL(IF($AL$7:$AL$14&lt;&gt;"",IF($AI$7:$AI$14&lt;&gt;"",ROW($AI$7:$AI$14)-MIN(ROW($AI$7:$AI$14))+1,""),""),ROW()-ROW(A$16)+1))),),"")</f>
        <v>0</v>
      </c>
      <c r="AO21">
        <f t="array" ref="AO21">IFERROR(CONCATENATE(TEXT(INDEX($AO$7:$AO$14,SMALL(IF($AR$7:$AR$14&lt;&gt;"",IF($AO$7:$AO$14&lt;&gt;"",ROW($AO$7:$AO$14)-MIN(ROW($AO$7:$AO$14))+1,""),""),ROW()-ROW(A$16)+1)),"##0"),),"")</f>
        <v>0</v>
      </c>
      <c r="AP21">
        <f t="array" ref="AP21">IFERROR(CONCATENATE((INDEX($AR$7:$AR$14,SMALL(IF($AR$7:$AR$14&lt;&gt;"",IF($AO$7:$AO$14&lt;&gt;"",ROW($AO$7:$AO$14)-MIN(ROW($AO$7:$AO$14))+1,""),""),ROW()-ROW(A$16)+1))),),"")</f>
        <v>0</v>
      </c>
      <c r="AQ21">
        <f t="array" ref="AQ21">IFERROR(CONCATENATE((INDEX($A$7:$A$14,SMALL(IF($AR$7:$AR$14&lt;&gt;"",IF($AO$7:$AO$14&lt;&gt;"",ROW($AO$7:$AO$14)-MIN(ROW($AO$7:$AO$14))+1,""),""),ROW()-ROW(A$16)+1))),),"")</f>
        <v>0</v>
      </c>
    </row>
    <row r="22" spans="11:43">
      <c r="K22">
        <f t="array" ref="K22">IFERROR(CONCATENATE(TEXT(INDEX($K$7:$K$14,SMALL(IF($N$7:$N$14&lt;&gt;"",IF($K$7:$K$14&lt;&gt;"",ROW($K$7:$K$14)-MIN(ROW($K$7:$K$14))+1,""),""),ROW()-ROW(A$16)+1)),"##0"),","),"")</f>
        <v>0</v>
      </c>
      <c r="L22">
        <f t="array" ref="L22">IFERROR(CONCATENATE((INDEX($N$7:$N$14,SMALL(IF($N$7:$N$14&lt;&gt;"",IF($K$7:$K$14&lt;&gt;"",ROW($K$7:$K$14)-MIN(ROW($K$7:$K$14))+1,""),""),ROW()-ROW(A$16)+1))),","),"")</f>
        <v>0</v>
      </c>
      <c r="M22">
        <f t="array" ref="M22">IFERROR(CONCATENATE((INDEX($A$7:$A$14,SMALL(IF($N$7:$N$14&lt;&gt;"",IF($K$7:$K$14&lt;&gt;"",ROW($K$7:$K$14)-MIN(ROW($K$7:$K$14))+1,""),""),ROW()-ROW(A$16)+1))),),"")</f>
        <v>0</v>
      </c>
      <c r="Q22">
        <f t="array" ref="Q22">IFERROR(CONCATENATE((INDEX($T$7:$T$14,SMALL(IF($T$7:$T$14&lt;&gt;"",IF($Q$7:$Q$14&lt;&gt;"",ROW($Q$7:$Q$14)-MIN(ROW($Q$7:$Q$14))+1,""),""),ROW()-ROW(A$16)+1)))," "),"")</f>
        <v>0</v>
      </c>
      <c r="R22">
        <f t="array" ref="R22">IFERROR(CONCATENATE(TEXT(INDEX($Q$7:$Q$14,SMALL(IF($T$7:$T$14&lt;&gt;"",IF($Q$7:$Q$14&lt;&gt;"",ROW($Q$7:$Q$14)-MIN(ROW($Q$7:$Q$14))+1,""),""),ROW()-ROW(A$16)+1)),"##0")," "),"")</f>
        <v>0</v>
      </c>
      <c r="S22">
        <f t="array" ref="S22">IFERROR(CONCATENATE((INDEX($A$7:$A$14,SMALL(IF($T$7:$T$14&lt;&gt;"",IF($Q$7:$Q$14&lt;&gt;"",ROW($Q$7:$Q$14)-MIN(ROW($Q$7:$Q$14))+1,""),""),ROW()-ROW(A$16)+1))),),"")</f>
        <v>0</v>
      </c>
      <c r="W22">
        <f t="array" ref="W22">IFERROR(CONCATENATE((INDEX($Z$7:$Z$14,SMALL(IF($Z$7:$Z$14&lt;&gt;"",IF($W$7:$W$14&lt;&gt;"",ROW($W$7:$W$14)-MIN(ROW($W$7:$W$14))+1,""),""),ROW()-ROW(A$16)+1)))," "),"")</f>
        <v>0</v>
      </c>
      <c r="X22">
        <f t="array" ref="X22">IFERROR(CONCATENATE(TEXT(INDEX($W$7:$W$14,SMALL(IF($Z$7:$Z$14&lt;&gt;"",IF($W$7:$W$14&lt;&gt;"",ROW($W$7:$W$14)-MIN(ROW($W$7:$W$14))+1,""),""),ROW()-ROW(A$16)+1)),"##0")," "),"")</f>
        <v>0</v>
      </c>
      <c r="Y22">
        <f t="array" ref="Y22">IFERROR(CONCATENATE((INDEX($A$7:$A$14,SMALL(IF($Z$7:$Z$14&lt;&gt;"",IF($W$7:$W$14&lt;&gt;"",ROW($W$7:$W$14)-MIN(ROW($W$7:$W$14))+1,""),""),ROW()-ROW(A$16)+1))),),"")</f>
        <v>0</v>
      </c>
      <c r="AC22">
        <f t="array" ref="AC22">IFERROR(CONCATENATE((INDEX($AF$7:$AF$14,SMALL(IF($AF$7:$AF$14&lt;&gt;"",IF($AC$7:$AC$14&lt;&gt;"",ROW($AC$7:$AC$14)-MIN(ROW($AC$7:$AC$14))+1,""),""),ROW()-ROW(A$16)+1))),","),"")</f>
        <v>0</v>
      </c>
      <c r="AD22">
        <f t="array" ref="AD22">IFERROR(CONCATENATE(TEXT(INDEX($AC$7:$AC$14,SMALL(IF($AF$7:$AF$14&lt;&gt;"",IF($AC$7:$AC$14&lt;&gt;"",ROW($AC$7:$AC$14)-MIN(ROW($AC$7:$AC$14))+1,""),""),ROW()-ROW(A$16)+1)),"##0"),","),"")</f>
        <v>0</v>
      </c>
      <c r="AE22">
        <f t="array" ref="AE22">IFERROR(CONCATENATE((INDEX($A$7:$A$14,SMALL(IF($AF$7:$AF$14&lt;&gt;"",IF($AC$7:$AC$14&lt;&gt;"",ROW($AC$7:$AC$14)-MIN(ROW($AC$7:$AC$14))+1,""),""),ROW()-ROW(A$16)+1))),),"")</f>
        <v>0</v>
      </c>
      <c r="AI22">
        <f t="array" ref="AI22">IFERROR(CONCATENATE((INDEX($AL$7:$AL$14,SMALL(IF($AL$7:$AL$14&lt;&gt;"",IF($AI$7:$AI$14&lt;&gt;"",ROW($AI$7:$AI$14)-MIN(ROW($AI$7:$AI$14))+1,""),""),ROW()-ROW(A$16)+1)))," "),"")</f>
        <v>0</v>
      </c>
      <c r="AJ22">
        <f t="array" ref="AJ22">IFERROR(CONCATENATE(TEXT(INDEX($AI$7:$AI$14,SMALL(IF($AL$7:$AL$14&lt;&gt;"",IF($AI$7:$AI$14&lt;&gt;"",ROW($AI$7:$AI$14)-MIN(ROW($AI$7:$AI$14))+1,""),""),ROW()-ROW(A$16)+1)),"##0")," "),"")</f>
        <v>0</v>
      </c>
      <c r="AK22">
        <f t="array" ref="AK22">IFERROR(CONCATENATE((INDEX($A$7:$A$14,SMALL(IF($AL$7:$AL$14&lt;&gt;"",IF($AI$7:$AI$14&lt;&gt;"",ROW($AI$7:$AI$14)-MIN(ROW($AI$7:$AI$14))+1,""),""),ROW()-ROW(A$16)+1))),),"")</f>
        <v>0</v>
      </c>
      <c r="AO22">
        <f t="array" ref="AO22">IFERROR(CONCATENATE(TEXT(INDEX($AO$7:$AO$14,SMALL(IF($AR$7:$AR$14&lt;&gt;"",IF($AO$7:$AO$14&lt;&gt;"",ROW($AO$7:$AO$14)-MIN(ROW($AO$7:$AO$14))+1,""),""),ROW()-ROW(A$16)+1)),"##0"),),"")</f>
        <v>0</v>
      </c>
      <c r="AP22">
        <f t="array" ref="AP22">IFERROR(CONCATENATE((INDEX($AR$7:$AR$14,SMALL(IF($AR$7:$AR$14&lt;&gt;"",IF($AO$7:$AO$14&lt;&gt;"",ROW($AO$7:$AO$14)-MIN(ROW($AO$7:$AO$14))+1,""),""),ROW()-ROW(A$16)+1))),),"")</f>
        <v>0</v>
      </c>
      <c r="AQ22">
        <f t="array" ref="AQ22">IFERROR(CONCATENATE((INDEX($A$7:$A$14,SMALL(IF($AR$7:$AR$14&lt;&gt;"",IF($AO$7:$AO$14&lt;&gt;"",ROW($AO$7:$AO$14)-MIN(ROW($AO$7:$AO$14))+1,""),""),ROW()-ROW(A$16)+1))),),"")</f>
        <v>0</v>
      </c>
    </row>
    <row r="23" spans="11:43">
      <c r="K23">
        <f t="array" ref="K23">IFERROR(CONCATENATE(TEXT(INDEX($K$7:$K$14,SMALL(IF($N$7:$N$14&lt;&gt;"",IF($K$7:$K$14&lt;&gt;"",ROW($K$7:$K$14)-MIN(ROW($K$7:$K$14))+1,""),""),ROW()-ROW(A$16)+1)),"##0"),","),"")</f>
        <v>0</v>
      </c>
      <c r="L23">
        <f t="array" ref="L23">IFERROR(CONCATENATE((INDEX($N$7:$N$14,SMALL(IF($N$7:$N$14&lt;&gt;"",IF($K$7:$K$14&lt;&gt;"",ROW($K$7:$K$14)-MIN(ROW($K$7:$K$14))+1,""),""),ROW()-ROW(A$16)+1))),","),"")</f>
        <v>0</v>
      </c>
      <c r="M23">
        <f t="array" ref="M23">IFERROR(CONCATENATE((INDEX($A$7:$A$14,SMALL(IF($N$7:$N$14&lt;&gt;"",IF($K$7:$K$14&lt;&gt;"",ROW($K$7:$K$14)-MIN(ROW($K$7:$K$14))+1,""),""),ROW()-ROW(A$16)+1))),),"")</f>
        <v>0</v>
      </c>
      <c r="Q23">
        <f t="array" ref="Q23">IFERROR(CONCATENATE((INDEX($T$7:$T$14,SMALL(IF($T$7:$T$14&lt;&gt;"",IF($Q$7:$Q$14&lt;&gt;"",ROW($Q$7:$Q$14)-MIN(ROW($Q$7:$Q$14))+1,""),""),ROW()-ROW(A$16)+1)))," "),"")</f>
        <v>0</v>
      </c>
      <c r="R23">
        <f t="array" ref="R23">IFERROR(CONCATENATE(TEXT(INDEX($Q$7:$Q$14,SMALL(IF($T$7:$T$14&lt;&gt;"",IF($Q$7:$Q$14&lt;&gt;"",ROW($Q$7:$Q$14)-MIN(ROW($Q$7:$Q$14))+1,""),""),ROW()-ROW(A$16)+1)),"##0")," "),"")</f>
        <v>0</v>
      </c>
      <c r="S23">
        <f t="array" ref="S23">IFERROR(CONCATENATE((INDEX($A$7:$A$14,SMALL(IF($T$7:$T$14&lt;&gt;"",IF($Q$7:$Q$14&lt;&gt;"",ROW($Q$7:$Q$14)-MIN(ROW($Q$7:$Q$14))+1,""),""),ROW()-ROW(A$16)+1))),),"")</f>
        <v>0</v>
      </c>
      <c r="W23">
        <f t="array" ref="W23">IFERROR(CONCATENATE((INDEX($Z$7:$Z$14,SMALL(IF($Z$7:$Z$14&lt;&gt;"",IF($W$7:$W$14&lt;&gt;"",ROW($W$7:$W$14)-MIN(ROW($W$7:$W$14))+1,""),""),ROW()-ROW(A$16)+1)))," "),"")</f>
        <v>0</v>
      </c>
      <c r="X23">
        <f t="array" ref="X23">IFERROR(CONCATENATE(TEXT(INDEX($W$7:$W$14,SMALL(IF($Z$7:$Z$14&lt;&gt;"",IF($W$7:$W$14&lt;&gt;"",ROW($W$7:$W$14)-MIN(ROW($W$7:$W$14))+1,""),""),ROW()-ROW(A$16)+1)),"##0")," "),"")</f>
        <v>0</v>
      </c>
      <c r="Y23">
        <f t="array" ref="Y23">IFERROR(CONCATENATE((INDEX($A$7:$A$14,SMALL(IF($Z$7:$Z$14&lt;&gt;"",IF($W$7:$W$14&lt;&gt;"",ROW($W$7:$W$14)-MIN(ROW($W$7:$W$14))+1,""),""),ROW()-ROW(A$16)+1))),),"")</f>
        <v>0</v>
      </c>
      <c r="AC23">
        <f t="array" ref="AC23">IFERROR(CONCATENATE((INDEX($AF$7:$AF$14,SMALL(IF($AF$7:$AF$14&lt;&gt;"",IF($AC$7:$AC$14&lt;&gt;"",ROW($AC$7:$AC$14)-MIN(ROW($AC$7:$AC$14))+1,""),""),ROW()-ROW(A$16)+1))),","),"")</f>
        <v>0</v>
      </c>
      <c r="AD23">
        <f t="array" ref="AD23">IFERROR(CONCATENATE(TEXT(INDEX($AC$7:$AC$14,SMALL(IF($AF$7:$AF$14&lt;&gt;"",IF($AC$7:$AC$14&lt;&gt;"",ROW($AC$7:$AC$14)-MIN(ROW($AC$7:$AC$14))+1,""),""),ROW()-ROW(A$16)+1)),"##0"),","),"")</f>
        <v>0</v>
      </c>
      <c r="AE23">
        <f t="array" ref="AE23">IFERROR(CONCATENATE((INDEX($A$7:$A$14,SMALL(IF($AF$7:$AF$14&lt;&gt;"",IF($AC$7:$AC$14&lt;&gt;"",ROW($AC$7:$AC$14)-MIN(ROW($AC$7:$AC$14))+1,""),""),ROW()-ROW(A$16)+1))),),"")</f>
        <v>0</v>
      </c>
      <c r="AI23">
        <f t="array" ref="AI23">IFERROR(CONCATENATE((INDEX($AL$7:$AL$14,SMALL(IF($AL$7:$AL$14&lt;&gt;"",IF($AI$7:$AI$14&lt;&gt;"",ROW($AI$7:$AI$14)-MIN(ROW($AI$7:$AI$14))+1,""),""),ROW()-ROW(A$16)+1)))," "),"")</f>
        <v>0</v>
      </c>
      <c r="AJ23">
        <f t="array" ref="AJ23">IFERROR(CONCATENATE(TEXT(INDEX($AI$7:$AI$14,SMALL(IF($AL$7:$AL$14&lt;&gt;"",IF($AI$7:$AI$14&lt;&gt;"",ROW($AI$7:$AI$14)-MIN(ROW($AI$7:$AI$14))+1,""),""),ROW()-ROW(A$16)+1)),"##0")," "),"")</f>
        <v>0</v>
      </c>
      <c r="AK23">
        <f t="array" ref="AK23">IFERROR(CONCATENATE((INDEX($A$7:$A$14,SMALL(IF($AL$7:$AL$14&lt;&gt;"",IF($AI$7:$AI$14&lt;&gt;"",ROW($AI$7:$AI$14)-MIN(ROW($AI$7:$AI$14))+1,""),""),ROW()-ROW(A$16)+1))),),"")</f>
        <v>0</v>
      </c>
      <c r="AO23">
        <f t="array" ref="AO23">IFERROR(CONCATENATE(TEXT(INDEX($AO$7:$AO$14,SMALL(IF($AR$7:$AR$14&lt;&gt;"",IF($AO$7:$AO$14&lt;&gt;"",ROW($AO$7:$AO$14)-MIN(ROW($AO$7:$AO$14))+1,""),""),ROW()-ROW(A$16)+1)),"##0"),),"")</f>
        <v>0</v>
      </c>
      <c r="AP23">
        <f t="array" ref="AP23">IFERROR(CONCATENATE((INDEX($AR$7:$AR$14,SMALL(IF($AR$7:$AR$14&lt;&gt;"",IF($AO$7:$AO$14&lt;&gt;"",ROW($AO$7:$AO$14)-MIN(ROW($AO$7:$AO$14))+1,""),""),ROW()-ROW(A$16)+1))),),"")</f>
        <v>0</v>
      </c>
      <c r="AQ23">
        <f t="array" ref="AQ23">IFERROR(CONCATENATE((INDEX($A$7:$A$14,SMALL(IF($AR$7:$AR$14&lt;&gt;"",IF($AO$7:$AO$14&lt;&gt;"",ROW($AO$7:$AO$14)-MIN(ROW($AO$7:$AO$14))+1,""),""),ROW()-ROW(A$16)+1))),),"")</f>
        <v>0</v>
      </c>
    </row>
  </sheetData>
  <mergeCells count="7">
    <mergeCell ref="A5:I5"/>
    <mergeCell ref="J5:O5"/>
    <mergeCell ref="P5:U5"/>
    <mergeCell ref="V5:AA5"/>
    <mergeCell ref="AB5:AG5"/>
    <mergeCell ref="AH5:AM5"/>
    <mergeCell ref="AN5:AS5"/>
  </mergeCells>
  <conditionalFormatting sqref="AD11">
    <cfRule type="cellIs" dxfId="0" priority="39" operator="lessThanOrEqual">
      <formula>H11</formula>
    </cfRule>
  </conditionalFormatting>
  <conditionalFormatting sqref="AD12">
    <cfRule type="cellIs" dxfId="0" priority="41" operator="lessThanOrEqual">
      <formula>H12</formula>
    </cfRule>
  </conditionalFormatting>
  <conditionalFormatting sqref="AD13">
    <cfRule type="cellIs" dxfId="0" priority="43" operator="lessThanOrEqual">
      <formula>H13</formula>
    </cfRule>
  </conditionalFormatting>
  <conditionalFormatting sqref="AD7">
    <cfRule type="cellIs" dxfId="0" priority="35" operator="lessThanOrEqual">
      <formula>H7</formula>
    </cfRule>
  </conditionalFormatting>
  <conditionalFormatting sqref="AD8">
    <cfRule type="cellIs" dxfId="0" priority="37" operator="lessThanOrEqual">
      <formula>H8</formula>
    </cfRule>
  </conditionalFormatting>
  <conditionalFormatting sqref="AE11">
    <cfRule type="cellIs" dxfId="0" priority="40" operator="lessThanOrEqual">
      <formula>I11</formula>
    </cfRule>
  </conditionalFormatting>
  <conditionalFormatting sqref="AE12">
    <cfRule type="cellIs" dxfId="0" priority="42" operator="lessThanOrEqual">
      <formula>I12</formula>
    </cfRule>
  </conditionalFormatting>
  <conditionalFormatting sqref="AE13">
    <cfRule type="cellIs" dxfId="0" priority="44" operator="lessThanOrEqual">
      <formula>I13</formula>
    </cfRule>
  </conditionalFormatting>
  <conditionalFormatting sqref="AE7">
    <cfRule type="cellIs" dxfId="0" priority="36" operator="lessThanOrEqual">
      <formula>I7</formula>
    </cfRule>
  </conditionalFormatting>
  <conditionalFormatting sqref="AE8">
    <cfRule type="cellIs" dxfId="0" priority="38" operator="lessThanOrEqual">
      <formula>I8</formula>
    </cfRule>
  </conditionalFormatting>
  <conditionalFormatting sqref="AJ12">
    <cfRule type="cellIs" dxfId="0" priority="49" operator="lessThanOrEqual">
      <formula>H12</formula>
    </cfRule>
  </conditionalFormatting>
  <conditionalFormatting sqref="AJ7">
    <cfRule type="cellIs" dxfId="0" priority="45" operator="lessThanOrEqual">
      <formula>H7</formula>
    </cfRule>
  </conditionalFormatting>
  <conditionalFormatting sqref="AJ8">
    <cfRule type="cellIs" dxfId="0" priority="47" operator="lessThanOrEqual">
      <formula>H8</formula>
    </cfRule>
  </conditionalFormatting>
  <conditionalFormatting sqref="AK12">
    <cfRule type="cellIs" dxfId="0" priority="50" operator="lessThanOrEqual">
      <formula>I12</formula>
    </cfRule>
  </conditionalFormatting>
  <conditionalFormatting sqref="AK7">
    <cfRule type="cellIs" dxfId="0" priority="46" operator="lessThanOrEqual">
      <formula>I7</formula>
    </cfRule>
  </conditionalFormatting>
  <conditionalFormatting sqref="AK8">
    <cfRule type="cellIs" dxfId="0" priority="48" operator="lessThanOrEqual">
      <formula>I8</formula>
    </cfRule>
  </conditionalFormatting>
  <conditionalFormatting sqref="AP9">
    <cfRule type="cellIs" dxfId="0" priority="51" operator="lessThanOrEqual">
      <formula>H9</formula>
    </cfRule>
  </conditionalFormatting>
  <conditionalFormatting sqref="AQ9">
    <cfRule type="cellIs" dxfId="0" priority="52" operator="lessThanOrEqual">
      <formula>I9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2">
    <cfRule type="cellIs" dxfId="0" priority="19" operator="lessThanOrEqual">
      <formula>H12</formula>
    </cfRule>
  </conditionalFormatting>
  <conditionalFormatting sqref="R7">
    <cfRule type="cellIs" dxfId="0" priority="15" operator="lessThanOrEqual">
      <formula>H7</formula>
    </cfRule>
  </conditionalFormatting>
  <conditionalFormatting sqref="R8">
    <cfRule type="cellIs" dxfId="0" priority="17" operator="lessThanOrEqual">
      <formula>H8</formula>
    </cfRule>
  </conditionalFormatting>
  <conditionalFormatting sqref="S12">
    <cfRule type="cellIs" dxfId="0" priority="20" operator="lessThanOrEqual">
      <formula>I12</formula>
    </cfRule>
  </conditionalFormatting>
  <conditionalFormatting sqref="S7">
    <cfRule type="cellIs" dxfId="0" priority="16" operator="lessThanOrEqual">
      <formula>I7</formula>
    </cfRule>
  </conditionalFormatting>
  <conditionalFormatting sqref="S8">
    <cfRule type="cellIs" dxfId="0" priority="18" operator="lessThanOrEqual">
      <formula>I8</formula>
    </cfRule>
  </conditionalFormatting>
  <conditionalFormatting sqref="X10">
    <cfRule type="cellIs" dxfId="0" priority="27" operator="lessThanOrEqual">
      <formula>H10</formula>
    </cfRule>
  </conditionalFormatting>
  <conditionalFormatting sqref="X11">
    <cfRule type="cellIs" dxfId="0" priority="29" operator="lessThanOrEqual">
      <formula>H11</formula>
    </cfRule>
  </conditionalFormatting>
  <conditionalFormatting sqref="X12">
    <cfRule type="cellIs" dxfId="0" priority="31" operator="lessThanOrEqual">
      <formula>H12</formula>
    </cfRule>
  </conditionalFormatting>
  <conditionalFormatting sqref="X13">
    <cfRule type="cellIs" dxfId="0" priority="33" operator="lessThanOrEqual">
      <formula>H13</formula>
    </cfRule>
  </conditionalFormatting>
  <conditionalFormatting sqref="X7">
    <cfRule type="cellIs" dxfId="0" priority="21" operator="lessThanOrEqual">
      <formula>H7</formula>
    </cfRule>
  </conditionalFormatting>
  <conditionalFormatting sqref="X8">
    <cfRule type="cellIs" dxfId="0" priority="23" operator="lessThanOrEqual">
      <formula>H8</formula>
    </cfRule>
  </conditionalFormatting>
  <conditionalFormatting sqref="X9">
    <cfRule type="cellIs" dxfId="0" priority="25" operator="lessThanOrEqual">
      <formula>H9</formula>
    </cfRule>
  </conditionalFormatting>
  <conditionalFormatting sqref="Y10">
    <cfRule type="cellIs" dxfId="0" priority="28" operator="lessThanOrEqual">
      <formula>I10</formula>
    </cfRule>
  </conditionalFormatting>
  <conditionalFormatting sqref="Y11">
    <cfRule type="cellIs" dxfId="0" priority="30" operator="lessThanOrEqual">
      <formula>I11</formula>
    </cfRule>
  </conditionalFormatting>
  <conditionalFormatting sqref="Y12">
    <cfRule type="cellIs" dxfId="0" priority="32" operator="lessThanOrEqual">
      <formula>I12</formula>
    </cfRule>
  </conditionalFormatting>
  <conditionalFormatting sqref="Y13">
    <cfRule type="cellIs" dxfId="0" priority="34" operator="lessThanOrEqual">
      <formula>I13</formula>
    </cfRule>
  </conditionalFormatting>
  <conditionalFormatting sqref="Y7">
    <cfRule type="cellIs" dxfId="0" priority="22" operator="lessThanOrEqual">
      <formula>I7</formula>
    </cfRule>
  </conditionalFormatting>
  <conditionalFormatting sqref="Y8">
    <cfRule type="cellIs" dxfId="0" priority="24" operator="lessThanOrEqual">
      <formula>I8</formula>
    </cfRule>
  </conditionalFormatting>
  <conditionalFormatting sqref="Y9">
    <cfRule type="cellIs" dxfId="0" priority="26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O9" r:id="rId11"/>
    <hyperlink ref="AA9" r:id="rId12"/>
    <hyperlink ref="AS9" r:id="rId13"/>
    <hyperlink ref="O10" r:id="rId14"/>
    <hyperlink ref="AA10" r:id="rId15"/>
    <hyperlink ref="O11" r:id="rId16"/>
    <hyperlink ref="U11" r:id="rId17"/>
    <hyperlink ref="AA11" r:id="rId18"/>
    <hyperlink ref="AG11" r:id="rId19"/>
    <hyperlink ref="AM11" r:id="rId20"/>
    <hyperlink ref="O12" r:id="rId21"/>
    <hyperlink ref="U12" r:id="rId22"/>
    <hyperlink ref="AA12" r:id="rId23"/>
    <hyperlink ref="AG12" r:id="rId24"/>
    <hyperlink ref="AM12" r:id="rId25"/>
    <hyperlink ref="O13" r:id="rId26"/>
    <hyperlink ref="U13" r:id="rId27"/>
    <hyperlink ref="AA13" r:id="rId28"/>
    <hyperlink ref="AG13" r:id="rId29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test2</vt:lpstr>
      <vt:lpstr>BoardQty</vt:lpstr>
      <vt:lpstr>digikey_part_data</vt:lpstr>
      <vt:lpstr>farnell_part_data</vt:lpstr>
      <vt:lpstr>global_part_data</vt:lpstr>
      <vt:lpstr>local_part_data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2017-02-22T20:24:26Z</dcterms:created>
  <dcterms:modified xsi:type="dcterms:W3CDTF">2017-02-22T20:24:26Z</dcterms:modified>
</cp:coreProperties>
</file>