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dPowerSupply. " sheetId="1" state="visible" r:id="rId2"/>
  </sheets>
  <definedNames>
    <definedName function="false" hidden="false" name="BoardQty" vbProcedure="false">'IsolatedPowerSupply. '!$G$1</definedName>
    <definedName function="false" hidden="false" name="digikey_part_data" vbProcedure="false">'IsolatedPowerSupply. '!$H$5:$L$23</definedName>
    <definedName function="false" hidden="false" name="global_part_data" vbProcedure="false">'IsolatedPowerSupply. '!$A$5:$G$23</definedName>
    <definedName function="false" hidden="false" name="mouser_part_data" vbProcedure="false">'IsolatedPowerSupply. '!$M$5:$Q$23</definedName>
    <definedName function="false" hidden="false" name="rs_part_data" vbProcedure="false">'IsolatedPowerSupply. '!$R$5:$V$23</definedName>
    <definedName function="false" hidden="false" name="TotalCost" vbProcedure="false">'IsolatedPowerSupply. '!$G$2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2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$0.32      $0.32
    10   $0.22      $2.22
   100   $0.13     $12.59
   500   $0.09     $44.43
  1000   $0.08     $77.75
  3000   $0.06    $184.80
  6000   $0.06    $341.88
  9000   $0.05    $485.10</t>
        </r>
      </text>
    </comment>
    <comment ref="J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
 15000   $0.04    $623.70</t>
        </r>
      </text>
    </comment>
    <comment ref="J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$0.12      $1.17
   100   $0.06      $5.50
   500   $0.04     $19.29
  1000   $0.03     $31.94
  2500   $0.03     $74.33
  3000   $0.03     $77.55
  5000   $0.03    $136.00
  6000   $0.02    $141.90
  9000   $0.02    $198.00
 10000   $0.02    $220.00
 20000   $0.02    $418.00
 30000   $0.02    $594.00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J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$0.33      $3.26
   100   $0.17     $17.26
   500   $0.11     $56.78
  1000   $0.08     $77.22
  3000   $0.07    $202.86
  6000   $0.06    $352.80
 15000   $0.05    $749.70
 30000   $0.05   $1411.20
 75000   $0.04   $3307.50</t>
        </r>
      </text>
    </comment>
    <comment ref="J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$0.37      $3.68
    50   $0.35     $17.60
   100   $0.34     $34.24
   250   $0.32     $80.00
   500   $0.29    $147.20
  1000   $0.27    $272.00</t>
        </r>
      </text>
    </comment>
    <comment ref="J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15000   $0.02    $236.25
 30000   $0.01    $425.40
 40000   $0.01    $567.20
 75000   $0.01    $945.00
150000   $0.01   $1575.00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$1.90      $1.90
    10   $1.71     $17.10
    50   $1.55     $77.50
   100   $1.42    $142.00
   500   $1.34    $670.00
  1200   $1.19   $1428.01</t>
        </r>
      </text>
    </comment>
    <comment ref="J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$0.57      $5.74
   100   $0.44     $44.02
   500   $0.35    $174.00
  1000   $0.28    $278.40
  1440   $0.28    $400.90
  2500   $0.22    $561.88
  5000   $0.21   $1051.25
 12500   $0.20   $2446.88</t>
        </r>
      </text>
    </comment>
    <comment ref="J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$0.55      $5.45
   100   $0.42     $41.75
   500   $0.33    $165.00
  1000   $0.26    $264.00
  1520   $0.26    $401.28
  2500   $0.24    $598.12
  5000   $0.22   $1113.75
 12500   $0.21   $2681.25</t>
        </r>
      </text>
    </comment>
    <comment ref="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2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R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2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T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T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100   $0.07      $7.12
   200   $0.06     $12.54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 5   $0.36      $1.81
    75   $0.33     $24.87
   250   $0.31     $77.07
   500   $0.30    $147.76
  1000   $0.28    $282.76</t>
        </r>
      </text>
    </comment>
    <comment ref="T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$0.55      $0.55
     5   $0.55      $2.77
    40   $0.45     $18.11</t>
        </r>
      </text>
    </comment>
    <comment ref="U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<sst xmlns="http://schemas.openxmlformats.org/spreadsheetml/2006/main" count="127" uniqueCount="100">
  <si>
    <t xml:space="preserve">Proj:</t>
  </si>
  <si>
    <t xml:space="preserve">IsolatedPowerSupply.xml</t>
  </si>
  <si>
    <t xml:space="preserve">Board Qty:</t>
  </si>
  <si>
    <t xml:space="preserve">Co.:</t>
  </si>
  <si>
    <t xml:space="preserve">Total Cost:</t>
  </si>
  <si>
    <t xml:space="preserve">Prj date:</t>
  </si>
  <si>
    <t xml:space="preserve">Wed Jan 10 18:14:11 2018 (file)</t>
  </si>
  <si>
    <t xml:space="preserve">Unit Cost:</t>
  </si>
  <si>
    <t xml:space="preserve">$ date:</t>
  </si>
  <si>
    <t xml:space="preserve">2018-01-11 12:44:18</t>
  </si>
  <si>
    <t xml:space="preserve">Global Part Info</t>
  </si>
  <si>
    <t xml:space="preserve">Digi-Key</t>
  </si>
  <si>
    <t xml:space="preserve">Mouser</t>
  </si>
  <si>
    <t xml:space="preserve">Rs Components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</si>
  <si>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</si>
  <si>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</si>
  <si>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</si>
  <si>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</si>
  <si>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</si>
  <si>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</si>
  <si>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</si>
  <si>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</si>
  <si>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</si>
  <si>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</si>
  <si>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C19</t>
  </si>
  <si>
    <t xml:space="preserve">2.2uF</t>
  </si>
  <si>
    <t xml:space="preserve">0805_W</t>
  </si>
  <si>
    <t xml:space="preserve">08053C225KAT2A</t>
  </si>
  <si>
    <t xml:space="preserve">478-5719-1-ND</t>
  </si>
  <si>
    <t xml:space="preserve">C25</t>
  </si>
  <si>
    <t xml:space="preserve">1nF</t>
  </si>
  <si>
    <t xml:space="preserve">08053C102KAT2A</t>
  </si>
  <si>
    <t xml:space="preserve">NonStk</t>
  </si>
  <si>
    <t xml:space="preserve">08053C102KAT2A-ND</t>
  </si>
  <si>
    <t xml:space="preserve">C20-C22</t>
  </si>
  <si>
    <t xml:space="preserve">100nF</t>
  </si>
  <si>
    <t xml:space="preserve">08053C104KAT2A</t>
  </si>
  <si>
    <t xml:space="preserve">478-3755-1-ND</t>
  </si>
  <si>
    <t xml:space="preserve">390-990</t>
  </si>
  <si>
    <t xml:space="preserve">Cin1</t>
  </si>
  <si>
    <t xml:space="preserve">1uF</t>
  </si>
  <si>
    <t xml:space="preserve">08053C105KAT2A</t>
  </si>
  <si>
    <t xml:space="preserve">478-5030-1-ND</t>
  </si>
  <si>
    <t xml:space="preserve">Cin2,C23,C24</t>
  </si>
  <si>
    <t xml:space="preserve">D9,D10</t>
  </si>
  <si>
    <t xml:space="preserve">BAT46Z</t>
  </si>
  <si>
    <t xml:space="preserve">SOD-123</t>
  </si>
  <si>
    <t xml:space="preserve">BAT46ZFILM</t>
  </si>
  <si>
    <t xml:space="preserve">497-5559-1-ND</t>
  </si>
  <si>
    <t xml:space="preserve">714-6850</t>
  </si>
  <si>
    <t xml:space="preserve">OUT_1,OUT_2,IN_1</t>
  </si>
  <si>
    <t xml:space="preserve">Header2</t>
  </si>
  <si>
    <t xml:space="preserve">1935161</t>
  </si>
  <si>
    <t xml:space="preserve">277-1667-ND</t>
  </si>
  <si>
    <t xml:space="preserve">548-7238</t>
  </si>
  <si>
    <t xml:space="preserve">Q3</t>
  </si>
  <si>
    <t xml:space="preserve">BC857B</t>
  </si>
  <si>
    <t xml:space="preserve">SOT-23-TT3_N</t>
  </si>
  <si>
    <t xml:space="preserve">BC857BLT1G</t>
  </si>
  <si>
    <t xml:space="preserve">BC857BLT1GOSCT-ND</t>
  </si>
  <si>
    <t xml:space="preserve">Q4</t>
  </si>
  <si>
    <t xml:space="preserve">BC847B</t>
  </si>
  <si>
    <t xml:space="preserve">BC847BLT1G</t>
  </si>
  <si>
    <t xml:space="preserve">BC847BLT1GOSCT-ND</t>
  </si>
  <si>
    <t xml:space="preserve">545-2759</t>
  </si>
  <si>
    <t xml:space="preserve">R26</t>
  </si>
  <si>
    <t xml:space="preserve">12K</t>
  </si>
  <si>
    <t xml:space="preserve">RMCF0805JT12K0</t>
  </si>
  <si>
    <t xml:space="preserve">RMCF0805JT12K0CT-ND</t>
  </si>
  <si>
    <t xml:space="preserve">R27</t>
  </si>
  <si>
    <t xml:space="preserve">3.3k</t>
  </si>
  <si>
    <t xml:space="preserve">RMCF0805JT3K30</t>
  </si>
  <si>
    <t xml:space="preserve">RMCF0805JT3K30CT-ND</t>
  </si>
  <si>
    <t xml:space="preserve">R28,R29</t>
  </si>
  <si>
    <t xml:space="preserve">1R5</t>
  </si>
  <si>
    <t xml:space="preserve">RMCF0805JT1R50</t>
  </si>
  <si>
    <t xml:space="preserve">RMCF0805JT1R50CT-ND</t>
  </si>
  <si>
    <t xml:space="preserve">R30</t>
  </si>
  <si>
    <t xml:space="preserve">not used</t>
  </si>
  <si>
    <t xml:space="preserve">R31</t>
  </si>
  <si>
    <t xml:space="preserve">4.7k</t>
  </si>
  <si>
    <t xml:space="preserve">RMCF0805JT4K70</t>
  </si>
  <si>
    <t xml:space="preserve">RMCF0805JT4K70CT-ND</t>
  </si>
  <si>
    <t xml:space="preserve">T1</t>
  </si>
  <si>
    <t xml:space="preserve">Wurth 1:2</t>
  </si>
  <si>
    <t xml:space="preserve">Trafo</t>
  </si>
  <si>
    <t xml:space="preserve">760390015</t>
  </si>
  <si>
    <t xml:space="preserve">732-4459-1-ND</t>
  </si>
  <si>
    <t xml:space="preserve">U7</t>
  </si>
  <si>
    <t xml:space="preserve">TL494</t>
  </si>
  <si>
    <t xml:space="preserve">SOIC16_M</t>
  </si>
  <si>
    <t xml:space="preserve">TL494IDR</t>
  </si>
  <si>
    <t xml:space="preserve">296-10193-5-ND</t>
  </si>
  <si>
    <t xml:space="preserve">U8</t>
  </si>
  <si>
    <t xml:space="preserve">LM7805</t>
  </si>
  <si>
    <t xml:space="preserve">LM78XX</t>
  </si>
  <si>
    <t xml:space="preserve">UA78M05CDCY</t>
  </si>
  <si>
    <t xml:space="preserve">296-27138-5-ND</t>
  </si>
  <si>
    <t xml:space="preserve">661-6721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</si>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</sst>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avx-corporation/08053C225KAT2A/478-5719-1-ND/2136327" TargetMode="External"/><Relationship Id="rId3" Type="http://schemas.openxmlformats.org/officeDocument/2006/relationships/hyperlink" Target="http://www.digikey.com/scripts/DkSearch/dksus.dll?WT.z_header=search_go&amp;lang=en&amp;keywords=08053C102KAT2A+" TargetMode="External"/><Relationship Id="rId4" Type="http://schemas.openxmlformats.org/officeDocument/2006/relationships/hyperlink" Target="http://www.digikey.com/product-detail/en/avx-corporation/08053C104KAT2A/478-3755-1-ND/1116453" TargetMode="External"/><Relationship Id="rId5" Type="http://schemas.openxmlformats.org/officeDocument/2006/relationships/hyperlink" Target="http://it.rs-online.com/web/c/?searchTerm=08053C104KAT2A+" TargetMode="External"/><Relationship Id="rId6" Type="http://schemas.openxmlformats.org/officeDocument/2006/relationships/hyperlink" Target="http://www.digikey.com/product-detail/en/avx-corporation/08053C105KAT2A/478-5030-1-ND/1888241" TargetMode="External"/><Relationship Id="rId7" Type="http://schemas.openxmlformats.org/officeDocument/2006/relationships/hyperlink" Target="http://www.digikey.com/product-detail/en/avx-corporation/08053C104KAT2A/478-3755-1-ND/1116453" TargetMode="External"/><Relationship Id="rId8" Type="http://schemas.openxmlformats.org/officeDocument/2006/relationships/hyperlink" Target="http://it.rs-online.com/web/c/?searchTerm=08053C104KAT2A+" TargetMode="External"/><Relationship Id="rId9" Type="http://schemas.openxmlformats.org/officeDocument/2006/relationships/hyperlink" Target="http://www.digikey.com/product-detail/en/stmicroelectronics/BAT46ZFILM/497-5559-1-ND/1207051" TargetMode="External"/><Relationship Id="rId10" Type="http://schemas.openxmlformats.org/officeDocument/2006/relationships/hyperlink" Target="http://it.rs-online.com/web/c/?searchTerm=BAT46ZFILM+" TargetMode="External"/><Relationship Id="rId11" Type="http://schemas.openxmlformats.org/officeDocument/2006/relationships/hyperlink" Target="http://www.digikey.com/scripts/DkSearch/dksus.dll?WT.z_header=search_go&amp;lang=en&amp;keywords=1935161+" TargetMode="External"/><Relationship Id="rId12" Type="http://schemas.openxmlformats.org/officeDocument/2006/relationships/hyperlink" Target="http://it.rs-online.com/web/c/?searchTerm=1935161+" TargetMode="External"/><Relationship Id="rId13" Type="http://schemas.openxmlformats.org/officeDocument/2006/relationships/hyperlink" Target="http://www.digikey.com/product-detail/en/on-semiconductor/BC857BLT1G/BC857BLT1GOSCT-ND/917843" TargetMode="External"/><Relationship Id="rId14" Type="http://schemas.openxmlformats.org/officeDocument/2006/relationships/hyperlink" Target="http://www.digikey.com/product-detail/en/on-semiconductor/BC847BLT1G/BC847BLT1GOSCT-ND/917834" TargetMode="External"/><Relationship Id="rId15" Type="http://schemas.openxmlformats.org/officeDocument/2006/relationships/hyperlink" Target="http://it.rs-online.com/web/c/?searchTerm=BC847BLT1G+" TargetMode="External"/><Relationship Id="rId16" Type="http://schemas.openxmlformats.org/officeDocument/2006/relationships/hyperlink" Target="http://www.digikey.com/product-detail/en/stackpole-electronics-inc/RMCF0805JT12K0/RMCF0805JT12K0CT-ND/5049816" TargetMode="External"/><Relationship Id="rId17" Type="http://schemas.openxmlformats.org/officeDocument/2006/relationships/hyperlink" Target="http://www.digikey.com/product-detail/en/stackpole-electronics-inc/RMCF0805JT3K30/RMCF0805JT3K30CT-ND/1942567" TargetMode="External"/><Relationship Id="rId18" Type="http://schemas.openxmlformats.org/officeDocument/2006/relationships/hyperlink" Target="http://www.digikey.com/product-detail/en/stackpole-electronics-inc/RMCF0805JT1R50/RMCF0805JT1R50CT-ND/4425249" TargetMode="External"/><Relationship Id="rId19" Type="http://schemas.openxmlformats.org/officeDocument/2006/relationships/hyperlink" Target="http://www.digikey.com/product-detail/en/stackpole-electronics-inc/RMCF0805JT4K70/RMCF0805JT4K70CT-ND/1942570" TargetMode="External"/><Relationship Id="rId20" Type="http://schemas.openxmlformats.org/officeDocument/2006/relationships/hyperlink" Target="http://www.digikey.com/product-detail/en/wurth-electronics-midcom/760390015/732-4459-1-ND/3831268" TargetMode="External"/><Relationship Id="rId21" Type="http://schemas.openxmlformats.org/officeDocument/2006/relationships/hyperlink" Target="http://www.digikey.com/product-detail/en/texas-instruments/TL494ID/296-10193-5-ND/380462" TargetMode="External"/><Relationship Id="rId22" Type="http://schemas.openxmlformats.org/officeDocument/2006/relationships/hyperlink" Target="http://www.digikey.com/product-detail/en/texas-instruments/UA78M05CDCY/296-27138-5-ND/1910303" TargetMode="External"/><Relationship Id="rId23" Type="http://schemas.openxmlformats.org/officeDocument/2006/relationships/hyperlink" Target="https://it.rs-online.com/web/p/regolatori-di-tensione-lineari/6616721/" TargetMode="External"/><Relationship Id="rId2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1" activeCellId="0" sqref="G1"/>
    </sheetView>
  </sheetViews>
  <sheetFormatPr defaultRowHeight="15" zeroHeight="false" outlineLevelRow="0" outlineLevelCol="2"/>
  <cols>
    <col collapsed="false" customWidth="true" hidden="false" outlineLevel="0" max="6" min="1" style="0" width="9.13"/>
    <col collapsed="false" customWidth="true" hidden="false" outlineLevel="0" max="7" min="7" style="0" width="15.71"/>
    <col collapsed="false" customWidth="true" hidden="false" outlineLevel="1" max="8" min="8" style="0" width="9.13"/>
    <col collapsed="false" customWidth="true" hidden="false" outlineLevel="2" max="10" min="9" style="0" width="9.13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3"/>
    <col collapsed="false" customWidth="true" hidden="false" outlineLevel="2" max="15" min="14" style="0" width="9.13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3"/>
    <col collapsed="false" customWidth="true" hidden="false" outlineLevel="2" max="20" min="19" style="0" width="9.13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10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SUM(G7:G23)</f>
        <v>49.3762</v>
      </c>
      <c r="K2" s="4" t="n">
        <f aca="false">SUM(K7:K23)</f>
        <v>55.212</v>
      </c>
      <c r="P2" s="4" t="n">
        <f aca="false">SUM(P7:P23)</f>
        <v>0</v>
      </c>
      <c r="U2" s="4" t="n">
        <f aca="false">SUM(U7:U23)</f>
        <v>420.65036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TotalCost/BoardQty</f>
        <v>4.93762</v>
      </c>
      <c r="K3" s="6" t="str">
        <f aca="false">(ROWS(K7:K23)-COUNTBLANK(K7:K23))&amp;" of "&amp;ROWS(K7:K23)&amp;" parts found"</f>
        <v>16 of 17 parts found</v>
      </c>
      <c r="P3" s="6" t="n">
        <f aca="false">(ROWS(P7:P23)-COUNTBLANK(P7:P23))&amp;" of "&amp;ROWS(P7:P23)&amp;" parts found"</f>
        <v>0</v>
      </c>
      <c r="U3" s="6" t="str">
        <f aca="false">(ROWS(U7:U23)-COUNTBLANK(U7:U23))&amp;" of "&amp;ROWS(U7:U23)&amp;" parts found"</f>
        <v>6 of 17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</row>
    <row r="6" customFormat="false" ht="15" hidden="false" customHeight="false" outlineLevel="0" collapsed="false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19</v>
      </c>
      <c r="K6" s="11" t="s">
        <v>20</v>
      </c>
      <c r="L6" s="11" t="s">
        <v>23</v>
      </c>
      <c r="M6" s="11" t="s">
        <v>21</v>
      </c>
      <c r="N6" s="11" t="s">
        <v>22</v>
      </c>
      <c r="O6" s="11" t="s">
        <v>19</v>
      </c>
      <c r="P6" s="11" t="s">
        <v>20</v>
      </c>
      <c r="Q6" s="11" t="s">
        <v>23</v>
      </c>
      <c r="R6" s="11" t="s">
        <v>21</v>
      </c>
      <c r="S6" s="11" t="s">
        <v>22</v>
      </c>
      <c r="T6" s="11" t="s">
        <v>19</v>
      </c>
      <c r="U6" s="11" t="s">
        <v>20</v>
      </c>
      <c r="V6" s="11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f aca="false">BoardQty*1</f>
        <v>10</v>
      </c>
      <c r="F7" s="12" t="n">
        <f aca="true">MINA(INDIRECT(ADDRESS(ROW(),COLUMN(digikey_part_data)+2)),INDIRECT(ADDRESS(ROW(),COLUMN(rs_part_data)+2)),INDIRECT(ADDRESS(ROW(),COLUMN(mouser_part_data)+2)))</f>
        <v>0.222</v>
      </c>
      <c r="G7" s="12" t="n">
        <f aca="false">IFERROR(E7*F7,"")</f>
        <v>2.22</v>
      </c>
      <c r="H7" s="0" t="n">
        <v>10100</v>
      </c>
      <c r="J7" s="12" t="n">
        <f aca="false">IFERROR(LOOKUP(IF(I7="",E7,I7),{0,1,10,100,500,1000,3000,6000,9000},{0,0.32,0.222,0.1259,0.08886,0.07775,0.0616,0.05698,0.0539}),"")</f>
        <v>0.222</v>
      </c>
      <c r="K7" s="12" t="n">
        <f aca="false">IFERROR(IF(I7="",E7,I7)*J7,"")</f>
        <v>2.22</v>
      </c>
      <c r="L7" s="13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26</v>
      </c>
      <c r="D8" s="0" t="s">
        <v>31</v>
      </c>
      <c r="E8" s="0" t="n">
        <f aca="false">BoardQty*1</f>
        <v>10</v>
      </c>
      <c r="F8" s="12" t="n">
        <f aca="true">MINA(INDIRECT(ADDRESS(ROW(),COLUMN(digikey_part_data)+2)),INDIRECT(ADDRESS(ROW(),COLUMN(rs_part_data)+2)),INDIRECT(ADDRESS(ROW(),COLUMN(mouser_part_data)+2)))</f>
        <v>0.0462</v>
      </c>
      <c r="G8" s="12" t="n">
        <f aca="false">IFERROR(E8*F8,"")</f>
        <v>0.462</v>
      </c>
      <c r="H8" s="14" t="s">
        <v>32</v>
      </c>
      <c r="J8" s="12" t="n">
        <f aca="false">IFERROR(LOOKUP(IF(I8="",E8,I8),{0,1,4000,15000},{0,0.0462,0.0462,0.04158}),"")</f>
        <v>0.0462</v>
      </c>
      <c r="K8" s="12" t="n">
        <f aca="false">IFERROR(IF(I8="",E8,I8)*J8,"")</f>
        <v>0.462</v>
      </c>
      <c r="L8" s="13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26</v>
      </c>
      <c r="D9" s="0" t="s">
        <v>36</v>
      </c>
      <c r="E9" s="0" t="n">
        <f aca="false">BoardQty*3</f>
        <v>30</v>
      </c>
      <c r="F9" s="12" t="n">
        <f aca="true">MINA(INDIRECT(ADDRESS(ROW(),COLUMN(digikey_part_data)+2)),INDIRECT(ADDRESS(ROW(),COLUMN(rs_part_data)+2)),INDIRECT(ADDRESS(ROW(),COLUMN(mouser_part_data)+2)))</f>
        <v>0.032953</v>
      </c>
      <c r="G9" s="12" t="n">
        <f aca="false">IFERROR(E9*F9,"")</f>
        <v>0.98859</v>
      </c>
      <c r="H9" s="0" t="n">
        <v>197399</v>
      </c>
      <c r="J9" s="12" t="n">
        <f aca="false">IFERROR(LOOKUP(IF(I9="",E9,I9),{0,1,10,100,500,1000,4000,8000,12000},{0,0.1,0.042,0.0186,0.01328,0.01044,0.00759,0.00693,0.0066}),"")</f>
        <v>0.042</v>
      </c>
      <c r="K9" s="12" t="n">
        <f aca="false">IFERROR(IF(I9="",E9,I9)*J9,"")</f>
        <v>1.26</v>
      </c>
      <c r="L9" s="13" t="s">
        <v>37</v>
      </c>
      <c r="R9" s="0" t="n">
        <v>9550</v>
      </c>
      <c r="T9" s="12" t="n">
        <f aca="false">IFERROR(LOOKUP(IF(S9="",E9,S9),{0,1,50,500},{0,0.032953,0.032953,0.028701}),"")</f>
        <v>0.032953</v>
      </c>
      <c r="U9" s="12" t="n">
        <f aca="false">IFERROR(IF(S9="",E9,S9)*T9,"")</f>
        <v>0.98859</v>
      </c>
      <c r="V9" s="13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26</v>
      </c>
      <c r="D10" s="0" t="s">
        <v>41</v>
      </c>
      <c r="E10" s="0" t="n">
        <f aca="false">BoardQty*1</f>
        <v>10</v>
      </c>
      <c r="F10" s="12" t="n">
        <f aca="true">MINA(INDIRECT(ADDRESS(ROW(),COLUMN(digikey_part_data)+2)),INDIRECT(ADDRESS(ROW(),COLUMN(rs_part_data)+2)),INDIRECT(ADDRESS(ROW(),COLUMN(mouser_part_data)+2)))</f>
        <v>0.117</v>
      </c>
      <c r="G10" s="12" t="n">
        <f aca="false">IFERROR(E10*F10,"")</f>
        <v>1.17</v>
      </c>
      <c r="H10" s="0" t="n">
        <v>20000</v>
      </c>
      <c r="J10" s="12" t="n">
        <f aca="false">IFERROR(LOOKUP(IF(I10="",E10,I10),{0,1,10,100,500,1000,2500,3000,5000,6000,9000,10000,20000,30000},{0,0.16,0.117,0.055,0.03858,0.03194,0.02973,0.02585,0.0272,0.02365,0.022,0.022,0.0209,0.0198}),"")</f>
        <v>0.117</v>
      </c>
      <c r="K10" s="12" t="n">
        <f aca="false">IFERROR(IF(I10="",E10,I10)*J10,"")</f>
        <v>1.17</v>
      </c>
      <c r="L10" s="13" t="s">
        <v>42</v>
      </c>
    </row>
    <row r="11" customFormat="false" ht="15" hidden="false" customHeight="false" outlineLevel="0" collapsed="false">
      <c r="A11" s="0" t="s">
        <v>43</v>
      </c>
      <c r="B11" s="0" t="s">
        <v>35</v>
      </c>
      <c r="C11" s="0" t="s">
        <v>26</v>
      </c>
      <c r="D11" s="0" t="s">
        <v>36</v>
      </c>
      <c r="E11" s="0" t="n">
        <f aca="false">BoardQty*3</f>
        <v>30</v>
      </c>
      <c r="F11" s="12" t="n">
        <f aca="true">MINA(INDIRECT(ADDRESS(ROW(),COLUMN(digikey_part_data)+2)),INDIRECT(ADDRESS(ROW(),COLUMN(rs_part_data)+2)),INDIRECT(ADDRESS(ROW(),COLUMN(mouser_part_data)+2)))</f>
        <v>0.032953</v>
      </c>
      <c r="G11" s="12" t="n">
        <f aca="false">IFERROR(E11*F11,"")</f>
        <v>0.98859</v>
      </c>
      <c r="H11" s="0" t="n">
        <v>197399</v>
      </c>
      <c r="J11" s="12" t="n">
        <f aca="false">IFERROR(LOOKUP(IF(I11="",E11,I11),{0,1,10,100,500,1000,4000,8000,12000},{0,0.1,0.042,0.0186,0.01328,0.01044,0.00759,0.00693,0.0066}),"")</f>
        <v>0.042</v>
      </c>
      <c r="K11" s="12" t="n">
        <f aca="false">IFERROR(IF(I11="",E11,I11)*J11,"")</f>
        <v>1.26</v>
      </c>
      <c r="L11" s="13" t="s">
        <v>37</v>
      </c>
      <c r="R11" s="0" t="n">
        <v>9550</v>
      </c>
      <c r="T11" s="12" t="n">
        <f aca="false">IFERROR(LOOKUP(IF(S11="",E11,S11),{0,1,50,500},{0,0.032953,0.032953,0.028701}),"")</f>
        <v>0.032953</v>
      </c>
      <c r="U11" s="12" t="n">
        <f aca="false">IFERROR(IF(S11="",E11,S11)*T11,"")</f>
        <v>0.98859</v>
      </c>
      <c r="V11" s="13" t="s">
        <v>38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n">
        <f aca="false">BoardQty*2</f>
        <v>20</v>
      </c>
      <c r="F12" s="12" t="n">
        <f aca="true">MINA(INDIRECT(ADDRESS(ROW(),COLUMN(digikey_part_data)+2)),INDIRECT(ADDRESS(ROW(),COLUMN(rs_part_data)+2)),INDIRECT(ADDRESS(ROW(),COLUMN(mouser_part_data)+2)))</f>
        <v>0.071221</v>
      </c>
      <c r="G12" s="12" t="n">
        <f aca="false">IFERROR(E12*F12,"")</f>
        <v>1.42442</v>
      </c>
      <c r="H12" s="0" t="n">
        <v>116640</v>
      </c>
      <c r="J12" s="12" t="n">
        <f aca="false">IFERROR(LOOKUP(IF(I12="",E12,I12),{0,1,10,100,500,1000,3000,6000,15000,30000,75000},{0,0.4,0.326,0.1726,0.11356,0.07722,0.06762,0.0588,0.04998,0.04704,0.0441}),"")</f>
        <v>0.326</v>
      </c>
      <c r="K12" s="12" t="n">
        <f aca="false">IFERROR(IF(I12="",E12,I12)*J12,"")</f>
        <v>6.52</v>
      </c>
      <c r="L12" s="13" t="s">
        <v>48</v>
      </c>
      <c r="R12" s="0" t="n">
        <v>800</v>
      </c>
      <c r="T12" s="12" t="n">
        <f aca="false">IFERROR(LOOKUP(IF(S12="",E12,S12),{0,1,100,200},{0,0.071221,0.071221,0.062717}),"")</f>
        <v>0.071221</v>
      </c>
      <c r="U12" s="12" t="n">
        <f aca="false">IFERROR(IF(S12="",E12,S12)*T12,"")</f>
        <v>1.42442</v>
      </c>
      <c r="V12" s="13" t="s">
        <v>49</v>
      </c>
    </row>
    <row r="13" customFormat="false" ht="15" hidden="false" customHeight="false" outlineLevel="0" collapsed="false">
      <c r="A13" s="0" t="s">
        <v>50</v>
      </c>
      <c r="C13" s="0" t="s">
        <v>51</v>
      </c>
      <c r="D13" s="0" t="s">
        <v>52</v>
      </c>
      <c r="E13" s="0" t="n">
        <f aca="false">BoardQty*3</f>
        <v>30</v>
      </c>
      <c r="F13" s="12" t="n">
        <f aca="true">MINA(INDIRECT(ADDRESS(ROW(),COLUMN(digikey_part_data)+2)),INDIRECT(ADDRESS(ROW(),COLUMN(rs_part_data)+2)),INDIRECT(ADDRESS(ROW(),COLUMN(mouser_part_data)+2)))</f>
        <v>0.36142</v>
      </c>
      <c r="G13" s="12" t="n">
        <f aca="false">IFERROR(E13*F13,"")</f>
        <v>10.8426</v>
      </c>
      <c r="H13" s="0" t="n">
        <v>29700</v>
      </c>
      <c r="J13" s="12" t="n">
        <f aca="false">IFERROR(LOOKUP(IF(I13="",E13,I13),{0,1,10,50,100,250,500,1000},{0,0.38,0.368,0.352,0.3424,0.32,0.2944,0.272}),"")</f>
        <v>0.368</v>
      </c>
      <c r="K13" s="12" t="n">
        <f aca="false">IFERROR(IF(I13="",E13,I13)*J13,"")</f>
        <v>11.04</v>
      </c>
      <c r="L13" s="13" t="s">
        <v>53</v>
      </c>
      <c r="R13" s="0" t="n">
        <v>80</v>
      </c>
      <c r="T13" s="12" t="n">
        <f aca="false">IFERROR(LOOKUP(IF(S13="",E13,S13),{0,1,5,75,250,500,1000},{0,0.36142,0.36142,0.331656,0.30827,0.295514,0.282758}),"")</f>
        <v>0.36142</v>
      </c>
      <c r="U13" s="12" t="n">
        <f aca="false">IFERROR(IF(S13="",E13,S13)*T13,"")</f>
        <v>10.8426</v>
      </c>
      <c r="V13" s="13" t="s">
        <v>54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0" t="n">
        <f aca="false">BoardQty*1</f>
        <v>10</v>
      </c>
      <c r="F14" s="12" t="n">
        <f aca="true">MINA(INDIRECT(ADDRESS(ROW(),COLUMN(digikey_part_data)+2)),INDIRECT(ADDRESS(ROW(),COLUMN(rs_part_data)+2)),INDIRECT(ADDRESS(ROW(),COLUMN(mouser_part_data)+2)))</f>
        <v>0.107</v>
      </c>
      <c r="G14" s="12" t="n">
        <f aca="false">IFERROR(E14*F14,"")</f>
        <v>1.07</v>
      </c>
      <c r="H14" s="0" t="n">
        <v>19966</v>
      </c>
      <c r="J14" s="12" t="n">
        <f aca="false">IFERROR(LOOKUP(IF(I14="",E14,I14),{0,1,10,100,500,1000,3000,6000,15000,30000,40000,75000,150000},{0,0.12,0.107,0.058,0.03572,0.02435,0.02008,0.01811,0.01575,0.01418,0.01418,0.0126,0.0105}),"")</f>
        <v>0.107</v>
      </c>
      <c r="K14" s="12" t="n">
        <f aca="false">IFERROR(IF(I14="",E14,I14)*J14,"")</f>
        <v>1.07</v>
      </c>
      <c r="L14" s="13" t="s">
        <v>59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57</v>
      </c>
      <c r="D15" s="0" t="s">
        <v>62</v>
      </c>
      <c r="E15" s="0" t="n">
        <f aca="false">BoardQty*1</f>
        <v>10</v>
      </c>
      <c r="F15" s="12" t="n">
        <f aca="true">MINA(INDIRECT(ADDRESS(ROW(),COLUMN(digikey_part_data)+2)),INDIRECT(ADDRESS(ROW(),COLUMN(rs_part_data)+2)),INDIRECT(ADDRESS(ROW(),COLUMN(mouser_part_data)+2)))</f>
        <v>0.107</v>
      </c>
      <c r="G15" s="12" t="n">
        <f aca="false">IFERROR(E15*F15,"")</f>
        <v>1.07</v>
      </c>
      <c r="H15" s="0" t="n">
        <v>65146</v>
      </c>
      <c r="J15" s="12" t="n">
        <f aca="false">IFERROR(LOOKUP(IF(I15="",E15,I15),{0,1,10,100,500,1000,3000,6000,10000,15000,30000,50000,75000,100000,150000,250000},{0,0.12,0.107,0.058,0.03572,0.02435,0.02008,0.01811,0.01575,0.01575,0.01418,0.0126,0.0126,0.01181,0.0105,0.0105}),"")</f>
        <v>0.107</v>
      </c>
      <c r="K15" s="12" t="n">
        <f aca="false">IFERROR(IF(I15="",E15,I15)*J15,"")</f>
        <v>1.07</v>
      </c>
      <c r="L15" s="13" t="s">
        <v>63</v>
      </c>
      <c r="R15" s="14" t="s">
        <v>32</v>
      </c>
      <c r="T15" s="12" t="n">
        <f aca="false">IFERROR(LOOKUP(IF(S15="",E15,S15),{0,1,3},{0,42.19047,40.08573}),"")</f>
        <v>40.08573</v>
      </c>
      <c r="U15" s="12" t="n">
        <f aca="false">IFERROR(IF(S15="",E15,S15)*T15,"")</f>
        <v>400.8573</v>
      </c>
      <c r="V15" s="13" t="s">
        <v>64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26</v>
      </c>
      <c r="D16" s="0" t="s">
        <v>67</v>
      </c>
      <c r="E16" s="0" t="n">
        <f aca="false">BoardQty*1</f>
        <v>10</v>
      </c>
      <c r="F16" s="12" t="n">
        <f aca="true">MINA(INDIRECT(ADDRESS(ROW(),COLUMN(digikey_part_data)+2)),INDIRECT(ADDRESS(ROW(),COLUMN(rs_part_data)+2)),INDIRECT(ADDRESS(ROW(),COLUMN(mouser_part_data)+2)))</f>
        <v>0.017</v>
      </c>
      <c r="G16" s="12" t="n">
        <f aca="false">IFERROR(E16*F16,"")</f>
        <v>0.17</v>
      </c>
      <c r="H16" s="0" t="n">
        <v>62633</v>
      </c>
      <c r="J16" s="12" t="n">
        <f aca="false">IFERROR(LOOKUP(IF(I16="",E16,I16),{0,1,10,100,1000,2500,5000,10000,25000,50000,125000},{0,0.1,0.017,0.0067,0.00303,0.00263,0.00217,0.00189,0.00166,0.00152,0.00151}),"")</f>
        <v>0.017</v>
      </c>
      <c r="K16" s="12" t="n">
        <f aca="false">IFERROR(IF(I16="",E16,I16)*J16,"")</f>
        <v>0.17</v>
      </c>
      <c r="L16" s="13" t="s">
        <v>68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26</v>
      </c>
      <c r="D17" s="0" t="s">
        <v>71</v>
      </c>
      <c r="E17" s="0" t="n">
        <f aca="false">BoardQty*1</f>
        <v>10</v>
      </c>
      <c r="F17" s="12" t="n">
        <f aca="true">MINA(INDIRECT(ADDRESS(ROW(),COLUMN(digikey_part_data)+2)),INDIRECT(ADDRESS(ROW(),COLUMN(rs_part_data)+2)),INDIRECT(ADDRESS(ROW(),COLUMN(mouser_part_data)+2)))</f>
        <v>0.017</v>
      </c>
      <c r="G17" s="12" t="n">
        <f aca="false">IFERROR(E17*F17,"")</f>
        <v>0.17</v>
      </c>
      <c r="H17" s="0" t="n">
        <v>260474</v>
      </c>
      <c r="J17" s="12" t="n">
        <f aca="false">IFERROR(LOOKUP(IF(I17="",E17,I17),{0,1,10,100,1000,2500,5000,10000,25000,50000,125000},{0,0.1,0.017,0.0067,0.00303,0.00263,0.00217,0.00189,0.00166,0.00152,0.00151}),"")</f>
        <v>0.017</v>
      </c>
      <c r="K17" s="12" t="n">
        <f aca="false">IFERROR(IF(I17="",E17,I17)*J17,"")</f>
        <v>0.17</v>
      </c>
      <c r="L17" s="13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26</v>
      </c>
      <c r="D18" s="0" t="s">
        <v>75</v>
      </c>
      <c r="E18" s="0" t="n">
        <f aca="false">BoardQty*2</f>
        <v>20</v>
      </c>
      <c r="F18" s="12" t="n">
        <f aca="true">MINA(INDIRECT(ADDRESS(ROW(),COLUMN(digikey_part_data)+2)),INDIRECT(ADDRESS(ROW(),COLUMN(rs_part_data)+2)),INDIRECT(ADDRESS(ROW(),COLUMN(mouser_part_data)+2)))</f>
        <v>0.017</v>
      </c>
      <c r="G18" s="12" t="n">
        <f aca="false">IFERROR(E18*F18,"")</f>
        <v>0.34</v>
      </c>
      <c r="H18" s="0" t="n">
        <v>3755</v>
      </c>
      <c r="J18" s="12" t="n">
        <f aca="false">IFERROR(LOOKUP(IF(I18="",E18,I18),{0,1,10,100,1000,2500,5000,10000,25000,50000,125000},{0,0.1,0.017,0.0067,0.00303,0.00263,0.00217,0.00189,0.00166,0.00152,0.00151}),"")</f>
        <v>0.017</v>
      </c>
      <c r="K18" s="12" t="n">
        <f aca="false">IFERROR(IF(I18="",E18,I18)*J18,"")</f>
        <v>0.34</v>
      </c>
      <c r="L18" s="13" t="s">
        <v>76</v>
      </c>
    </row>
    <row r="19" customFormat="false" ht="15" hidden="false" customHeight="false" outlineLevel="0" collapsed="false">
      <c r="A19" s="0" t="s">
        <v>77</v>
      </c>
      <c r="B19" s="0" t="s">
        <v>78</v>
      </c>
      <c r="C19" s="0" t="s">
        <v>26</v>
      </c>
      <c r="E19" s="0" t="n">
        <f aca="false">BoardQty*1</f>
        <v>10</v>
      </c>
      <c r="F19" s="12" t="n">
        <f aca="true">MINA(INDIRECT(ADDRESS(ROW(),COLUMN(digikey_part_data)+2)),INDIRECT(ADDRESS(ROW(),COLUMN(rs_part_data)+2)),INDIRECT(ADDRESS(ROW(),COLUMN(mouser_part_data)+2)))</f>
        <v>0</v>
      </c>
      <c r="G19" s="12" t="n">
        <f aca="false">IFERROR(E19*F19,"")</f>
        <v>0</v>
      </c>
    </row>
    <row r="20" customFormat="false" ht="15" hidden="false" customHeight="false" outlineLevel="0" collapsed="false">
      <c r="A20" s="0" t="s">
        <v>79</v>
      </c>
      <c r="B20" s="0" t="s">
        <v>80</v>
      </c>
      <c r="C20" s="0" t="s">
        <v>26</v>
      </c>
      <c r="D20" s="0" t="s">
        <v>81</v>
      </c>
      <c r="E20" s="0" t="n">
        <f aca="false">BoardQty*1</f>
        <v>10</v>
      </c>
      <c r="F20" s="12" t="n">
        <f aca="true">MINA(INDIRECT(ADDRESS(ROW(),COLUMN(digikey_part_data)+2)),INDIRECT(ADDRESS(ROW(),COLUMN(rs_part_data)+2)),INDIRECT(ADDRESS(ROW(),COLUMN(mouser_part_data)+2)))</f>
        <v>0.017</v>
      </c>
      <c r="G20" s="12" t="n">
        <f aca="false">IFERROR(E20*F20,"")</f>
        <v>0.17</v>
      </c>
      <c r="H20" s="0" t="n">
        <v>565784</v>
      </c>
      <c r="J20" s="12" t="n">
        <f aca="false">IFERROR(LOOKUP(IF(I20="",E20,I20),{0,1,10,100,1000,2500,5000,10000,25000,50000,125000},{0,0.1,0.017,0.0067,0.00303,0.00263,0.00217,0.00189,0.00166,0.00152,0.00151}),"")</f>
        <v>0.017</v>
      </c>
      <c r="K20" s="12" t="n">
        <f aca="false">IFERROR(IF(I20="",E20,I20)*J20,"")</f>
        <v>0.17</v>
      </c>
      <c r="L20" s="13" t="s">
        <v>82</v>
      </c>
    </row>
    <row r="21" customFormat="false" ht="15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86</v>
      </c>
      <c r="E21" s="0" t="n">
        <f aca="false">BoardQty*1</f>
        <v>10</v>
      </c>
      <c r="F21" s="12" t="n">
        <f aca="true">MINA(INDIRECT(ADDRESS(ROW(),COLUMN(digikey_part_data)+2)),INDIRECT(ADDRESS(ROW(),COLUMN(rs_part_data)+2)),INDIRECT(ADDRESS(ROW(),COLUMN(mouser_part_data)+2)))</f>
        <v>1.71</v>
      </c>
      <c r="G21" s="12" t="n">
        <f aca="false">IFERROR(E21*F21,"")</f>
        <v>17.1</v>
      </c>
      <c r="H21" s="0" t="n">
        <v>38650</v>
      </c>
      <c r="J21" s="12" t="n">
        <f aca="false">IFERROR(LOOKUP(IF(I21="",E21,I21),{0,1,10,50,100,500,1200},{0,1.9,1.71,1.55,1.42,1.34,1.19001}),"")</f>
        <v>1.71</v>
      </c>
      <c r="K21" s="12" t="n">
        <f aca="false">IFERROR(IF(I21="",E21,I21)*J21,"")</f>
        <v>17.1</v>
      </c>
      <c r="L21" s="13" t="s">
        <v>87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0" t="n">
        <f aca="false">BoardQty*1</f>
        <v>10</v>
      </c>
      <c r="F22" s="12" t="n">
        <f aca="true">MINA(INDIRECT(ADDRESS(ROW(),COLUMN(digikey_part_data)+2)),INDIRECT(ADDRESS(ROW(),COLUMN(rs_part_data)+2)),INDIRECT(ADDRESS(ROW(),COLUMN(mouser_part_data)+2)))</f>
        <v>0.574</v>
      </c>
      <c r="G22" s="12" t="n">
        <f aca="false">IFERROR(E22*F22,"")</f>
        <v>5.74</v>
      </c>
      <c r="H22" s="0" t="n">
        <v>5099</v>
      </c>
      <c r="J22" s="12" t="n">
        <f aca="false">IFERROR(LOOKUP(IF(I22="",E22,I22),{0,1,10,100,500,1000,1440,2500,5000,12500},{0,0.65,0.574,0.4402,0.348,0.2784,0.2784,0.22475,0.21025,0.19575}),"")</f>
        <v>0.574</v>
      </c>
      <c r="K22" s="12" t="n">
        <f aca="false">IFERROR(IF(I22="",E22,I22)*J22,"")</f>
        <v>5.74</v>
      </c>
      <c r="L22" s="13" t="s">
        <v>92</v>
      </c>
    </row>
    <row r="23" customFormat="false" ht="15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96</v>
      </c>
      <c r="E23" s="0" t="n">
        <f aca="false">BoardQty*1</f>
        <v>10</v>
      </c>
      <c r="F23" s="12" t="n">
        <f aca="true">MINA(INDIRECT(ADDRESS(ROW(),COLUMN(digikey_part_data)+2)),INDIRECT(ADDRESS(ROW(),COLUMN(rs_part_data)+2)),INDIRECT(ADDRESS(ROW(),COLUMN(mouser_part_data)+2)))</f>
        <v>0.545</v>
      </c>
      <c r="G23" s="12" t="n">
        <f aca="false">IFERROR(E23*F23,"")</f>
        <v>5.45</v>
      </c>
      <c r="H23" s="0" t="n">
        <v>45845</v>
      </c>
      <c r="J23" s="12" t="n">
        <f aca="false">IFERROR(LOOKUP(IF(I23="",E23,I23),{0,1,10,100,500,1000,1520,2500,5000,12500},{0,0.62,0.545,0.4175,0.33,0.264,0.264,0.23925,0.22275,0.2145}),"")</f>
        <v>0.545</v>
      </c>
      <c r="K23" s="12" t="n">
        <f aca="false">IFERROR(IF(I23="",E23,I23)*J23,"")</f>
        <v>5.45</v>
      </c>
      <c r="L23" s="13" t="s">
        <v>97</v>
      </c>
      <c r="R23" s="0" t="n">
        <v>40</v>
      </c>
      <c r="T23" s="12" t="n">
        <f aca="false">IFERROR(LOOKUP(IF(S23="",E23,S23),{0,1,5,40},{0,0.554886,0.554886,0.452838}),"")</f>
        <v>0.554886</v>
      </c>
      <c r="U23" s="12" t="n">
        <f aca="false">IFERROR(IF(S23="",E23,S23)*T23,"")</f>
        <v>5.54886</v>
      </c>
      <c r="V23" s="13" t="s">
        <v>98</v>
      </c>
    </row>
    <row r="25" customFormat="false" ht="15" hidden="false" customHeight="false" outlineLevel="0" collapsed="false">
      <c r="A25" s="2" t="s">
        <v>99</v>
      </c>
      <c r="I25" s="6" t="n">
        <f aca="false">IFERROR(IF(OR(I7:I23),COUNTIF(I7:I23,"&gt;0")&amp;" of "&amp;ROWS(I7:I23)&amp;" parts purchased",""),"")</f>
        <v>0</v>
      </c>
      <c r="N25" s="6" t="n">
        <f aca="false">IFERROR(IF(OR(N7:N23),COUNTIF(N7:N23,"&gt;0")&amp;" of "&amp;ROWS(N7:N23)&amp;" parts purchased",""),"")</f>
        <v>0</v>
      </c>
      <c r="S25" s="6" t="n">
        <f aca="false">IFERROR(IF(OR(S7:S23),COUNTIF(S7:S23,"&gt;0")&amp;" of "&amp;ROWS(S7:S23)&amp;" parts purchased",""),"")</f>
        <v>0</v>
      </c>
    </row>
    <row r="26" customFormat="false" ht="15" hidden="false" customHeight="false" outlineLevel="0" collapsed="false">
      <c r="I26" s="0" t="str">
        <f aca="false" t="array" ref="I26:I26">IFERROR(CONCATENATE(TEXT(INDEX($I$7:$I$23,SMALL(IF($L$7:$L$23&lt;&gt;"",IF($I$7:$I$23&lt;&gt;"",ROW($I$7:$I$23)-MIN(ROW($I$7:$I$23))+1,""),""),ROW()-ROW(A$26)+1)),"##0"),","),"")</f>
        <v/>
      </c>
      <c r="J26" s="0" t="str">
        <f aca="false" t="array" ref="J26:J26">IFERROR(CONCATENATE((INDEX($L$7:$L$23,SMALL(IF($L$7:$L$23&lt;&gt;"",IF($I$7:$I$23&lt;&gt;"",ROW($I$7:$I$23)-MIN(ROW($I$7:$I$23))+1,""),""),ROW()-ROW(A$26)+1))),","),"")</f>
        <v/>
      </c>
      <c r="K26" s="0" t="str">
        <f aca="false" t="array" ref="K26:K26">IFERROR(CONCATENATE((INDEX($A$7:$A$23,SMALL(IF($L$7:$L$23&lt;&gt;"",IF($I$7:$I$23&lt;&gt;"",ROW($I$7:$I$23)-MIN(ROW($I$7:$I$23))+1,""),""),ROW()-ROW(A$26)+1))),),"")</f>
        <v/>
      </c>
      <c r="N26" s="0" t="str">
        <f aca="false" t="array" ref="N26:N26">IFERROR(CONCATENATE((INDEX($Q$7:$Q$23,SMALL(IF($Q$7:$Q$23&lt;&gt;"",IF($N$7:$N$23&lt;&gt;"",ROW($N$7:$N$23)-MIN(ROW($N$7:$N$23))+1,""),""),ROW()-ROW(A$26)+1)))," "),"")</f>
        <v/>
      </c>
      <c r="O26" s="0" t="str">
        <f aca="false" t="array" ref="O26:O26">IFERROR(CONCATENATE(TEXT(INDEX($N$7:$N$23,SMALL(IF($Q$7:$Q$23&lt;&gt;"",IF($N$7:$N$23&lt;&gt;"",ROW($N$7:$N$23)-MIN(ROW($N$7:$N$23))+1,""),""),ROW()-ROW(A$26)+1)),"##0")," "),"")</f>
        <v/>
      </c>
      <c r="P26" s="0" t="str">
        <f aca="false" t="array" ref="P26:P26">IFERROR(CONCATENATE((INDEX($A$7:$A$23,SMALL(IF($Q$7:$Q$23&lt;&gt;"",IF($N$7:$N$23&lt;&gt;"",ROW($N$7:$N$23)-MIN(ROW($N$7:$N$23))+1,""),""),ROW()-ROW(A$26)+1))),),"")</f>
        <v/>
      </c>
      <c r="S26" s="0" t="str">
        <f aca="false" t="array" ref="S26:S26">IFERROR(CONCATENATE((INDEX($V$7:$V$23,SMALL(IF($V$7:$V$23&lt;&gt;"",IF($S$7:$S$23&lt;&gt;"",ROW($S$7:$S$23)-MIN(ROW($S$7:$S$23))+1,""),""),ROW()-ROW(A$26)+1)))," "),"")</f>
        <v/>
      </c>
      <c r="T26" s="0" t="str">
        <f aca="false" t="array" ref="T26:T26">IFERROR(CONCATENATE(TEXT(INDEX($S$7:$S$23,SMALL(IF($V$7:$V$23&lt;&gt;"",IF($S$7:$S$23&lt;&gt;"",ROW($S$7:$S$23)-MIN(ROW($S$7:$S$23))+1,""),""),ROW()-ROW(A$26)+1)),"##0")," "),"")</f>
        <v/>
      </c>
      <c r="U26" s="0" t="str">
        <f aca="false" t="array" ref="U26:U26">IFERROR(CONCATENATE((INDEX($A$7:$A$23,SMALL(IF($V$7:$V$23&lt;&gt;"",IF($S$7:$S$23&lt;&gt;"",ROW($S$7:$S$23)-MIN(ROW($S$7:$S$23))+1,""),""),ROW()-ROW(A$26)+1))),),"")</f>
        <v/>
      </c>
    </row>
    <row r="27" customFormat="false" ht="15" hidden="false" customHeight="false" outlineLevel="0" collapsed="false">
      <c r="I27" s="0" t="str">
        <f aca="false" t="array" ref="I27:I27">IFERROR(CONCATENATE(TEXT(INDEX($I$7:$I$23,SMALL(IF($L$7:$L$23&lt;&gt;"",IF($I$7:$I$23&lt;&gt;"",ROW($I$7:$I$23)-MIN(ROW($I$7:$I$23))+1,""),""),ROW()-ROW(A$26)+1)),"##0"),","),"")</f>
        <v/>
      </c>
      <c r="J27" s="0" t="str">
        <f aca="false" t="array" ref="J27:J27">IFERROR(CONCATENATE((INDEX($L$7:$L$23,SMALL(IF($L$7:$L$23&lt;&gt;"",IF($I$7:$I$23&lt;&gt;"",ROW($I$7:$I$23)-MIN(ROW($I$7:$I$23))+1,""),""),ROW()-ROW(A$26)+1))),","),"")</f>
        <v/>
      </c>
      <c r="K27" s="0" t="str">
        <f aca="false" t="array" ref="K27:K27">IFERROR(CONCATENATE((INDEX($A$7:$A$23,SMALL(IF($L$7:$L$23&lt;&gt;"",IF($I$7:$I$23&lt;&gt;"",ROW($I$7:$I$23)-MIN(ROW($I$7:$I$23))+1,""),""),ROW()-ROW(A$26)+1))),),"")</f>
        <v/>
      </c>
      <c r="N27" s="0" t="str">
        <f aca="false" t="array" ref="N27:N27">IFERROR(CONCATENATE((INDEX($Q$7:$Q$23,SMALL(IF($Q$7:$Q$23&lt;&gt;"",IF($N$7:$N$23&lt;&gt;"",ROW($N$7:$N$23)-MIN(ROW($N$7:$N$23))+1,""),""),ROW()-ROW(A$26)+1)))," "),"")</f>
        <v/>
      </c>
      <c r="O27" s="0" t="str">
        <f aca="false" t="array" ref="O27:O27">IFERROR(CONCATENATE(TEXT(INDEX($N$7:$N$23,SMALL(IF($Q$7:$Q$23&lt;&gt;"",IF($N$7:$N$23&lt;&gt;"",ROW($N$7:$N$23)-MIN(ROW($N$7:$N$23))+1,""),""),ROW()-ROW(A$26)+1)),"##0")," "),"")</f>
        <v/>
      </c>
      <c r="P27" s="0" t="str">
        <f aca="false" t="array" ref="P27:P27">IFERROR(CONCATENATE((INDEX($A$7:$A$23,SMALL(IF($Q$7:$Q$23&lt;&gt;"",IF($N$7:$N$23&lt;&gt;"",ROW($N$7:$N$23)-MIN(ROW($N$7:$N$23))+1,""),""),ROW()-ROW(A$26)+1))),),"")</f>
        <v/>
      </c>
      <c r="S27" s="0" t="str">
        <f aca="false" t="array" ref="S27:S27">IFERROR(CONCATENATE((INDEX($V$7:$V$23,SMALL(IF($V$7:$V$23&lt;&gt;"",IF($S$7:$S$23&lt;&gt;"",ROW($S$7:$S$23)-MIN(ROW($S$7:$S$23))+1,""),""),ROW()-ROW(A$26)+1)))," "),"")</f>
        <v/>
      </c>
      <c r="T27" s="0" t="str">
        <f aca="false" t="array" ref="T27:T27">IFERROR(CONCATENATE(TEXT(INDEX($S$7:$S$23,SMALL(IF($V$7:$V$23&lt;&gt;"",IF($S$7:$S$23&lt;&gt;"",ROW($S$7:$S$23)-MIN(ROW($S$7:$S$23))+1,""),""),ROW()-ROW(A$26)+1)),"##0")," "),"")</f>
        <v/>
      </c>
      <c r="U27" s="0" t="str">
        <f aca="false" t="array" ref="U27:U27">IFERROR(CONCATENATE((INDEX($A$7:$A$23,SMALL(IF($V$7:$V$23&lt;&gt;"",IF($S$7:$S$23&lt;&gt;"",ROW($S$7:$S$23)-MIN(ROW($S$7:$S$23))+1,""),""),ROW()-ROW(A$26)+1))),),"")</f>
        <v/>
      </c>
    </row>
    <row r="28" customFormat="false" ht="15" hidden="false" customHeight="false" outlineLevel="0" collapsed="false">
      <c r="I28" s="0" t="str">
        <f aca="false" t="array" ref="I28:I28">IFERROR(CONCATENATE(TEXT(INDEX($I$7:$I$23,SMALL(IF($L$7:$L$23&lt;&gt;"",IF($I$7:$I$23&lt;&gt;"",ROW($I$7:$I$23)-MIN(ROW($I$7:$I$23))+1,""),""),ROW()-ROW(A$26)+1)),"##0"),","),"")</f>
        <v/>
      </c>
      <c r="J28" s="0" t="str">
        <f aca="false" t="array" ref="J28:J28">IFERROR(CONCATENATE((INDEX($L$7:$L$23,SMALL(IF($L$7:$L$23&lt;&gt;"",IF($I$7:$I$23&lt;&gt;"",ROW($I$7:$I$23)-MIN(ROW($I$7:$I$23))+1,""),""),ROW()-ROW(A$26)+1))),","),"")</f>
        <v/>
      </c>
      <c r="K28" s="0" t="str">
        <f aca="false" t="array" ref="K28:K28">IFERROR(CONCATENATE((INDEX($A$7:$A$23,SMALL(IF($L$7:$L$23&lt;&gt;"",IF($I$7:$I$23&lt;&gt;"",ROW($I$7:$I$23)-MIN(ROW($I$7:$I$23))+1,""),""),ROW()-ROW(A$26)+1))),),"")</f>
        <v/>
      </c>
      <c r="N28" s="0" t="str">
        <f aca="false" t="array" ref="N28:N28">IFERROR(CONCATENATE((INDEX($Q$7:$Q$23,SMALL(IF($Q$7:$Q$23&lt;&gt;"",IF($N$7:$N$23&lt;&gt;"",ROW($N$7:$N$23)-MIN(ROW($N$7:$N$23))+1,""),""),ROW()-ROW(A$26)+1)))," "),"")</f>
        <v/>
      </c>
      <c r="O28" s="0" t="str">
        <f aca="false" t="array" ref="O28:O28">IFERROR(CONCATENATE(TEXT(INDEX($N$7:$N$23,SMALL(IF($Q$7:$Q$23&lt;&gt;"",IF($N$7:$N$23&lt;&gt;"",ROW($N$7:$N$23)-MIN(ROW($N$7:$N$23))+1,""),""),ROW()-ROW(A$26)+1)),"##0")," "),"")</f>
        <v/>
      </c>
      <c r="P28" s="0" t="str">
        <f aca="false" t="array" ref="P28:P28">IFERROR(CONCATENATE((INDEX($A$7:$A$23,SMALL(IF($Q$7:$Q$23&lt;&gt;"",IF($N$7:$N$23&lt;&gt;"",ROW($N$7:$N$23)-MIN(ROW($N$7:$N$23))+1,""),""),ROW()-ROW(A$26)+1))),),"")</f>
        <v/>
      </c>
      <c r="S28" s="0" t="str">
        <f aca="false" t="array" ref="S28:S28">IFERROR(CONCATENATE((INDEX($V$7:$V$23,SMALL(IF($V$7:$V$23&lt;&gt;"",IF($S$7:$S$23&lt;&gt;"",ROW($S$7:$S$23)-MIN(ROW($S$7:$S$23))+1,""),""),ROW()-ROW(A$26)+1)))," "),"")</f>
        <v/>
      </c>
      <c r="T28" s="0" t="str">
        <f aca="false" t="array" ref="T28:T28">IFERROR(CONCATENATE(TEXT(INDEX($S$7:$S$23,SMALL(IF($V$7:$V$23&lt;&gt;"",IF($S$7:$S$23&lt;&gt;"",ROW($S$7:$S$23)-MIN(ROW($S$7:$S$23))+1,""),""),ROW()-ROW(A$26)+1)),"##0")," "),"")</f>
        <v/>
      </c>
      <c r="U28" s="0" t="str">
        <f aca="false" t="array" ref="U28:U28">IFERROR(CONCATENATE((INDEX($A$7:$A$23,SMALL(IF($V$7:$V$23&lt;&gt;"",IF($S$7:$S$23&lt;&gt;"",ROW($S$7:$S$23)-MIN(ROW($S$7:$S$23))+1,""),""),ROW()-ROW(A$26)+1))),),"")</f>
        <v/>
      </c>
    </row>
    <row r="29" customFormat="false" ht="15" hidden="false" customHeight="false" outlineLevel="0" collapsed="false">
      <c r="I29" s="0" t="str">
        <f aca="false" t="array" ref="I29:I29">IFERROR(CONCATENATE(TEXT(INDEX($I$7:$I$23,SMALL(IF($L$7:$L$23&lt;&gt;"",IF($I$7:$I$23&lt;&gt;"",ROW($I$7:$I$23)-MIN(ROW($I$7:$I$23))+1,""),""),ROW()-ROW(A$26)+1)),"##0"),","),"")</f>
        <v/>
      </c>
      <c r="J29" s="0" t="str">
        <f aca="false" t="array" ref="J29:J29">IFERROR(CONCATENATE((INDEX($L$7:$L$23,SMALL(IF($L$7:$L$23&lt;&gt;"",IF($I$7:$I$23&lt;&gt;"",ROW($I$7:$I$23)-MIN(ROW($I$7:$I$23))+1,""),""),ROW()-ROW(A$26)+1))),","),"")</f>
        <v/>
      </c>
      <c r="K29" s="0" t="str">
        <f aca="false" t="array" ref="K29:K29">IFERROR(CONCATENATE((INDEX($A$7:$A$23,SMALL(IF($L$7:$L$23&lt;&gt;"",IF($I$7:$I$23&lt;&gt;"",ROW($I$7:$I$23)-MIN(ROW($I$7:$I$23))+1,""),""),ROW()-ROW(A$26)+1))),),"")</f>
        <v/>
      </c>
      <c r="N29" s="0" t="str">
        <f aca="false" t="array" ref="N29:N29">IFERROR(CONCATENATE((INDEX($Q$7:$Q$23,SMALL(IF($Q$7:$Q$23&lt;&gt;"",IF($N$7:$N$23&lt;&gt;"",ROW($N$7:$N$23)-MIN(ROW($N$7:$N$23))+1,""),""),ROW()-ROW(A$26)+1)))," "),"")</f>
        <v/>
      </c>
      <c r="O29" s="0" t="str">
        <f aca="false" t="array" ref="O29:O29">IFERROR(CONCATENATE(TEXT(INDEX($N$7:$N$23,SMALL(IF($Q$7:$Q$23&lt;&gt;"",IF($N$7:$N$23&lt;&gt;"",ROW($N$7:$N$23)-MIN(ROW($N$7:$N$23))+1,""),""),ROW()-ROW(A$26)+1)),"##0")," "),"")</f>
        <v/>
      </c>
      <c r="P29" s="0" t="str">
        <f aca="false" t="array" ref="P29:P29">IFERROR(CONCATENATE((INDEX($A$7:$A$23,SMALL(IF($Q$7:$Q$23&lt;&gt;"",IF($N$7:$N$23&lt;&gt;"",ROW($N$7:$N$23)-MIN(ROW($N$7:$N$23))+1,""),""),ROW()-ROW(A$26)+1))),),"")</f>
        <v/>
      </c>
      <c r="S29" s="0" t="str">
        <f aca="false" t="array" ref="S29:S29">IFERROR(CONCATENATE((INDEX($V$7:$V$23,SMALL(IF($V$7:$V$23&lt;&gt;"",IF($S$7:$S$23&lt;&gt;"",ROW($S$7:$S$23)-MIN(ROW($S$7:$S$23))+1,""),""),ROW()-ROW(A$26)+1)))," "),"")</f>
        <v/>
      </c>
      <c r="T29" s="0" t="str">
        <f aca="false" t="array" ref="T29:T29">IFERROR(CONCATENATE(TEXT(INDEX($S$7:$S$23,SMALL(IF($V$7:$V$23&lt;&gt;"",IF($S$7:$S$23&lt;&gt;"",ROW($S$7:$S$23)-MIN(ROW($S$7:$S$23))+1,""),""),ROW()-ROW(A$26)+1)),"##0")," "),"")</f>
        <v/>
      </c>
      <c r="U29" s="0" t="str">
        <f aca="false" t="array" ref="U29:U29">IFERROR(CONCATENATE((INDEX($A$7:$A$23,SMALL(IF($V$7:$V$23&lt;&gt;"",IF($S$7:$S$23&lt;&gt;"",ROW($S$7:$S$23)-MIN(ROW($S$7:$S$23))+1,""),""),ROW()-ROW(A$26)+1))),),"")</f>
        <v/>
      </c>
    </row>
    <row r="30" customFormat="false" ht="15" hidden="false" customHeight="false" outlineLevel="0" collapsed="false">
      <c r="I30" s="0" t="str">
        <f aca="false" t="array" ref="I30:I30">IFERROR(CONCATENATE(TEXT(INDEX($I$7:$I$23,SMALL(IF($L$7:$L$23&lt;&gt;"",IF($I$7:$I$23&lt;&gt;"",ROW($I$7:$I$23)-MIN(ROW($I$7:$I$23))+1,""),""),ROW()-ROW(A$26)+1)),"##0"),","),"")</f>
        <v/>
      </c>
      <c r="J30" s="0" t="str">
        <f aca="false" t="array" ref="J30:J30">IFERROR(CONCATENATE((INDEX($L$7:$L$23,SMALL(IF($L$7:$L$23&lt;&gt;"",IF($I$7:$I$23&lt;&gt;"",ROW($I$7:$I$23)-MIN(ROW($I$7:$I$23))+1,""),""),ROW()-ROW(A$26)+1))),","),"")</f>
        <v/>
      </c>
      <c r="K30" s="0" t="str">
        <f aca="false" t="array" ref="K30:K30">IFERROR(CONCATENATE((INDEX($A$7:$A$23,SMALL(IF($L$7:$L$23&lt;&gt;"",IF($I$7:$I$23&lt;&gt;"",ROW($I$7:$I$23)-MIN(ROW($I$7:$I$23))+1,""),""),ROW()-ROW(A$26)+1))),),"")</f>
        <v/>
      </c>
      <c r="N30" s="0" t="str">
        <f aca="false" t="array" ref="N30:N30">IFERROR(CONCATENATE((INDEX($Q$7:$Q$23,SMALL(IF($Q$7:$Q$23&lt;&gt;"",IF($N$7:$N$23&lt;&gt;"",ROW($N$7:$N$23)-MIN(ROW($N$7:$N$23))+1,""),""),ROW()-ROW(A$26)+1)))," "),"")</f>
        <v/>
      </c>
      <c r="O30" s="0" t="str">
        <f aca="false" t="array" ref="O30:O30">IFERROR(CONCATENATE(TEXT(INDEX($N$7:$N$23,SMALL(IF($Q$7:$Q$23&lt;&gt;"",IF($N$7:$N$23&lt;&gt;"",ROW($N$7:$N$23)-MIN(ROW($N$7:$N$23))+1,""),""),ROW()-ROW(A$26)+1)),"##0")," "),"")</f>
        <v/>
      </c>
      <c r="P30" s="0" t="str">
        <f aca="false" t="array" ref="P30:P30">IFERROR(CONCATENATE((INDEX($A$7:$A$23,SMALL(IF($Q$7:$Q$23&lt;&gt;"",IF($N$7:$N$23&lt;&gt;"",ROW($N$7:$N$23)-MIN(ROW($N$7:$N$23))+1,""),""),ROW()-ROW(A$26)+1))),),"")</f>
        <v/>
      </c>
      <c r="S30" s="0" t="str">
        <f aca="false" t="array" ref="S30:S30">IFERROR(CONCATENATE((INDEX($V$7:$V$23,SMALL(IF($V$7:$V$23&lt;&gt;"",IF($S$7:$S$23&lt;&gt;"",ROW($S$7:$S$23)-MIN(ROW($S$7:$S$23))+1,""),""),ROW()-ROW(A$26)+1)))," "),"")</f>
        <v/>
      </c>
      <c r="T30" s="0" t="str">
        <f aca="false" t="array" ref="T30:T30">IFERROR(CONCATENATE(TEXT(INDEX($S$7:$S$23,SMALL(IF($V$7:$V$23&lt;&gt;"",IF($S$7:$S$23&lt;&gt;"",ROW($S$7:$S$23)-MIN(ROW($S$7:$S$23))+1,""),""),ROW()-ROW(A$26)+1)),"##0")," "),"")</f>
        <v/>
      </c>
      <c r="U30" s="0" t="str">
        <f aca="false" t="array" ref="U30:U30">IFERROR(CONCATENATE((INDEX($A$7:$A$23,SMALL(IF($V$7:$V$23&lt;&gt;"",IF($S$7:$S$23&lt;&gt;"",ROW($S$7:$S$23)-MIN(ROW($S$7:$S$23))+1,""),""),ROW()-ROW(A$26)+1))),),"")</f>
        <v/>
      </c>
    </row>
    <row r="31" customFormat="false" ht="15" hidden="false" customHeight="false" outlineLevel="0" collapsed="false">
      <c r="I31" s="0" t="str">
        <f aca="false" t="array" ref="I31:I31">IFERROR(CONCATENATE(TEXT(INDEX($I$7:$I$23,SMALL(IF($L$7:$L$23&lt;&gt;"",IF($I$7:$I$23&lt;&gt;"",ROW($I$7:$I$23)-MIN(ROW($I$7:$I$23))+1,""),""),ROW()-ROW(A$26)+1)),"##0"),","),"")</f>
        <v/>
      </c>
      <c r="J31" s="0" t="str">
        <f aca="false" t="array" ref="J31:J31">IFERROR(CONCATENATE((INDEX($L$7:$L$23,SMALL(IF($L$7:$L$23&lt;&gt;"",IF($I$7:$I$23&lt;&gt;"",ROW($I$7:$I$23)-MIN(ROW($I$7:$I$23))+1,""),""),ROW()-ROW(A$26)+1))),","),"")</f>
        <v/>
      </c>
      <c r="K31" s="0" t="str">
        <f aca="false" t="array" ref="K31:K31">IFERROR(CONCATENATE((INDEX($A$7:$A$23,SMALL(IF($L$7:$L$23&lt;&gt;"",IF($I$7:$I$23&lt;&gt;"",ROW($I$7:$I$23)-MIN(ROW($I$7:$I$23))+1,""),""),ROW()-ROW(A$26)+1))),),"")</f>
        <v/>
      </c>
      <c r="N31" s="0" t="str">
        <f aca="false" t="array" ref="N31:N31">IFERROR(CONCATENATE((INDEX($Q$7:$Q$23,SMALL(IF($Q$7:$Q$23&lt;&gt;"",IF($N$7:$N$23&lt;&gt;"",ROW($N$7:$N$23)-MIN(ROW($N$7:$N$23))+1,""),""),ROW()-ROW(A$26)+1)))," "),"")</f>
        <v/>
      </c>
      <c r="O31" s="0" t="str">
        <f aca="false" t="array" ref="O31:O31">IFERROR(CONCATENATE(TEXT(INDEX($N$7:$N$23,SMALL(IF($Q$7:$Q$23&lt;&gt;"",IF($N$7:$N$23&lt;&gt;"",ROW($N$7:$N$23)-MIN(ROW($N$7:$N$23))+1,""),""),ROW()-ROW(A$26)+1)),"##0")," "),"")</f>
        <v/>
      </c>
      <c r="P31" s="0" t="str">
        <f aca="false" t="array" ref="P31:P31">IFERROR(CONCATENATE((INDEX($A$7:$A$23,SMALL(IF($Q$7:$Q$23&lt;&gt;"",IF($N$7:$N$23&lt;&gt;"",ROW($N$7:$N$23)-MIN(ROW($N$7:$N$23))+1,""),""),ROW()-ROW(A$26)+1))),),"")</f>
        <v/>
      </c>
      <c r="S31" s="0" t="str">
        <f aca="false" t="array" ref="S31:S31">IFERROR(CONCATENATE((INDEX($V$7:$V$23,SMALL(IF($V$7:$V$23&lt;&gt;"",IF($S$7:$S$23&lt;&gt;"",ROW($S$7:$S$23)-MIN(ROW($S$7:$S$23))+1,""),""),ROW()-ROW(A$26)+1)))," "),"")</f>
        <v/>
      </c>
      <c r="T31" s="0" t="str">
        <f aca="false" t="array" ref="T31:T31">IFERROR(CONCATENATE(TEXT(INDEX($S$7:$S$23,SMALL(IF($V$7:$V$23&lt;&gt;"",IF($S$7:$S$23&lt;&gt;"",ROW($S$7:$S$23)-MIN(ROW($S$7:$S$23))+1,""),""),ROW()-ROW(A$26)+1)),"##0")," "),"")</f>
        <v/>
      </c>
      <c r="U31" s="0" t="str">
        <f aca="false" t="array" ref="U31:U31">IFERROR(CONCATENATE((INDEX($A$7:$A$23,SMALL(IF($V$7:$V$23&lt;&gt;"",IF($S$7:$S$23&lt;&gt;"",ROW($S$7:$S$23)-MIN(ROW($S$7:$S$23))+1,""),""),ROW()-ROW(A$26)+1))),),"")</f>
        <v/>
      </c>
    </row>
    <row r="32" customFormat="false" ht="15" hidden="false" customHeight="false" outlineLevel="0" collapsed="false">
      <c r="I32" s="0" t="str">
        <f aca="false" t="array" ref="I32:I32">IFERROR(CONCATENATE(TEXT(INDEX($I$7:$I$23,SMALL(IF($L$7:$L$23&lt;&gt;"",IF($I$7:$I$23&lt;&gt;"",ROW($I$7:$I$23)-MIN(ROW($I$7:$I$23))+1,""),""),ROW()-ROW(A$26)+1)),"##0"),","),"")</f>
        <v/>
      </c>
      <c r="J32" s="0" t="str">
        <f aca="false" t="array" ref="J32:J32">IFERROR(CONCATENATE((INDEX($L$7:$L$23,SMALL(IF($L$7:$L$23&lt;&gt;"",IF($I$7:$I$23&lt;&gt;"",ROW($I$7:$I$23)-MIN(ROW($I$7:$I$23))+1,""),""),ROW()-ROW(A$26)+1))),","),"")</f>
        <v/>
      </c>
      <c r="K32" s="0" t="str">
        <f aca="false" t="array" ref="K32:K32">IFERROR(CONCATENATE((INDEX($A$7:$A$23,SMALL(IF($L$7:$L$23&lt;&gt;"",IF($I$7:$I$23&lt;&gt;"",ROW($I$7:$I$23)-MIN(ROW($I$7:$I$23))+1,""),""),ROW()-ROW(A$26)+1))),),"")</f>
        <v/>
      </c>
      <c r="N32" s="0" t="str">
        <f aca="false" t="array" ref="N32:N32">IFERROR(CONCATENATE((INDEX($Q$7:$Q$23,SMALL(IF($Q$7:$Q$23&lt;&gt;"",IF($N$7:$N$23&lt;&gt;"",ROW($N$7:$N$23)-MIN(ROW($N$7:$N$23))+1,""),""),ROW()-ROW(A$26)+1)))," "),"")</f>
        <v/>
      </c>
      <c r="O32" s="0" t="str">
        <f aca="false" t="array" ref="O32:O32">IFERROR(CONCATENATE(TEXT(INDEX($N$7:$N$23,SMALL(IF($Q$7:$Q$23&lt;&gt;"",IF($N$7:$N$23&lt;&gt;"",ROW($N$7:$N$23)-MIN(ROW($N$7:$N$23))+1,""),""),ROW()-ROW(A$26)+1)),"##0")," "),"")</f>
        <v/>
      </c>
      <c r="P32" s="0" t="str">
        <f aca="false" t="array" ref="P32:P32">IFERROR(CONCATENATE((INDEX($A$7:$A$23,SMALL(IF($Q$7:$Q$23&lt;&gt;"",IF($N$7:$N$23&lt;&gt;"",ROW($N$7:$N$23)-MIN(ROW($N$7:$N$23))+1,""),""),ROW()-ROW(A$26)+1))),),"")</f>
        <v/>
      </c>
      <c r="S32" s="0" t="str">
        <f aca="false" t="array" ref="S32:S32">IFERROR(CONCATENATE((INDEX($V$7:$V$23,SMALL(IF($V$7:$V$23&lt;&gt;"",IF($S$7:$S$23&lt;&gt;"",ROW($S$7:$S$23)-MIN(ROW($S$7:$S$23))+1,""),""),ROW()-ROW(A$26)+1)))," "),"")</f>
        <v/>
      </c>
      <c r="T32" s="0" t="str">
        <f aca="false" t="array" ref="T32:T32">IFERROR(CONCATENATE(TEXT(INDEX($S$7:$S$23,SMALL(IF($V$7:$V$23&lt;&gt;"",IF($S$7:$S$23&lt;&gt;"",ROW($S$7:$S$23)-MIN(ROW($S$7:$S$23))+1,""),""),ROW()-ROW(A$26)+1)),"##0")," "),"")</f>
        <v/>
      </c>
      <c r="U32" s="0" t="str">
        <f aca="false" t="array" ref="U32:U32">IFERROR(CONCATENATE((INDEX($A$7:$A$23,SMALL(IF($V$7:$V$23&lt;&gt;"",IF($S$7:$S$23&lt;&gt;"",ROW($S$7:$S$23)-MIN(ROW($S$7:$S$23))+1,""),""),ROW()-ROW(A$26)+1))),),"")</f>
        <v/>
      </c>
    </row>
    <row r="33" customFormat="false" ht="15" hidden="false" customHeight="false" outlineLevel="0" collapsed="false">
      <c r="I33" s="0" t="str">
        <f aca="false" t="array" ref="I33:I33">IFERROR(CONCATENATE(TEXT(INDEX($I$7:$I$23,SMALL(IF($L$7:$L$23&lt;&gt;"",IF($I$7:$I$23&lt;&gt;"",ROW($I$7:$I$23)-MIN(ROW($I$7:$I$23))+1,""),""),ROW()-ROW(A$26)+1)),"##0"),","),"")</f>
        <v/>
      </c>
      <c r="J33" s="0" t="str">
        <f aca="false" t="array" ref="J33:J33">IFERROR(CONCATENATE((INDEX($L$7:$L$23,SMALL(IF($L$7:$L$23&lt;&gt;"",IF($I$7:$I$23&lt;&gt;"",ROW($I$7:$I$23)-MIN(ROW($I$7:$I$23))+1,""),""),ROW()-ROW(A$26)+1))),","),"")</f>
        <v/>
      </c>
      <c r="K33" s="0" t="str">
        <f aca="false" t="array" ref="K33:K33">IFERROR(CONCATENATE((INDEX($A$7:$A$23,SMALL(IF($L$7:$L$23&lt;&gt;"",IF($I$7:$I$23&lt;&gt;"",ROW($I$7:$I$23)-MIN(ROW($I$7:$I$23))+1,""),""),ROW()-ROW(A$26)+1))),),"")</f>
        <v/>
      </c>
      <c r="N33" s="0" t="str">
        <f aca="false" t="array" ref="N33:N33">IFERROR(CONCATENATE((INDEX($Q$7:$Q$23,SMALL(IF($Q$7:$Q$23&lt;&gt;"",IF($N$7:$N$23&lt;&gt;"",ROW($N$7:$N$23)-MIN(ROW($N$7:$N$23))+1,""),""),ROW()-ROW(A$26)+1)))," "),"")</f>
        <v/>
      </c>
      <c r="O33" s="0" t="str">
        <f aca="false" t="array" ref="O33:O33">IFERROR(CONCATENATE(TEXT(INDEX($N$7:$N$23,SMALL(IF($Q$7:$Q$23&lt;&gt;"",IF($N$7:$N$23&lt;&gt;"",ROW($N$7:$N$23)-MIN(ROW($N$7:$N$23))+1,""),""),ROW()-ROW(A$26)+1)),"##0")," "),"")</f>
        <v/>
      </c>
      <c r="P33" s="0" t="str">
        <f aca="false" t="array" ref="P33:P33">IFERROR(CONCATENATE((INDEX($A$7:$A$23,SMALL(IF($Q$7:$Q$23&lt;&gt;"",IF($N$7:$N$23&lt;&gt;"",ROW($N$7:$N$23)-MIN(ROW($N$7:$N$23))+1,""),""),ROW()-ROW(A$26)+1))),),"")</f>
        <v/>
      </c>
      <c r="S33" s="0" t="str">
        <f aca="false" t="array" ref="S33:S33">IFERROR(CONCATENATE((INDEX($V$7:$V$23,SMALL(IF($V$7:$V$23&lt;&gt;"",IF($S$7:$S$23&lt;&gt;"",ROW($S$7:$S$23)-MIN(ROW($S$7:$S$23))+1,""),""),ROW()-ROW(A$26)+1)))," "),"")</f>
        <v/>
      </c>
      <c r="T33" s="0" t="str">
        <f aca="false" t="array" ref="T33:T33">IFERROR(CONCATENATE(TEXT(INDEX($S$7:$S$23,SMALL(IF($V$7:$V$23&lt;&gt;"",IF($S$7:$S$23&lt;&gt;"",ROW($S$7:$S$23)-MIN(ROW($S$7:$S$23))+1,""),""),ROW()-ROW(A$26)+1)),"##0")," "),"")</f>
        <v/>
      </c>
      <c r="U33" s="0" t="str">
        <f aca="false" t="array" ref="U33:U33">IFERROR(CONCATENATE((INDEX($A$7:$A$23,SMALL(IF($V$7:$V$23&lt;&gt;"",IF($S$7:$S$23&lt;&gt;"",ROW($S$7:$S$23)-MIN(ROW($S$7:$S$23))+1,""),""),ROW()-ROW(A$26)+1))),),"")</f>
        <v/>
      </c>
    </row>
    <row r="34" customFormat="false" ht="15" hidden="false" customHeight="false" outlineLevel="0" collapsed="false">
      <c r="I34" s="0" t="str">
        <f aca="false" t="array" ref="I34:I34">IFERROR(CONCATENATE(TEXT(INDEX($I$7:$I$23,SMALL(IF($L$7:$L$23&lt;&gt;"",IF($I$7:$I$23&lt;&gt;"",ROW($I$7:$I$23)-MIN(ROW($I$7:$I$23))+1,""),""),ROW()-ROW(A$26)+1)),"##0"),","),"")</f>
        <v/>
      </c>
      <c r="J34" s="0" t="str">
        <f aca="false" t="array" ref="J34:J34">IFERROR(CONCATENATE((INDEX($L$7:$L$23,SMALL(IF($L$7:$L$23&lt;&gt;"",IF($I$7:$I$23&lt;&gt;"",ROW($I$7:$I$23)-MIN(ROW($I$7:$I$23))+1,""),""),ROW()-ROW(A$26)+1))),","),"")</f>
        <v/>
      </c>
      <c r="K34" s="0" t="str">
        <f aca="false" t="array" ref="K34:K34">IFERROR(CONCATENATE((INDEX($A$7:$A$23,SMALL(IF($L$7:$L$23&lt;&gt;"",IF($I$7:$I$23&lt;&gt;"",ROW($I$7:$I$23)-MIN(ROW($I$7:$I$23))+1,""),""),ROW()-ROW(A$26)+1))),),"")</f>
        <v/>
      </c>
      <c r="N34" s="0" t="str">
        <f aca="false" t="array" ref="N34:N34">IFERROR(CONCATENATE((INDEX($Q$7:$Q$23,SMALL(IF($Q$7:$Q$23&lt;&gt;"",IF($N$7:$N$23&lt;&gt;"",ROW($N$7:$N$23)-MIN(ROW($N$7:$N$23))+1,""),""),ROW()-ROW(A$26)+1)))," "),"")</f>
        <v/>
      </c>
      <c r="O34" s="0" t="str">
        <f aca="false" t="array" ref="O34:O34">IFERROR(CONCATENATE(TEXT(INDEX($N$7:$N$23,SMALL(IF($Q$7:$Q$23&lt;&gt;"",IF($N$7:$N$23&lt;&gt;"",ROW($N$7:$N$23)-MIN(ROW($N$7:$N$23))+1,""),""),ROW()-ROW(A$26)+1)),"##0")," "),"")</f>
        <v/>
      </c>
      <c r="P34" s="0" t="str">
        <f aca="false" t="array" ref="P34:P34">IFERROR(CONCATENATE((INDEX($A$7:$A$23,SMALL(IF($Q$7:$Q$23&lt;&gt;"",IF($N$7:$N$23&lt;&gt;"",ROW($N$7:$N$23)-MIN(ROW($N$7:$N$23))+1,""),""),ROW()-ROW(A$26)+1))),),"")</f>
        <v/>
      </c>
      <c r="S34" s="0" t="str">
        <f aca="false" t="array" ref="S34:S34">IFERROR(CONCATENATE((INDEX($V$7:$V$23,SMALL(IF($V$7:$V$23&lt;&gt;"",IF($S$7:$S$23&lt;&gt;"",ROW($S$7:$S$23)-MIN(ROW($S$7:$S$23))+1,""),""),ROW()-ROW(A$26)+1)))," "),"")</f>
        <v/>
      </c>
      <c r="T34" s="0" t="str">
        <f aca="false" t="array" ref="T34:T34">IFERROR(CONCATENATE(TEXT(INDEX($S$7:$S$23,SMALL(IF($V$7:$V$23&lt;&gt;"",IF($S$7:$S$23&lt;&gt;"",ROW($S$7:$S$23)-MIN(ROW($S$7:$S$23))+1,""),""),ROW()-ROW(A$26)+1)),"##0")," "),"")</f>
        <v/>
      </c>
      <c r="U34" s="0" t="str">
        <f aca="false" t="array" ref="U34:U34">IFERROR(CONCATENATE((INDEX($A$7:$A$23,SMALL(IF($V$7:$V$23&lt;&gt;"",IF($S$7:$S$23&lt;&gt;"",ROW($S$7:$S$23)-MIN(ROW($S$7:$S$23))+1,""),""),ROW()-ROW(A$26)+1))),),"")</f>
        <v/>
      </c>
    </row>
    <row r="35" customFormat="false" ht="15" hidden="false" customHeight="false" outlineLevel="0" collapsed="false">
      <c r="I35" s="0" t="str">
        <f aca="false" t="array" ref="I35:I35">IFERROR(CONCATENATE(TEXT(INDEX($I$7:$I$23,SMALL(IF($L$7:$L$23&lt;&gt;"",IF($I$7:$I$23&lt;&gt;"",ROW($I$7:$I$23)-MIN(ROW($I$7:$I$23))+1,""),""),ROW()-ROW(A$26)+1)),"##0"),","),"")</f>
        <v/>
      </c>
      <c r="J35" s="0" t="str">
        <f aca="false" t="array" ref="J35:J35">IFERROR(CONCATENATE((INDEX($L$7:$L$23,SMALL(IF($L$7:$L$23&lt;&gt;"",IF($I$7:$I$23&lt;&gt;"",ROW($I$7:$I$23)-MIN(ROW($I$7:$I$23))+1,""),""),ROW()-ROW(A$26)+1))),","),"")</f>
        <v/>
      </c>
      <c r="K35" s="0" t="str">
        <f aca="false" t="array" ref="K35:K35">IFERROR(CONCATENATE((INDEX($A$7:$A$23,SMALL(IF($L$7:$L$23&lt;&gt;"",IF($I$7:$I$23&lt;&gt;"",ROW($I$7:$I$23)-MIN(ROW($I$7:$I$23))+1,""),""),ROW()-ROW(A$26)+1))),),"")</f>
        <v/>
      </c>
      <c r="N35" s="0" t="str">
        <f aca="false" t="array" ref="N35:N35">IFERROR(CONCATENATE((INDEX($Q$7:$Q$23,SMALL(IF($Q$7:$Q$23&lt;&gt;"",IF($N$7:$N$23&lt;&gt;"",ROW($N$7:$N$23)-MIN(ROW($N$7:$N$23))+1,""),""),ROW()-ROW(A$26)+1)))," "),"")</f>
        <v/>
      </c>
      <c r="O35" s="0" t="str">
        <f aca="false" t="array" ref="O35:O35">IFERROR(CONCATENATE(TEXT(INDEX($N$7:$N$23,SMALL(IF($Q$7:$Q$23&lt;&gt;"",IF($N$7:$N$23&lt;&gt;"",ROW($N$7:$N$23)-MIN(ROW($N$7:$N$23))+1,""),""),ROW()-ROW(A$26)+1)),"##0")," "),"")</f>
        <v/>
      </c>
      <c r="P35" s="0" t="str">
        <f aca="false" t="array" ref="P35:P35">IFERROR(CONCATENATE((INDEX($A$7:$A$23,SMALL(IF($Q$7:$Q$23&lt;&gt;"",IF($N$7:$N$23&lt;&gt;"",ROW($N$7:$N$23)-MIN(ROW($N$7:$N$23))+1,""),""),ROW()-ROW(A$26)+1))),),"")</f>
        <v/>
      </c>
      <c r="S35" s="0" t="str">
        <f aca="false" t="array" ref="S35:S35">IFERROR(CONCATENATE((INDEX($V$7:$V$23,SMALL(IF($V$7:$V$23&lt;&gt;"",IF($S$7:$S$23&lt;&gt;"",ROW($S$7:$S$23)-MIN(ROW($S$7:$S$23))+1,""),""),ROW()-ROW(A$26)+1)))," "),"")</f>
        <v/>
      </c>
      <c r="T35" s="0" t="str">
        <f aca="false" t="array" ref="T35:T35">IFERROR(CONCATENATE(TEXT(INDEX($S$7:$S$23,SMALL(IF($V$7:$V$23&lt;&gt;"",IF($S$7:$S$23&lt;&gt;"",ROW($S$7:$S$23)-MIN(ROW($S$7:$S$23))+1,""),""),ROW()-ROW(A$26)+1)),"##0")," "),"")</f>
        <v/>
      </c>
      <c r="U35" s="0" t="str">
        <f aca="false" t="array" ref="U35:U35">IFERROR(CONCATENATE((INDEX($A$7:$A$23,SMALL(IF($V$7:$V$23&lt;&gt;"",IF($S$7:$S$23&lt;&gt;"",ROW($S$7:$S$23)-MIN(ROW($S$7:$S$23))+1,""),""),ROW()-ROW(A$26)+1))),),"")</f>
        <v/>
      </c>
    </row>
    <row r="36" customFormat="false" ht="15" hidden="false" customHeight="false" outlineLevel="0" collapsed="false">
      <c r="I36" s="0" t="str">
        <f aca="false" t="array" ref="I36:I36">IFERROR(CONCATENATE(TEXT(INDEX($I$7:$I$23,SMALL(IF($L$7:$L$23&lt;&gt;"",IF($I$7:$I$23&lt;&gt;"",ROW($I$7:$I$23)-MIN(ROW($I$7:$I$23))+1,""),""),ROW()-ROW(A$26)+1)),"##0"),","),"")</f>
        <v/>
      </c>
      <c r="J36" s="0" t="str">
        <f aca="false" t="array" ref="J36:J36">IFERROR(CONCATENATE((INDEX($L$7:$L$23,SMALL(IF($L$7:$L$23&lt;&gt;"",IF($I$7:$I$23&lt;&gt;"",ROW($I$7:$I$23)-MIN(ROW($I$7:$I$23))+1,""),""),ROW()-ROW(A$26)+1))),","),"")</f>
        <v/>
      </c>
      <c r="K36" s="0" t="str">
        <f aca="false" t="array" ref="K36:K36">IFERROR(CONCATENATE((INDEX($A$7:$A$23,SMALL(IF($L$7:$L$23&lt;&gt;"",IF($I$7:$I$23&lt;&gt;"",ROW($I$7:$I$23)-MIN(ROW($I$7:$I$23))+1,""),""),ROW()-ROW(A$26)+1))),),"")</f>
        <v/>
      </c>
      <c r="N36" s="0" t="str">
        <f aca="false" t="array" ref="N36:N36">IFERROR(CONCATENATE((INDEX($Q$7:$Q$23,SMALL(IF($Q$7:$Q$23&lt;&gt;"",IF($N$7:$N$23&lt;&gt;"",ROW($N$7:$N$23)-MIN(ROW($N$7:$N$23))+1,""),""),ROW()-ROW(A$26)+1)))," "),"")</f>
        <v/>
      </c>
      <c r="O36" s="0" t="str">
        <f aca="false" t="array" ref="O36:O36">IFERROR(CONCATENATE(TEXT(INDEX($N$7:$N$23,SMALL(IF($Q$7:$Q$23&lt;&gt;"",IF($N$7:$N$23&lt;&gt;"",ROW($N$7:$N$23)-MIN(ROW($N$7:$N$23))+1,""),""),ROW()-ROW(A$26)+1)),"##0")," "),"")</f>
        <v/>
      </c>
      <c r="P36" s="0" t="str">
        <f aca="false" t="array" ref="P36:P36">IFERROR(CONCATENATE((INDEX($A$7:$A$23,SMALL(IF($Q$7:$Q$23&lt;&gt;"",IF($N$7:$N$23&lt;&gt;"",ROW($N$7:$N$23)-MIN(ROW($N$7:$N$23))+1,""),""),ROW()-ROW(A$26)+1))),),"")</f>
        <v/>
      </c>
      <c r="S36" s="0" t="str">
        <f aca="false" t="array" ref="S36:S36">IFERROR(CONCATENATE((INDEX($V$7:$V$23,SMALL(IF($V$7:$V$23&lt;&gt;"",IF($S$7:$S$23&lt;&gt;"",ROW($S$7:$S$23)-MIN(ROW($S$7:$S$23))+1,""),""),ROW()-ROW(A$26)+1)))," "),"")</f>
        <v/>
      </c>
      <c r="T36" s="0" t="str">
        <f aca="false" t="array" ref="T36:T36">IFERROR(CONCATENATE(TEXT(INDEX($S$7:$S$23,SMALL(IF($V$7:$V$23&lt;&gt;"",IF($S$7:$S$23&lt;&gt;"",ROW($S$7:$S$23)-MIN(ROW($S$7:$S$23))+1,""),""),ROW()-ROW(A$26)+1)),"##0")," "),"")</f>
        <v/>
      </c>
      <c r="U36" s="0" t="str">
        <f aca="false" t="array" ref="U36:U36">IFERROR(CONCATENATE((INDEX($A$7:$A$23,SMALL(IF($V$7:$V$23&lt;&gt;"",IF($S$7:$S$23&lt;&gt;"",ROW($S$7:$S$23)-MIN(ROW($S$7:$S$23))+1,""),""),ROW()-ROW(A$26)+1))),),"")</f>
        <v/>
      </c>
    </row>
    <row r="37" customFormat="false" ht="15" hidden="false" customHeight="false" outlineLevel="0" collapsed="false">
      <c r="I37" s="0" t="str">
        <f aca="false" t="array" ref="I37:I37">IFERROR(CONCATENATE(TEXT(INDEX($I$7:$I$23,SMALL(IF($L$7:$L$23&lt;&gt;"",IF($I$7:$I$23&lt;&gt;"",ROW($I$7:$I$23)-MIN(ROW($I$7:$I$23))+1,""),""),ROW()-ROW(A$26)+1)),"##0"),","),"")</f>
        <v/>
      </c>
      <c r="J37" s="0" t="str">
        <f aca="false" t="array" ref="J37:J37">IFERROR(CONCATENATE((INDEX($L$7:$L$23,SMALL(IF($L$7:$L$23&lt;&gt;"",IF($I$7:$I$23&lt;&gt;"",ROW($I$7:$I$23)-MIN(ROW($I$7:$I$23))+1,""),""),ROW()-ROW(A$26)+1))),","),"")</f>
        <v/>
      </c>
      <c r="K37" s="0" t="str">
        <f aca="false" t="array" ref="K37:K37">IFERROR(CONCATENATE((INDEX($A$7:$A$23,SMALL(IF($L$7:$L$23&lt;&gt;"",IF($I$7:$I$23&lt;&gt;"",ROW($I$7:$I$23)-MIN(ROW($I$7:$I$23))+1,""),""),ROW()-ROW(A$26)+1))),),"")</f>
        <v/>
      </c>
      <c r="N37" s="0" t="str">
        <f aca="false" t="array" ref="N37:N37">IFERROR(CONCATENATE((INDEX($Q$7:$Q$23,SMALL(IF($Q$7:$Q$23&lt;&gt;"",IF($N$7:$N$23&lt;&gt;"",ROW($N$7:$N$23)-MIN(ROW($N$7:$N$23))+1,""),""),ROW()-ROW(A$26)+1)))," "),"")</f>
        <v/>
      </c>
      <c r="O37" s="0" t="str">
        <f aca="false" t="array" ref="O37:O37">IFERROR(CONCATENATE(TEXT(INDEX($N$7:$N$23,SMALL(IF($Q$7:$Q$23&lt;&gt;"",IF($N$7:$N$23&lt;&gt;"",ROW($N$7:$N$23)-MIN(ROW($N$7:$N$23))+1,""),""),ROW()-ROW(A$26)+1)),"##0")," "),"")</f>
        <v/>
      </c>
      <c r="P37" s="0" t="str">
        <f aca="false" t="array" ref="P37:P37">IFERROR(CONCATENATE((INDEX($A$7:$A$23,SMALL(IF($Q$7:$Q$23&lt;&gt;"",IF($N$7:$N$23&lt;&gt;"",ROW($N$7:$N$23)-MIN(ROW($N$7:$N$23))+1,""),""),ROW()-ROW(A$26)+1))),),"")</f>
        <v/>
      </c>
      <c r="S37" s="0" t="str">
        <f aca="false" t="array" ref="S37:S37">IFERROR(CONCATENATE((INDEX($V$7:$V$23,SMALL(IF($V$7:$V$23&lt;&gt;"",IF($S$7:$S$23&lt;&gt;"",ROW($S$7:$S$23)-MIN(ROW($S$7:$S$23))+1,""),""),ROW()-ROW(A$26)+1)))," "),"")</f>
        <v/>
      </c>
      <c r="T37" s="0" t="str">
        <f aca="false" t="array" ref="T37:T37">IFERROR(CONCATENATE(TEXT(INDEX($S$7:$S$23,SMALL(IF($V$7:$V$23&lt;&gt;"",IF($S$7:$S$23&lt;&gt;"",ROW($S$7:$S$23)-MIN(ROW($S$7:$S$23))+1,""),""),ROW()-ROW(A$26)+1)),"##0")," "),"")</f>
        <v/>
      </c>
      <c r="U37" s="0" t="str">
        <f aca="false" t="array" ref="U37:U37">IFERROR(CONCATENATE((INDEX($A$7:$A$23,SMALL(IF($V$7:$V$23&lt;&gt;"",IF($S$7:$S$23&lt;&gt;"",ROW($S$7:$S$23)-MIN(ROW($S$7:$S$23))+1,""),""),ROW()-ROW(A$26)+1))),),"")</f>
        <v/>
      </c>
    </row>
    <row r="38" customFormat="false" ht="15" hidden="false" customHeight="false" outlineLevel="0" collapsed="false">
      <c r="I38" s="0" t="str">
        <f aca="false" t="array" ref="I38:I38">IFERROR(CONCATENATE(TEXT(INDEX($I$7:$I$23,SMALL(IF($L$7:$L$23&lt;&gt;"",IF($I$7:$I$23&lt;&gt;"",ROW($I$7:$I$23)-MIN(ROW($I$7:$I$23))+1,""),""),ROW()-ROW(A$26)+1)),"##0"),","),"")</f>
        <v/>
      </c>
      <c r="J38" s="0" t="str">
        <f aca="false" t="array" ref="J38:J38">IFERROR(CONCATENATE((INDEX($L$7:$L$23,SMALL(IF($L$7:$L$23&lt;&gt;"",IF($I$7:$I$23&lt;&gt;"",ROW($I$7:$I$23)-MIN(ROW($I$7:$I$23))+1,""),""),ROW()-ROW(A$26)+1))),","),"")</f>
        <v/>
      </c>
      <c r="K38" s="0" t="str">
        <f aca="false" t="array" ref="K38:K38">IFERROR(CONCATENATE((INDEX($A$7:$A$23,SMALL(IF($L$7:$L$23&lt;&gt;"",IF($I$7:$I$23&lt;&gt;"",ROW($I$7:$I$23)-MIN(ROW($I$7:$I$23))+1,""),""),ROW()-ROW(A$26)+1))),),"")</f>
        <v/>
      </c>
      <c r="N38" s="0" t="str">
        <f aca="false" t="array" ref="N38:N38">IFERROR(CONCATENATE((INDEX($Q$7:$Q$23,SMALL(IF($Q$7:$Q$23&lt;&gt;"",IF($N$7:$N$23&lt;&gt;"",ROW($N$7:$N$23)-MIN(ROW($N$7:$N$23))+1,""),""),ROW()-ROW(A$26)+1)))," "),"")</f>
        <v/>
      </c>
      <c r="O38" s="0" t="str">
        <f aca="false" t="array" ref="O38:O38">IFERROR(CONCATENATE(TEXT(INDEX($N$7:$N$23,SMALL(IF($Q$7:$Q$23&lt;&gt;"",IF($N$7:$N$23&lt;&gt;"",ROW($N$7:$N$23)-MIN(ROW($N$7:$N$23))+1,""),""),ROW()-ROW(A$26)+1)),"##0")," "),"")</f>
        <v/>
      </c>
      <c r="P38" s="0" t="str">
        <f aca="false" t="array" ref="P38:P38">IFERROR(CONCATENATE((INDEX($A$7:$A$23,SMALL(IF($Q$7:$Q$23&lt;&gt;"",IF($N$7:$N$23&lt;&gt;"",ROW($N$7:$N$23)-MIN(ROW($N$7:$N$23))+1,""),""),ROW()-ROW(A$26)+1))),),"")</f>
        <v/>
      </c>
      <c r="S38" s="0" t="str">
        <f aca="false" t="array" ref="S38:S38">IFERROR(CONCATENATE((INDEX($V$7:$V$23,SMALL(IF($V$7:$V$23&lt;&gt;"",IF($S$7:$S$23&lt;&gt;"",ROW($S$7:$S$23)-MIN(ROW($S$7:$S$23))+1,""),""),ROW()-ROW(A$26)+1)))," "),"")</f>
        <v/>
      </c>
      <c r="T38" s="0" t="str">
        <f aca="false" t="array" ref="T38:T38">IFERROR(CONCATENATE(TEXT(INDEX($S$7:$S$23,SMALL(IF($V$7:$V$23&lt;&gt;"",IF($S$7:$S$23&lt;&gt;"",ROW($S$7:$S$23)-MIN(ROW($S$7:$S$23))+1,""),""),ROW()-ROW(A$26)+1)),"##0")," "),"")</f>
        <v/>
      </c>
      <c r="U38" s="0" t="str">
        <f aca="false" t="array" ref="U38:U38">IFERROR(CONCATENATE((INDEX($A$7:$A$23,SMALL(IF($V$7:$V$23&lt;&gt;"",IF($S$7:$S$23&lt;&gt;"",ROW($S$7:$S$23)-MIN(ROW($S$7:$S$23))+1,""),""),ROW()-ROW(A$26)+1))),),"")</f>
        <v/>
      </c>
    </row>
    <row r="39" customFormat="false" ht="15" hidden="false" customHeight="false" outlineLevel="0" collapsed="false">
      <c r="I39" s="0" t="str">
        <f aca="false" t="array" ref="I39:I39">IFERROR(CONCATENATE(TEXT(INDEX($I$7:$I$23,SMALL(IF($L$7:$L$23&lt;&gt;"",IF($I$7:$I$23&lt;&gt;"",ROW($I$7:$I$23)-MIN(ROW($I$7:$I$23))+1,""),""),ROW()-ROW(A$26)+1)),"##0"),","),"")</f>
        <v/>
      </c>
      <c r="J39" s="0" t="str">
        <f aca="false" t="array" ref="J39:J39">IFERROR(CONCATENATE((INDEX($L$7:$L$23,SMALL(IF($L$7:$L$23&lt;&gt;"",IF($I$7:$I$23&lt;&gt;"",ROW($I$7:$I$23)-MIN(ROW($I$7:$I$23))+1,""),""),ROW()-ROW(A$26)+1))),","),"")</f>
        <v/>
      </c>
      <c r="K39" s="0" t="str">
        <f aca="false" t="array" ref="K39:K39">IFERROR(CONCATENATE((INDEX($A$7:$A$23,SMALL(IF($L$7:$L$23&lt;&gt;"",IF($I$7:$I$23&lt;&gt;"",ROW($I$7:$I$23)-MIN(ROW($I$7:$I$23))+1,""),""),ROW()-ROW(A$26)+1))),),"")</f>
        <v/>
      </c>
      <c r="N39" s="0" t="str">
        <f aca="false" t="array" ref="N39:N39">IFERROR(CONCATENATE((INDEX($Q$7:$Q$23,SMALL(IF($Q$7:$Q$23&lt;&gt;"",IF($N$7:$N$23&lt;&gt;"",ROW($N$7:$N$23)-MIN(ROW($N$7:$N$23))+1,""),""),ROW()-ROW(A$26)+1)))," "),"")</f>
        <v/>
      </c>
      <c r="O39" s="0" t="str">
        <f aca="false" t="array" ref="O39:O39">IFERROR(CONCATENATE(TEXT(INDEX($N$7:$N$23,SMALL(IF($Q$7:$Q$23&lt;&gt;"",IF($N$7:$N$23&lt;&gt;"",ROW($N$7:$N$23)-MIN(ROW($N$7:$N$23))+1,""),""),ROW()-ROW(A$26)+1)),"##0")," "),"")</f>
        <v/>
      </c>
      <c r="P39" s="0" t="str">
        <f aca="false" t="array" ref="P39:P39">IFERROR(CONCATENATE((INDEX($A$7:$A$23,SMALL(IF($Q$7:$Q$23&lt;&gt;"",IF($N$7:$N$23&lt;&gt;"",ROW($N$7:$N$23)-MIN(ROW($N$7:$N$23))+1,""),""),ROW()-ROW(A$26)+1))),),"")</f>
        <v/>
      </c>
      <c r="S39" s="0" t="str">
        <f aca="false" t="array" ref="S39:S39">IFERROR(CONCATENATE((INDEX($V$7:$V$23,SMALL(IF($V$7:$V$23&lt;&gt;"",IF($S$7:$S$23&lt;&gt;"",ROW($S$7:$S$23)-MIN(ROW($S$7:$S$23))+1,""),""),ROW()-ROW(A$26)+1)))," "),"")</f>
        <v/>
      </c>
      <c r="T39" s="0" t="str">
        <f aca="false" t="array" ref="T39:T39">IFERROR(CONCATENATE(TEXT(INDEX($S$7:$S$23,SMALL(IF($V$7:$V$23&lt;&gt;"",IF($S$7:$S$23&lt;&gt;"",ROW($S$7:$S$23)-MIN(ROW($S$7:$S$23))+1,""),""),ROW()-ROW(A$26)+1)),"##0")," "),"")</f>
        <v/>
      </c>
      <c r="U39" s="0" t="str">
        <f aca="false" t="array" ref="U39:U39">IFERROR(CONCATENATE((INDEX($A$7:$A$23,SMALL(IF($V$7:$V$23&lt;&gt;"",IF($S$7:$S$23&lt;&gt;"",ROW($S$7:$S$23)-MIN(ROW($S$7:$S$23))+1,""),""),ROW()-ROW(A$26)+1))),),"")</f>
        <v/>
      </c>
    </row>
    <row r="40" customFormat="false" ht="15" hidden="false" customHeight="false" outlineLevel="0" collapsed="false">
      <c r="I40" s="0" t="str">
        <f aca="false" t="array" ref="I40:I40">IFERROR(CONCATENATE(TEXT(INDEX($I$7:$I$23,SMALL(IF($L$7:$L$23&lt;&gt;"",IF($I$7:$I$23&lt;&gt;"",ROW($I$7:$I$23)-MIN(ROW($I$7:$I$23))+1,""),""),ROW()-ROW(A$26)+1)),"##0"),","),"")</f>
        <v/>
      </c>
      <c r="J40" s="0" t="str">
        <f aca="false" t="array" ref="J40:J40">IFERROR(CONCATENATE((INDEX($L$7:$L$23,SMALL(IF($L$7:$L$23&lt;&gt;"",IF($I$7:$I$23&lt;&gt;"",ROW($I$7:$I$23)-MIN(ROW($I$7:$I$23))+1,""),""),ROW()-ROW(A$26)+1))),","),"")</f>
        <v/>
      </c>
      <c r="K40" s="0" t="str">
        <f aca="false" t="array" ref="K40:K40">IFERROR(CONCATENATE((INDEX($A$7:$A$23,SMALL(IF($L$7:$L$23&lt;&gt;"",IF($I$7:$I$23&lt;&gt;"",ROW($I$7:$I$23)-MIN(ROW($I$7:$I$23))+1,""),""),ROW()-ROW(A$26)+1))),),"")</f>
        <v/>
      </c>
      <c r="N40" s="0" t="str">
        <f aca="false" t="array" ref="N40:N40">IFERROR(CONCATENATE((INDEX($Q$7:$Q$23,SMALL(IF($Q$7:$Q$23&lt;&gt;"",IF($N$7:$N$23&lt;&gt;"",ROW($N$7:$N$23)-MIN(ROW($N$7:$N$23))+1,""),""),ROW()-ROW(A$26)+1)))," "),"")</f>
        <v/>
      </c>
      <c r="O40" s="0" t="str">
        <f aca="false" t="array" ref="O40:O40">IFERROR(CONCATENATE(TEXT(INDEX($N$7:$N$23,SMALL(IF($Q$7:$Q$23&lt;&gt;"",IF($N$7:$N$23&lt;&gt;"",ROW($N$7:$N$23)-MIN(ROW($N$7:$N$23))+1,""),""),ROW()-ROW(A$26)+1)),"##0")," "),"")</f>
        <v/>
      </c>
      <c r="P40" s="0" t="str">
        <f aca="false" t="array" ref="P40:P40">IFERROR(CONCATENATE((INDEX($A$7:$A$23,SMALL(IF($Q$7:$Q$23&lt;&gt;"",IF($N$7:$N$23&lt;&gt;"",ROW($N$7:$N$23)-MIN(ROW($N$7:$N$23))+1,""),""),ROW()-ROW(A$26)+1))),),"")</f>
        <v/>
      </c>
      <c r="S40" s="0" t="str">
        <f aca="false" t="array" ref="S40:S40">IFERROR(CONCATENATE((INDEX($V$7:$V$23,SMALL(IF($V$7:$V$23&lt;&gt;"",IF($S$7:$S$23&lt;&gt;"",ROW($S$7:$S$23)-MIN(ROW($S$7:$S$23))+1,""),""),ROW()-ROW(A$26)+1)))," "),"")</f>
        <v/>
      </c>
      <c r="T40" s="0" t="str">
        <f aca="false" t="array" ref="T40:T40">IFERROR(CONCATENATE(TEXT(INDEX($S$7:$S$23,SMALL(IF($V$7:$V$23&lt;&gt;"",IF($S$7:$S$23&lt;&gt;"",ROW($S$7:$S$23)-MIN(ROW($S$7:$S$23))+1,""),""),ROW()-ROW(A$26)+1)),"##0")," "),"")</f>
        <v/>
      </c>
      <c r="U40" s="0" t="str">
        <f aca="false" t="array" ref="U40:U40">IFERROR(CONCATENATE((INDEX($A$7:$A$23,SMALL(IF($V$7:$V$23&lt;&gt;"",IF($S$7:$S$23&lt;&gt;"",ROW($S$7:$S$23)-MIN(ROW($S$7:$S$23))+1,""),""),ROW()-ROW(A$26)+1))),),"")</f>
        <v/>
      </c>
    </row>
    <row r="41" customFormat="false" ht="15" hidden="false" customHeight="false" outlineLevel="0" collapsed="false">
      <c r="I41" s="0" t="str">
        <f aca="false" t="array" ref="I41:I41">IFERROR(CONCATENATE(TEXT(INDEX($I$7:$I$23,SMALL(IF($L$7:$L$23&lt;&gt;"",IF($I$7:$I$23&lt;&gt;"",ROW($I$7:$I$23)-MIN(ROW($I$7:$I$23))+1,""),""),ROW()-ROW(A$26)+1)),"##0"),","),"")</f>
        <v/>
      </c>
      <c r="J41" s="0" t="str">
        <f aca="false" t="array" ref="J41:J41">IFERROR(CONCATENATE((INDEX($L$7:$L$23,SMALL(IF($L$7:$L$23&lt;&gt;"",IF($I$7:$I$23&lt;&gt;"",ROW($I$7:$I$23)-MIN(ROW($I$7:$I$23))+1,""),""),ROW()-ROW(A$26)+1))),","),"")</f>
        <v/>
      </c>
      <c r="K41" s="0" t="str">
        <f aca="false" t="array" ref="K41:K41">IFERROR(CONCATENATE((INDEX($A$7:$A$23,SMALL(IF($L$7:$L$23&lt;&gt;"",IF($I$7:$I$23&lt;&gt;"",ROW($I$7:$I$23)-MIN(ROW($I$7:$I$23))+1,""),""),ROW()-ROW(A$26)+1))),),"")</f>
        <v/>
      </c>
      <c r="N41" s="0" t="str">
        <f aca="false" t="array" ref="N41:N41">IFERROR(CONCATENATE((INDEX($Q$7:$Q$23,SMALL(IF($Q$7:$Q$23&lt;&gt;"",IF($N$7:$N$23&lt;&gt;"",ROW($N$7:$N$23)-MIN(ROW($N$7:$N$23))+1,""),""),ROW()-ROW(A$26)+1)))," "),"")</f>
        <v/>
      </c>
      <c r="O41" s="0" t="str">
        <f aca="false" t="array" ref="O41:O41">IFERROR(CONCATENATE(TEXT(INDEX($N$7:$N$23,SMALL(IF($Q$7:$Q$23&lt;&gt;"",IF($N$7:$N$23&lt;&gt;"",ROW($N$7:$N$23)-MIN(ROW($N$7:$N$23))+1,""),""),ROW()-ROW(A$26)+1)),"##0")," "),"")</f>
        <v/>
      </c>
      <c r="P41" s="0" t="str">
        <f aca="false" t="array" ref="P41:P41">IFERROR(CONCATENATE((INDEX($A$7:$A$23,SMALL(IF($Q$7:$Q$23&lt;&gt;"",IF($N$7:$N$23&lt;&gt;"",ROW($N$7:$N$23)-MIN(ROW($N$7:$N$23))+1,""),""),ROW()-ROW(A$26)+1))),),"")</f>
        <v/>
      </c>
      <c r="S41" s="0" t="str">
        <f aca="false" t="array" ref="S41:S41">IFERROR(CONCATENATE((INDEX($V$7:$V$23,SMALL(IF($V$7:$V$23&lt;&gt;"",IF($S$7:$S$23&lt;&gt;"",ROW($S$7:$S$23)-MIN(ROW($S$7:$S$23))+1,""),""),ROW()-ROW(A$26)+1)))," "),"")</f>
        <v/>
      </c>
      <c r="T41" s="0" t="str">
        <f aca="false" t="array" ref="T41:T41">IFERROR(CONCATENATE(TEXT(INDEX($S$7:$S$23,SMALL(IF($V$7:$V$23&lt;&gt;"",IF($S$7:$S$23&lt;&gt;"",ROW($S$7:$S$23)-MIN(ROW($S$7:$S$23))+1,""),""),ROW()-ROW(A$26)+1)),"##0")," "),"")</f>
        <v/>
      </c>
      <c r="U41" s="0" t="str">
        <f aca="false" t="array" ref="U41:U41">IFERROR(CONCATENATE((INDEX($A$7:$A$23,SMALL(IF($V$7:$V$23&lt;&gt;"",IF($S$7:$S$23&lt;&gt;"",ROW($S$7:$S$23)-MIN(ROW($S$7:$S$23))+1,""),""),ROW()-ROW(A$26)+1))),),"")</f>
        <v/>
      </c>
    </row>
    <row r="42" customFormat="false" ht="15" hidden="false" customHeight="false" outlineLevel="0" collapsed="false">
      <c r="I42" s="0" t="str">
        <f aca="false" t="array" ref="I42:I42">IFERROR(CONCATENATE(TEXT(INDEX($I$7:$I$23,SMALL(IF($L$7:$L$23&lt;&gt;"",IF($I$7:$I$23&lt;&gt;"",ROW($I$7:$I$23)-MIN(ROW($I$7:$I$23))+1,""),""),ROW()-ROW(A$26)+1)),"##0"),","),"")</f>
        <v/>
      </c>
      <c r="J42" s="0" t="str">
        <f aca="false" t="array" ref="J42:J42">IFERROR(CONCATENATE((INDEX($L$7:$L$23,SMALL(IF($L$7:$L$23&lt;&gt;"",IF($I$7:$I$23&lt;&gt;"",ROW($I$7:$I$23)-MIN(ROW($I$7:$I$23))+1,""),""),ROW()-ROW(A$26)+1))),","),"")</f>
        <v/>
      </c>
      <c r="K42" s="0" t="str">
        <f aca="false" t="array" ref="K42:K42">IFERROR(CONCATENATE((INDEX($A$7:$A$23,SMALL(IF($L$7:$L$23&lt;&gt;"",IF($I$7:$I$23&lt;&gt;"",ROW($I$7:$I$23)-MIN(ROW($I$7:$I$23))+1,""),""),ROW()-ROW(A$26)+1))),),"")</f>
        <v/>
      </c>
      <c r="N42" s="0" t="str">
        <f aca="false" t="array" ref="N42:N42">IFERROR(CONCATENATE((INDEX($Q$7:$Q$23,SMALL(IF($Q$7:$Q$23&lt;&gt;"",IF($N$7:$N$23&lt;&gt;"",ROW($N$7:$N$23)-MIN(ROW($N$7:$N$23))+1,""),""),ROW()-ROW(A$26)+1)))," "),"")</f>
        <v/>
      </c>
      <c r="O42" s="0" t="str">
        <f aca="false" t="array" ref="O42:O42">IFERROR(CONCATENATE(TEXT(INDEX($N$7:$N$23,SMALL(IF($Q$7:$Q$23&lt;&gt;"",IF($N$7:$N$23&lt;&gt;"",ROW($N$7:$N$23)-MIN(ROW($N$7:$N$23))+1,""),""),ROW()-ROW(A$26)+1)),"##0")," "),"")</f>
        <v/>
      </c>
      <c r="P42" s="0" t="str">
        <f aca="false" t="array" ref="P42:P42">IFERROR(CONCATENATE((INDEX($A$7:$A$23,SMALL(IF($Q$7:$Q$23&lt;&gt;"",IF($N$7:$N$23&lt;&gt;"",ROW($N$7:$N$23)-MIN(ROW($N$7:$N$23))+1,""),""),ROW()-ROW(A$26)+1))),),"")</f>
        <v/>
      </c>
      <c r="S42" s="0" t="str">
        <f aca="false" t="array" ref="S42:S42">IFERROR(CONCATENATE((INDEX($V$7:$V$23,SMALL(IF($V$7:$V$23&lt;&gt;"",IF($S$7:$S$23&lt;&gt;"",ROW($S$7:$S$23)-MIN(ROW($S$7:$S$23))+1,""),""),ROW()-ROW(A$26)+1)))," "),"")</f>
        <v/>
      </c>
      <c r="T42" s="0" t="str">
        <f aca="false" t="array" ref="T42:T42">IFERROR(CONCATENATE(TEXT(INDEX($S$7:$S$23,SMALL(IF($V$7:$V$23&lt;&gt;"",IF($S$7:$S$23&lt;&gt;"",ROW($S$7:$S$23)-MIN(ROW($S$7:$S$23))+1,""),""),ROW()-ROW(A$26)+1)),"##0")," "),"")</f>
        <v/>
      </c>
      <c r="U42" s="0" t="str">
        <f aca="false" t="array" ref="U42:U42">IFERROR(CONCATENATE((INDEX($A$7:$A$23,SMALL(IF($V$7:$V$23&lt;&gt;"",IF($S$7:$S$23&lt;&gt;"",ROW($S$7:$S$23)-MIN(ROW($S$7:$S$23))+1,""),""),ROW()-ROW(A$26)+1))),),"")</f>
        <v/>
      </c>
    </row>
  </sheetData>
  <mergeCells count="4">
    <mergeCell ref="A5:G5"/>
    <mergeCell ref="H5:L5"/>
    <mergeCell ref="M5:Q5"/>
    <mergeCell ref="R5:V5"/>
  </mergeCells>
  <conditionalFormatting sqref="E10">
    <cfRule type="expression" priority="2" aboveAverage="0" equalAverage="0" bottom="0" percent="0" rank="0" text="" dxfId="0">
      <formula>AND(ISBLANK(D10),ISBLANK(INDIRECT(ADDRESS(ROW(),COLUMN(digikey_part_data)+4))),ISBLANK(INDIRECT(ADDRESS(ROW(),COLUMN(rs_part_data)+4))),ISBLANK(INDIRECT(ADDRESS(ROW(),COLUMN(mouser_part_data)+4))))</formula>
    </cfRule>
    <cfRule type="expression" priority="3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4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1">
    <cfRule type="expression" priority="6" aboveAverage="0" equalAverage="0" bottom="0" percent="0" rank="0" text="" dxfId="0">
      <formula>AND(ISBLANK(D11),ISBLANK(INDIRECT(ADDRESS(ROW(),COLUMN(digikey_part_data)+4))),ISBLANK(INDIRECT(ADDRESS(ROW(),COLUMN(rs_part_data)+4))),ISBLANK(INDIRECT(ADDRESS(ROW(),COLUMN(mouser_part_data)+4))))</formula>
    </cfRule>
    <cfRule type="expression" priority="7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8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2">
    <cfRule type="expression" priority="10" aboveAverage="0" equalAverage="0" bottom="0" percent="0" rank="0" text="" dxfId="0">
      <formula>AND(ISBLANK(D12),ISBLANK(INDIRECT(ADDRESS(ROW(),COLUMN(digikey_part_data)+4))),ISBLANK(INDIRECT(ADDRESS(ROW(),COLUMN(rs_part_data)+4))),ISBLANK(INDIRECT(ADDRESS(ROW(),COLUMN(mouser_part_data)+4))))</formula>
    </cfRule>
    <cfRule type="expression" priority="11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12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1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3">
    <cfRule type="expression" priority="14" aboveAverage="0" equalAverage="0" bottom="0" percent="0" rank="0" text="" dxfId="0">
      <formula>AND(ISBLANK(D13),ISBLANK(INDIRECT(ADDRESS(ROW(),COLUMN(digikey_part_data)+4))),ISBLANK(INDIRECT(ADDRESS(ROW(),COLUMN(rs_part_data)+4))),ISBLANK(INDIRECT(ADDRESS(ROW(),COLUMN(mouser_part_data)+4))))</formula>
    </cfRule>
    <cfRule type="expression" priority="15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16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1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4">
    <cfRule type="expression" priority="18" aboveAverage="0" equalAverage="0" bottom="0" percent="0" rank="0" text="" dxfId="0">
      <formula>AND(ISBLANK(D14),ISBLANK(INDIRECT(ADDRESS(ROW(),COLUMN(digikey_part_data)+4))),ISBLANK(INDIRECT(ADDRESS(ROW(),COLUMN(rs_part_data)+4))),ISBLANK(INDIRECT(ADDRESS(ROW(),COLUMN(mouser_part_data)+4))))</formula>
    </cfRule>
    <cfRule type="expression" priority="19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20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2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5">
    <cfRule type="expression" priority="22" aboveAverage="0" equalAverage="0" bottom="0" percent="0" rank="0" text="" dxfId="0">
      <formula>AND(ISBLANK(D15),ISBLANK(INDIRECT(ADDRESS(ROW(),COLUMN(digikey_part_data)+4))),ISBLANK(INDIRECT(ADDRESS(ROW(),COLUMN(rs_part_data)+4))),ISBLANK(INDIRECT(ADDRESS(ROW(),COLUMN(mouser_part_data)+4))))</formula>
    </cfRule>
    <cfRule type="expression" priority="23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24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2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6">
    <cfRule type="expression" priority="26" aboveAverage="0" equalAverage="0" bottom="0" percent="0" rank="0" text="" dxfId="0">
      <formula>AND(ISBLANK(D16),ISBLANK(INDIRECT(ADDRESS(ROW(),COLUMN(digikey_part_data)+4))),ISBLANK(INDIRECT(ADDRESS(ROW(),COLUMN(rs_part_data)+4))),ISBLANK(INDIRECT(ADDRESS(ROW(),COLUMN(mouser_part_data)+4))))</formula>
    </cfRule>
    <cfRule type="expression" priority="27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28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2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7">
    <cfRule type="expression" priority="30" aboveAverage="0" equalAverage="0" bottom="0" percent="0" rank="0" text="" dxfId="0">
      <formula>AND(ISBLANK(D17),ISBLANK(INDIRECT(ADDRESS(ROW(),COLUMN(digikey_part_data)+4))),ISBLANK(INDIRECT(ADDRESS(ROW(),COLUMN(rs_part_data)+4))),ISBLANK(INDIRECT(ADDRESS(ROW(),COLUMN(mouser_part_data)+4))))</formula>
    </cfRule>
    <cfRule type="expression" priority="31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32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3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8">
    <cfRule type="expression" priority="34" aboveAverage="0" equalAverage="0" bottom="0" percent="0" rank="0" text="" dxfId="0">
      <formula>AND(ISBLANK(D18),ISBLANK(INDIRECT(ADDRESS(ROW(),COLUMN(digikey_part_data)+4))),ISBLANK(INDIRECT(ADDRESS(ROW(),COLUMN(rs_part_data)+4))),ISBLANK(INDIRECT(ADDRESS(ROW(),COLUMN(mouser_part_data)+4))))</formula>
    </cfRule>
    <cfRule type="expression" priority="35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36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3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9">
    <cfRule type="expression" priority="38" aboveAverage="0" equalAverage="0" bottom="0" percent="0" rank="0" text="" dxfId="0">
      <formula>AND(ISBLANK(D19),ISBLANK(INDIRECT(ADDRESS(ROW(),COLUMN(digikey_part_data)+4))),ISBLANK(INDIRECT(ADDRESS(ROW(),COLUMN(rs_part_data)+4))),ISBLANK(INDIRECT(ADDRESS(ROW(),COLUMN(mouser_part_data)+4))))</formula>
    </cfRule>
    <cfRule type="expression" priority="39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40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4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0">
    <cfRule type="expression" priority="42" aboveAverage="0" equalAverage="0" bottom="0" percent="0" rank="0" text="" dxfId="0">
      <formula>AND(ISBLANK(D20),ISBLANK(INDIRECT(ADDRESS(ROW(),COLUMN(digikey_part_data)+4))),ISBLANK(INDIRECT(ADDRESS(ROW(),COLUMN(rs_part_data)+4))),ISBLANK(INDIRECT(ADDRESS(ROW(),COLUMN(mouser_part_data)+4))))</formula>
    </cfRule>
    <cfRule type="expression" priority="43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44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4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1">
    <cfRule type="expression" priority="46" aboveAverage="0" equalAverage="0" bottom="0" percent="0" rank="0" text="" dxfId="0">
      <formula>AND(ISBLANK(D21),ISBLANK(INDIRECT(ADDRESS(ROW(),COLUMN(digikey_part_data)+4))),ISBLANK(INDIRECT(ADDRESS(ROW(),COLUMN(rs_part_data)+4))),ISBLANK(INDIRECT(ADDRESS(ROW(),COLUMN(mouser_part_data)+4))))</formula>
    </cfRule>
    <cfRule type="expression" priority="47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48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4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2">
    <cfRule type="expression" priority="50" aboveAverage="0" equalAverage="0" bottom="0" percent="0" rank="0" text="" dxfId="0">
      <formula>AND(ISBLANK(D22),ISBLANK(INDIRECT(ADDRESS(ROW(),COLUMN(digikey_part_data)+4))),ISBLANK(INDIRECT(ADDRESS(ROW(),COLUMN(rs_part_data)+4))),ISBLANK(INDIRECT(ADDRESS(ROW(),COLUMN(mouser_part_data)+4))))</formula>
    </cfRule>
    <cfRule type="expression" priority="51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52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5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3">
    <cfRule type="expression" priority="54" aboveAverage="0" equalAverage="0" bottom="0" percent="0" rank="0" text="" dxfId="0">
      <formula>AND(ISBLANK(D23),ISBLANK(INDIRECT(ADDRESS(ROW(),COLUMN(digikey_part_data)+4))),ISBLANK(INDIRECT(ADDRESS(ROW(),COLUMN(rs_part_data)+4))),ISBLANK(INDIRECT(ADDRESS(ROW(),COLUMN(mouser_part_data)+4))))</formula>
    </cfRule>
    <cfRule type="expression" priority="55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56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5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7">
    <cfRule type="expression" priority="58" aboveAverage="0" equalAverage="0" bottom="0" percent="0" rank="0" text="" dxfId="0">
      <formula>AND(ISBLANK(D7),ISBLANK(INDIRECT(ADDRESS(ROW(),COLUMN(digikey_part_data)+4))),ISBLANK(INDIRECT(ADDRESS(ROW(),COLUMN(rs_part_data)+4))),ISBLANK(INDIRECT(ADDRESS(ROW(),COLUMN(mouser_part_data)+4))))</formula>
    </cfRule>
    <cfRule type="expression" priority="59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60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6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8">
    <cfRule type="expression" priority="62" aboveAverage="0" equalAverage="0" bottom="0" percent="0" rank="0" text="" dxfId="0">
      <formula>AND(ISBLANK(D8),ISBLANK(INDIRECT(ADDRESS(ROW(),COLUMN(digikey_part_data)+4))),ISBLANK(INDIRECT(ADDRESS(ROW(),COLUMN(rs_part_data)+4))),ISBLANK(INDIRECT(ADDRESS(ROW(),COLUMN(mouser_part_data)+4))))</formula>
    </cfRule>
    <cfRule type="expression" priority="63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64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6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9">
    <cfRule type="expression" priority="66" aboveAverage="0" equalAverage="0" bottom="0" percent="0" rank="0" text="" dxfId="0">
      <formula>AND(ISBLANK(D9),ISBLANK(INDIRECT(ADDRESS(ROW(),COLUMN(digikey_part_data)+4))),ISBLANK(INDIRECT(ADDRESS(ROW(),COLUMN(rs_part_data)+4))),ISBLANK(INDIRECT(ADDRESS(ROW(),COLUMN(mouser_part_data)+4))))</formula>
    </cfRule>
    <cfRule type="expression" priority="67" aboveAverage="0" equalAverage="0" bottom="0" percent="0" rank="0" text="" dxfId="1">
      <formula>IF(SUM(INDIRECT(ADDRESS(ROW(),COLUMN(digikey_part_data)+0)),INDIRECT(ADDRESS(ROW(),COLUMN(rs_part_data)+0)),INDIRECT(ADDRESS(ROW(),COLUMN(mouser_part_data)+0)))=0,1,0)</formula>
    </cfRule>
    <cfRule type="cellIs" priority="68" operator="greaterThan" aboveAverage="0" equalAverage="0" bottom="0" percent="0" rank="0" text="" dxfId="2">
      <formula>SUM(INDIRECT(ADDRESS(ROW(),COLUMN(digikey_part_data)+0)),INDIRECT(ADDRESS(ROW(),COLUMN(rs_part_data)+0)),INDIRECT(ADDRESS(ROW(),COLUMN(mouser_part_data)+0)))</formula>
    </cfRule>
    <cfRule type="cellIs" priority="6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H10">
    <cfRule type="cellIs" priority="70" operator="equal" aboveAverage="0" equalAverage="0" bottom="0" percent="0" rank="0" text="" dxfId="1">
      <formula>0</formula>
    </cfRule>
    <cfRule type="cellIs" priority="71" operator="lessThan" aboveAverage="0" equalAverage="0" bottom="0" percent="0" rank="0" text="" dxfId="2">
      <formula>E10</formula>
    </cfRule>
  </conditionalFormatting>
  <conditionalFormatting sqref="H11">
    <cfRule type="cellIs" priority="72" operator="equal" aboveAverage="0" equalAverage="0" bottom="0" percent="0" rank="0" text="" dxfId="1">
      <formula>0</formula>
    </cfRule>
    <cfRule type="cellIs" priority="73" operator="lessThan" aboveAverage="0" equalAverage="0" bottom="0" percent="0" rank="0" text="" dxfId="2">
      <formula>E11</formula>
    </cfRule>
  </conditionalFormatting>
  <conditionalFormatting sqref="H12">
    <cfRule type="cellIs" priority="74" operator="equal" aboveAverage="0" equalAverage="0" bottom="0" percent="0" rank="0" text="" dxfId="1">
      <formula>0</formula>
    </cfRule>
    <cfRule type="cellIs" priority="75" operator="lessThan" aboveAverage="0" equalAverage="0" bottom="0" percent="0" rank="0" text="" dxfId="2">
      <formula>E12</formula>
    </cfRule>
  </conditionalFormatting>
  <conditionalFormatting sqref="H13">
    <cfRule type="cellIs" priority="76" operator="equal" aboveAverage="0" equalAverage="0" bottom="0" percent="0" rank="0" text="" dxfId="1">
      <formula>0</formula>
    </cfRule>
    <cfRule type="cellIs" priority="77" operator="lessThan" aboveAverage="0" equalAverage="0" bottom="0" percent="0" rank="0" text="" dxfId="2">
      <formula>E13</formula>
    </cfRule>
  </conditionalFormatting>
  <conditionalFormatting sqref="H14">
    <cfRule type="cellIs" priority="78" operator="equal" aboveAverage="0" equalAverage="0" bottom="0" percent="0" rank="0" text="" dxfId="1">
      <formula>0</formula>
    </cfRule>
    <cfRule type="cellIs" priority="79" operator="lessThan" aboveAverage="0" equalAverage="0" bottom="0" percent="0" rank="0" text="" dxfId="2">
      <formula>E14</formula>
    </cfRule>
  </conditionalFormatting>
  <conditionalFormatting sqref="H15">
    <cfRule type="cellIs" priority="80" operator="equal" aboveAverage="0" equalAverage="0" bottom="0" percent="0" rank="0" text="" dxfId="1">
      <formula>0</formula>
    </cfRule>
    <cfRule type="cellIs" priority="81" operator="lessThan" aboveAverage="0" equalAverage="0" bottom="0" percent="0" rank="0" text="" dxfId="2">
      <formula>E15</formula>
    </cfRule>
  </conditionalFormatting>
  <conditionalFormatting sqref="H16">
    <cfRule type="cellIs" priority="82" operator="equal" aboveAverage="0" equalAverage="0" bottom="0" percent="0" rank="0" text="" dxfId="1">
      <formula>0</formula>
    </cfRule>
    <cfRule type="cellIs" priority="83" operator="lessThan" aboveAverage="0" equalAverage="0" bottom="0" percent="0" rank="0" text="" dxfId="2">
      <formula>E16</formula>
    </cfRule>
  </conditionalFormatting>
  <conditionalFormatting sqref="H17">
    <cfRule type="cellIs" priority="84" operator="equal" aboveAverage="0" equalAverage="0" bottom="0" percent="0" rank="0" text="" dxfId="1">
      <formula>0</formula>
    </cfRule>
    <cfRule type="cellIs" priority="85" operator="lessThan" aboveAverage="0" equalAverage="0" bottom="0" percent="0" rank="0" text="" dxfId="2">
      <formula>E17</formula>
    </cfRule>
  </conditionalFormatting>
  <conditionalFormatting sqref="H18">
    <cfRule type="cellIs" priority="86" operator="equal" aboveAverage="0" equalAverage="0" bottom="0" percent="0" rank="0" text="" dxfId="1">
      <formula>0</formula>
    </cfRule>
    <cfRule type="cellIs" priority="87" operator="lessThan" aboveAverage="0" equalAverage="0" bottom="0" percent="0" rank="0" text="" dxfId="2">
      <formula>E18</formula>
    </cfRule>
  </conditionalFormatting>
  <conditionalFormatting sqref="H20">
    <cfRule type="cellIs" priority="88" operator="equal" aboveAverage="0" equalAverage="0" bottom="0" percent="0" rank="0" text="" dxfId="1">
      <formula>0</formula>
    </cfRule>
    <cfRule type="cellIs" priority="89" operator="lessThan" aboveAverage="0" equalAverage="0" bottom="0" percent="0" rank="0" text="" dxfId="2">
      <formula>E20</formula>
    </cfRule>
  </conditionalFormatting>
  <conditionalFormatting sqref="H21">
    <cfRule type="cellIs" priority="90" operator="equal" aboveAverage="0" equalAverage="0" bottom="0" percent="0" rank="0" text="" dxfId="1">
      <formula>0</formula>
    </cfRule>
    <cfRule type="cellIs" priority="91" operator="lessThan" aboveAverage="0" equalAverage="0" bottom="0" percent="0" rank="0" text="" dxfId="2">
      <formula>E21</formula>
    </cfRule>
  </conditionalFormatting>
  <conditionalFormatting sqref="H22">
    <cfRule type="cellIs" priority="92" operator="equal" aboveAverage="0" equalAverage="0" bottom="0" percent="0" rank="0" text="" dxfId="1">
      <formula>0</formula>
    </cfRule>
    <cfRule type="cellIs" priority="93" operator="lessThan" aboveAverage="0" equalAverage="0" bottom="0" percent="0" rank="0" text="" dxfId="2">
      <formula>E22</formula>
    </cfRule>
  </conditionalFormatting>
  <conditionalFormatting sqref="H23">
    <cfRule type="cellIs" priority="94" operator="equal" aboveAverage="0" equalAverage="0" bottom="0" percent="0" rank="0" text="" dxfId="1">
      <formula>0</formula>
    </cfRule>
    <cfRule type="cellIs" priority="95" operator="lessThan" aboveAverage="0" equalAverage="0" bottom="0" percent="0" rank="0" text="" dxfId="2">
      <formula>E23</formula>
    </cfRule>
  </conditionalFormatting>
  <conditionalFormatting sqref="H7">
    <cfRule type="cellIs" priority="96" operator="equal" aboveAverage="0" equalAverage="0" bottom="0" percent="0" rank="0" text="" dxfId="1">
      <formula>0</formula>
    </cfRule>
    <cfRule type="cellIs" priority="97" operator="lessThan" aboveAverage="0" equalAverage="0" bottom="0" percent="0" rank="0" text="" dxfId="2">
      <formula>E7</formula>
    </cfRule>
  </conditionalFormatting>
  <conditionalFormatting sqref="H8">
    <cfRule type="cellIs" priority="98" operator="equal" aboveAverage="0" equalAverage="0" bottom="0" percent="0" rank="0" text="" dxfId="1">
      <formula>0</formula>
    </cfRule>
    <cfRule type="cellIs" priority="99" operator="lessThan" aboveAverage="0" equalAverage="0" bottom="0" percent="0" rank="0" text="" dxfId="2">
      <formula>E8</formula>
    </cfRule>
  </conditionalFormatting>
  <conditionalFormatting sqref="H9">
    <cfRule type="cellIs" priority="100" operator="equal" aboveAverage="0" equalAverage="0" bottom="0" percent="0" rank="0" text="" dxfId="1">
      <formula>0</formula>
    </cfRule>
    <cfRule type="cellIs" priority="101" operator="lessThan" aboveAverage="0" equalAverage="0" bottom="0" percent="0" rank="0" text="" dxfId="2">
      <formula>E9</formula>
    </cfRule>
  </conditionalFormatting>
  <conditionalFormatting sqref="I10">
    <cfRule type="cellIs" priority="102" operator="greaterThan" aboveAverage="0" equalAverage="0" bottom="0" percent="0" rank="0" text="" dxfId="1">
      <formula>H10</formula>
    </cfRule>
  </conditionalFormatting>
  <conditionalFormatting sqref="I11">
    <cfRule type="cellIs" priority="103" operator="greaterThan" aboveAverage="0" equalAverage="0" bottom="0" percent="0" rank="0" text="" dxfId="1">
      <formula>H11</formula>
    </cfRule>
  </conditionalFormatting>
  <conditionalFormatting sqref="I12">
    <cfRule type="cellIs" priority="104" operator="greaterThan" aboveAverage="0" equalAverage="0" bottom="0" percent="0" rank="0" text="" dxfId="1">
      <formula>H12</formula>
    </cfRule>
  </conditionalFormatting>
  <conditionalFormatting sqref="I13">
    <cfRule type="cellIs" priority="105" operator="greaterThan" aboveAverage="0" equalAverage="0" bottom="0" percent="0" rank="0" text="" dxfId="1">
      <formula>H13</formula>
    </cfRule>
  </conditionalFormatting>
  <conditionalFormatting sqref="I14">
    <cfRule type="cellIs" priority="106" operator="greaterThan" aboveAverage="0" equalAverage="0" bottom="0" percent="0" rank="0" text="" dxfId="1">
      <formula>H14</formula>
    </cfRule>
  </conditionalFormatting>
  <conditionalFormatting sqref="I15">
    <cfRule type="cellIs" priority="107" operator="greaterThan" aboveAverage="0" equalAverage="0" bottom="0" percent="0" rank="0" text="" dxfId="1">
      <formula>H15</formula>
    </cfRule>
  </conditionalFormatting>
  <conditionalFormatting sqref="I16">
    <cfRule type="cellIs" priority="108" operator="greaterThan" aboveAverage="0" equalAverage="0" bottom="0" percent="0" rank="0" text="" dxfId="1">
      <formula>H16</formula>
    </cfRule>
  </conditionalFormatting>
  <conditionalFormatting sqref="I17">
    <cfRule type="cellIs" priority="109" operator="greaterThan" aboveAverage="0" equalAverage="0" bottom="0" percent="0" rank="0" text="" dxfId="1">
      <formula>H17</formula>
    </cfRule>
  </conditionalFormatting>
  <conditionalFormatting sqref="I18">
    <cfRule type="cellIs" priority="110" operator="greaterThan" aboveAverage="0" equalAverage="0" bottom="0" percent="0" rank="0" text="" dxfId="1">
      <formula>H18</formula>
    </cfRule>
  </conditionalFormatting>
  <conditionalFormatting sqref="I20">
    <cfRule type="cellIs" priority="111" operator="greaterThan" aboveAverage="0" equalAverage="0" bottom="0" percent="0" rank="0" text="" dxfId="1">
      <formula>H20</formula>
    </cfRule>
  </conditionalFormatting>
  <conditionalFormatting sqref="I21">
    <cfRule type="cellIs" priority="112" operator="greaterThan" aboveAverage="0" equalAverage="0" bottom="0" percent="0" rank="0" text="" dxfId="1">
      <formula>H21</formula>
    </cfRule>
  </conditionalFormatting>
  <conditionalFormatting sqref="I22">
    <cfRule type="cellIs" priority="113" operator="greaterThan" aboveAverage="0" equalAverage="0" bottom="0" percent="0" rank="0" text="" dxfId="1">
      <formula>H22</formula>
    </cfRule>
  </conditionalFormatting>
  <conditionalFormatting sqref="I23">
    <cfRule type="cellIs" priority="114" operator="greaterThan" aboveAverage="0" equalAverage="0" bottom="0" percent="0" rank="0" text="" dxfId="1">
      <formula>H23</formula>
    </cfRule>
  </conditionalFormatting>
  <conditionalFormatting sqref="I7">
    <cfRule type="cellIs" priority="115" operator="greaterThan" aboveAverage="0" equalAverage="0" bottom="0" percent="0" rank="0" text="" dxfId="1">
      <formula>H7</formula>
    </cfRule>
  </conditionalFormatting>
  <conditionalFormatting sqref="I8">
    <cfRule type="cellIs" priority="116" operator="greaterThan" aboveAverage="0" equalAverage="0" bottom="0" percent="0" rank="0" text="" dxfId="1">
      <formula>H8</formula>
    </cfRule>
  </conditionalFormatting>
  <conditionalFormatting sqref="I9">
    <cfRule type="cellIs" priority="117" operator="greaterThan" aboveAverage="0" equalAverage="0" bottom="0" percent="0" rank="0" text="" dxfId="1">
      <formula>H9</formula>
    </cfRule>
  </conditionalFormatting>
  <conditionalFormatting sqref="J10">
    <cfRule type="cellIs" priority="118" operator="lessThanOrEqual" aboveAverage="0" equalAverage="0" bottom="0" percent="0" rank="0" text="" dxfId="4">
      <formula>H10</formula>
    </cfRule>
  </conditionalFormatting>
  <conditionalFormatting sqref="J11">
    <cfRule type="cellIs" priority="119" operator="lessThanOrEqual" aboveAverage="0" equalAverage="0" bottom="0" percent="0" rank="0" text="" dxfId="4">
      <formula>H11</formula>
    </cfRule>
  </conditionalFormatting>
  <conditionalFormatting sqref="J12">
    <cfRule type="cellIs" priority="120" operator="lessThanOrEqual" aboveAverage="0" equalAverage="0" bottom="0" percent="0" rank="0" text="" dxfId="4">
      <formula>H12</formula>
    </cfRule>
  </conditionalFormatting>
  <conditionalFormatting sqref="J13">
    <cfRule type="cellIs" priority="121" operator="lessThanOrEqual" aboveAverage="0" equalAverage="0" bottom="0" percent="0" rank="0" text="" dxfId="4">
      <formula>H13</formula>
    </cfRule>
  </conditionalFormatting>
  <conditionalFormatting sqref="J14">
    <cfRule type="cellIs" priority="122" operator="lessThanOrEqual" aboveAverage="0" equalAverage="0" bottom="0" percent="0" rank="0" text="" dxfId="4">
      <formula>H14</formula>
    </cfRule>
  </conditionalFormatting>
  <conditionalFormatting sqref="J15">
    <cfRule type="cellIs" priority="123" operator="lessThanOrEqual" aboveAverage="0" equalAverage="0" bottom="0" percent="0" rank="0" text="" dxfId="4">
      <formula>H15</formula>
    </cfRule>
  </conditionalFormatting>
  <conditionalFormatting sqref="J16">
    <cfRule type="cellIs" priority="124" operator="lessThanOrEqual" aboveAverage="0" equalAverage="0" bottom="0" percent="0" rank="0" text="" dxfId="4">
      <formula>H16</formula>
    </cfRule>
  </conditionalFormatting>
  <conditionalFormatting sqref="J17">
    <cfRule type="cellIs" priority="125" operator="lessThanOrEqual" aboveAverage="0" equalAverage="0" bottom="0" percent="0" rank="0" text="" dxfId="4">
      <formula>H17</formula>
    </cfRule>
  </conditionalFormatting>
  <conditionalFormatting sqref="J18">
    <cfRule type="cellIs" priority="126" operator="lessThanOrEqual" aboveAverage="0" equalAverage="0" bottom="0" percent="0" rank="0" text="" dxfId="4">
      <formula>H18</formula>
    </cfRule>
  </conditionalFormatting>
  <conditionalFormatting sqref="J20">
    <cfRule type="cellIs" priority="127" operator="lessThanOrEqual" aboveAverage="0" equalAverage="0" bottom="0" percent="0" rank="0" text="" dxfId="4">
      <formula>H20</formula>
    </cfRule>
  </conditionalFormatting>
  <conditionalFormatting sqref="J21">
    <cfRule type="cellIs" priority="128" operator="lessThanOrEqual" aboveAverage="0" equalAverage="0" bottom="0" percent="0" rank="0" text="" dxfId="4">
      <formula>H21</formula>
    </cfRule>
  </conditionalFormatting>
  <conditionalFormatting sqref="J22">
    <cfRule type="cellIs" priority="129" operator="lessThanOrEqual" aboveAverage="0" equalAverage="0" bottom="0" percent="0" rank="0" text="" dxfId="4">
      <formula>H22</formula>
    </cfRule>
  </conditionalFormatting>
  <conditionalFormatting sqref="J23">
    <cfRule type="cellIs" priority="130" operator="lessThanOrEqual" aboveAverage="0" equalAverage="0" bottom="0" percent="0" rank="0" text="" dxfId="4">
      <formula>H23</formula>
    </cfRule>
  </conditionalFormatting>
  <conditionalFormatting sqref="J7">
    <cfRule type="cellIs" priority="131" operator="lessThanOrEqual" aboveAverage="0" equalAverage="0" bottom="0" percent="0" rank="0" text="" dxfId="4">
      <formula>H7</formula>
    </cfRule>
  </conditionalFormatting>
  <conditionalFormatting sqref="J8">
    <cfRule type="cellIs" priority="132" operator="lessThanOrEqual" aboveAverage="0" equalAverage="0" bottom="0" percent="0" rank="0" text="" dxfId="4">
      <formula>H8</formula>
    </cfRule>
  </conditionalFormatting>
  <conditionalFormatting sqref="J9">
    <cfRule type="cellIs" priority="133" operator="lessThanOrEqual" aboveAverage="0" equalAverage="0" bottom="0" percent="0" rank="0" text="" dxfId="4">
      <formula>H9</formula>
    </cfRule>
  </conditionalFormatting>
  <conditionalFormatting sqref="K10">
    <cfRule type="cellIs" priority="134" operator="lessThanOrEqual" aboveAverage="0" equalAverage="0" bottom="0" percent="0" rank="0" text="" dxfId="4">
      <formula>I10</formula>
    </cfRule>
  </conditionalFormatting>
  <conditionalFormatting sqref="K11">
    <cfRule type="cellIs" priority="135" operator="lessThanOrEqual" aboveAverage="0" equalAverage="0" bottom="0" percent="0" rank="0" text="" dxfId="4">
      <formula>I11</formula>
    </cfRule>
  </conditionalFormatting>
  <conditionalFormatting sqref="K12">
    <cfRule type="cellIs" priority="136" operator="lessThanOrEqual" aboveAverage="0" equalAverage="0" bottom="0" percent="0" rank="0" text="" dxfId="4">
      <formula>I12</formula>
    </cfRule>
  </conditionalFormatting>
  <conditionalFormatting sqref="K13">
    <cfRule type="cellIs" priority="137" operator="lessThanOrEqual" aboveAverage="0" equalAverage="0" bottom="0" percent="0" rank="0" text="" dxfId="4">
      <formula>I13</formula>
    </cfRule>
  </conditionalFormatting>
  <conditionalFormatting sqref="K14">
    <cfRule type="cellIs" priority="138" operator="lessThanOrEqual" aboveAverage="0" equalAverage="0" bottom="0" percent="0" rank="0" text="" dxfId="4">
      <formula>I14</formula>
    </cfRule>
  </conditionalFormatting>
  <conditionalFormatting sqref="K15">
    <cfRule type="cellIs" priority="139" operator="lessThanOrEqual" aboveAverage="0" equalAverage="0" bottom="0" percent="0" rank="0" text="" dxfId="4">
      <formula>I15</formula>
    </cfRule>
  </conditionalFormatting>
  <conditionalFormatting sqref="K16">
    <cfRule type="cellIs" priority="140" operator="lessThanOrEqual" aboveAverage="0" equalAverage="0" bottom="0" percent="0" rank="0" text="" dxfId="4">
      <formula>I16</formula>
    </cfRule>
  </conditionalFormatting>
  <conditionalFormatting sqref="K17">
    <cfRule type="cellIs" priority="141" operator="lessThanOrEqual" aboveAverage="0" equalAverage="0" bottom="0" percent="0" rank="0" text="" dxfId="4">
      <formula>I17</formula>
    </cfRule>
  </conditionalFormatting>
  <conditionalFormatting sqref="K18">
    <cfRule type="cellIs" priority="142" operator="lessThanOrEqual" aboveAverage="0" equalAverage="0" bottom="0" percent="0" rank="0" text="" dxfId="4">
      <formula>I18</formula>
    </cfRule>
  </conditionalFormatting>
  <conditionalFormatting sqref="K20">
    <cfRule type="cellIs" priority="143" operator="lessThanOrEqual" aboveAverage="0" equalAverage="0" bottom="0" percent="0" rank="0" text="" dxfId="4">
      <formula>I20</formula>
    </cfRule>
  </conditionalFormatting>
  <conditionalFormatting sqref="K21">
    <cfRule type="cellIs" priority="144" operator="lessThanOrEqual" aboveAverage="0" equalAverage="0" bottom="0" percent="0" rank="0" text="" dxfId="4">
      <formula>I21</formula>
    </cfRule>
  </conditionalFormatting>
  <conditionalFormatting sqref="K22">
    <cfRule type="cellIs" priority="145" operator="lessThanOrEqual" aboveAverage="0" equalAverage="0" bottom="0" percent="0" rank="0" text="" dxfId="4">
      <formula>I22</formula>
    </cfRule>
  </conditionalFormatting>
  <conditionalFormatting sqref="K23">
    <cfRule type="cellIs" priority="146" operator="lessThanOrEqual" aboveAverage="0" equalAverage="0" bottom="0" percent="0" rank="0" text="" dxfId="4">
      <formula>I23</formula>
    </cfRule>
  </conditionalFormatting>
  <conditionalFormatting sqref="K7">
    <cfRule type="cellIs" priority="147" operator="lessThanOrEqual" aboveAverage="0" equalAverage="0" bottom="0" percent="0" rank="0" text="" dxfId="4">
      <formula>I7</formula>
    </cfRule>
  </conditionalFormatting>
  <conditionalFormatting sqref="K8">
    <cfRule type="cellIs" priority="148" operator="lessThanOrEqual" aboveAverage="0" equalAverage="0" bottom="0" percent="0" rank="0" text="" dxfId="4">
      <formula>I8</formula>
    </cfRule>
  </conditionalFormatting>
  <conditionalFormatting sqref="K9">
    <cfRule type="cellIs" priority="149" operator="lessThanOrEqual" aboveAverage="0" equalAverage="0" bottom="0" percent="0" rank="0" text="" dxfId="4">
      <formula>I9</formula>
    </cfRule>
  </conditionalFormatting>
  <conditionalFormatting sqref="R11">
    <cfRule type="cellIs" priority="150" operator="equal" aboveAverage="0" equalAverage="0" bottom="0" percent="0" rank="0" text="" dxfId="1">
      <formula>0</formula>
    </cfRule>
    <cfRule type="cellIs" priority="151" operator="lessThan" aboveAverage="0" equalAverage="0" bottom="0" percent="0" rank="0" text="" dxfId="2">
      <formula>E11</formula>
    </cfRule>
  </conditionalFormatting>
  <conditionalFormatting sqref="R12">
    <cfRule type="cellIs" priority="152" operator="equal" aboveAverage="0" equalAverage="0" bottom="0" percent="0" rank="0" text="" dxfId="1">
      <formula>0</formula>
    </cfRule>
    <cfRule type="cellIs" priority="153" operator="lessThan" aboveAverage="0" equalAverage="0" bottom="0" percent="0" rank="0" text="" dxfId="2">
      <formula>E12</formula>
    </cfRule>
  </conditionalFormatting>
  <conditionalFormatting sqref="R13">
    <cfRule type="cellIs" priority="154" operator="equal" aboveAverage="0" equalAverage="0" bottom="0" percent="0" rank="0" text="" dxfId="1">
      <formula>0</formula>
    </cfRule>
    <cfRule type="cellIs" priority="155" operator="lessThan" aboveAverage="0" equalAverage="0" bottom="0" percent="0" rank="0" text="" dxfId="2">
      <formula>E13</formula>
    </cfRule>
  </conditionalFormatting>
  <conditionalFormatting sqref="R15">
    <cfRule type="cellIs" priority="156" operator="equal" aboveAverage="0" equalAverage="0" bottom="0" percent="0" rank="0" text="" dxfId="1">
      <formula>0</formula>
    </cfRule>
    <cfRule type="cellIs" priority="157" operator="lessThan" aboveAverage="0" equalAverage="0" bottom="0" percent="0" rank="0" text="" dxfId="2">
      <formula>E15</formula>
    </cfRule>
  </conditionalFormatting>
  <conditionalFormatting sqref="R23">
    <cfRule type="cellIs" priority="158" operator="equal" aboveAverage="0" equalAverage="0" bottom="0" percent="0" rank="0" text="" dxfId="1">
      <formula>0</formula>
    </cfRule>
    <cfRule type="cellIs" priority="159" operator="lessThan" aboveAverage="0" equalAverage="0" bottom="0" percent="0" rank="0" text="" dxfId="2">
      <formula>E23</formula>
    </cfRule>
  </conditionalFormatting>
  <conditionalFormatting sqref="R9">
    <cfRule type="cellIs" priority="160" operator="equal" aboveAverage="0" equalAverage="0" bottom="0" percent="0" rank="0" text="" dxfId="1">
      <formula>0</formula>
    </cfRule>
    <cfRule type="cellIs" priority="161" operator="lessThan" aboveAverage="0" equalAverage="0" bottom="0" percent="0" rank="0" text="" dxfId="2">
      <formula>E9</formula>
    </cfRule>
  </conditionalFormatting>
  <conditionalFormatting sqref="S11">
    <cfRule type="cellIs" priority="162" operator="greaterThan" aboveAverage="0" equalAverage="0" bottom="0" percent="0" rank="0" text="" dxfId="1">
      <formula>R11</formula>
    </cfRule>
  </conditionalFormatting>
  <conditionalFormatting sqref="S12">
    <cfRule type="cellIs" priority="163" operator="greaterThan" aboveAverage="0" equalAverage="0" bottom="0" percent="0" rank="0" text="" dxfId="1">
      <formula>R12</formula>
    </cfRule>
  </conditionalFormatting>
  <conditionalFormatting sqref="S13">
    <cfRule type="cellIs" priority="164" operator="greaterThan" aboveAverage="0" equalAverage="0" bottom="0" percent="0" rank="0" text="" dxfId="1">
      <formula>R13</formula>
    </cfRule>
  </conditionalFormatting>
  <conditionalFormatting sqref="S15">
    <cfRule type="cellIs" priority="165" operator="greaterThan" aboveAverage="0" equalAverage="0" bottom="0" percent="0" rank="0" text="" dxfId="1">
      <formula>R15</formula>
    </cfRule>
  </conditionalFormatting>
  <conditionalFormatting sqref="S23">
    <cfRule type="cellIs" priority="166" operator="greaterThan" aboveAverage="0" equalAverage="0" bottom="0" percent="0" rank="0" text="" dxfId="1">
      <formula>R23</formula>
    </cfRule>
  </conditionalFormatting>
  <conditionalFormatting sqref="S9">
    <cfRule type="cellIs" priority="167" operator="greaterThan" aboveAverage="0" equalAverage="0" bottom="0" percent="0" rank="0" text="" dxfId="1">
      <formula>R9</formula>
    </cfRule>
  </conditionalFormatting>
  <conditionalFormatting sqref="T11">
    <cfRule type="cellIs" priority="168" operator="lessThanOrEqual" aboveAverage="0" equalAverage="0" bottom="0" percent="0" rank="0" text="" dxfId="4">
      <formula>H11</formula>
    </cfRule>
  </conditionalFormatting>
  <conditionalFormatting sqref="T12">
    <cfRule type="cellIs" priority="169" operator="lessThanOrEqual" aboveAverage="0" equalAverage="0" bottom="0" percent="0" rank="0" text="" dxfId="4">
      <formula>H12</formula>
    </cfRule>
  </conditionalFormatting>
  <conditionalFormatting sqref="T13">
    <cfRule type="cellIs" priority="170" operator="lessThanOrEqual" aboveAverage="0" equalAverage="0" bottom="0" percent="0" rank="0" text="" dxfId="4">
      <formula>H13</formula>
    </cfRule>
  </conditionalFormatting>
  <conditionalFormatting sqref="T15">
    <cfRule type="cellIs" priority="171" operator="lessThanOrEqual" aboveAverage="0" equalAverage="0" bottom="0" percent="0" rank="0" text="" dxfId="4">
      <formula>H15</formula>
    </cfRule>
  </conditionalFormatting>
  <conditionalFormatting sqref="T23">
    <cfRule type="cellIs" priority="172" operator="lessThanOrEqual" aboveAverage="0" equalAverage="0" bottom="0" percent="0" rank="0" text="" dxfId="4">
      <formula>H23</formula>
    </cfRule>
  </conditionalFormatting>
  <conditionalFormatting sqref="T9">
    <cfRule type="cellIs" priority="173" operator="lessThanOrEqual" aboveAverage="0" equalAverage="0" bottom="0" percent="0" rank="0" text="" dxfId="4">
      <formula>H9</formula>
    </cfRule>
  </conditionalFormatting>
  <conditionalFormatting sqref="U11">
    <cfRule type="cellIs" priority="174" operator="lessThanOrEqual" aboveAverage="0" equalAverage="0" bottom="0" percent="0" rank="0" text="" dxfId="4">
      <formula>I11</formula>
    </cfRule>
  </conditionalFormatting>
  <conditionalFormatting sqref="U12">
    <cfRule type="cellIs" priority="175" operator="lessThanOrEqual" aboveAverage="0" equalAverage="0" bottom="0" percent="0" rank="0" text="" dxfId="4">
      <formula>I12</formula>
    </cfRule>
  </conditionalFormatting>
  <conditionalFormatting sqref="U13">
    <cfRule type="cellIs" priority="176" operator="lessThanOrEqual" aboveAverage="0" equalAverage="0" bottom="0" percent="0" rank="0" text="" dxfId="4">
      <formula>I13</formula>
    </cfRule>
  </conditionalFormatting>
  <conditionalFormatting sqref="U15">
    <cfRule type="cellIs" priority="177" operator="lessThanOrEqual" aboveAverage="0" equalAverage="0" bottom="0" percent="0" rank="0" text="" dxfId="4">
      <formula>I15</formula>
    </cfRule>
  </conditionalFormatting>
  <conditionalFormatting sqref="U23">
    <cfRule type="cellIs" priority="178" operator="lessThanOrEqual" aboveAverage="0" equalAverage="0" bottom="0" percent="0" rank="0" text="" dxfId="4">
      <formula>I23</formula>
    </cfRule>
  </conditionalFormatting>
  <conditionalFormatting sqref="U9">
    <cfRule type="cellIs" priority="179" operator="lessThanOrEqual" aboveAverage="0" equalAverage="0" bottom="0" percent="0" rank="0" text="" dxfId="4">
      <formula>I9</formula>
    </cfRule>
  </conditionalFormatting>
  <hyperlinks>
    <hyperlink ref="L7" r:id="rId2" display="478-5719-1-ND"/>
    <hyperlink ref="L8" r:id="rId3" display="08053C102KAT2A-ND"/>
    <hyperlink ref="L9" r:id="rId4" display="478-3755-1-ND"/>
    <hyperlink ref="V9" r:id="rId5" display="390-990"/>
    <hyperlink ref="L10" r:id="rId6" display="478-5030-1-ND"/>
    <hyperlink ref="L11" r:id="rId7" display="478-3755-1-ND"/>
    <hyperlink ref="V11" r:id="rId8" display="390-990"/>
    <hyperlink ref="L12" r:id="rId9" display="497-5559-1-ND"/>
    <hyperlink ref="V12" r:id="rId10" display="714-6850"/>
    <hyperlink ref="L13" r:id="rId11" display="277-1667-ND"/>
    <hyperlink ref="V13" r:id="rId12" display="548-7238"/>
    <hyperlink ref="L14" r:id="rId13" display="BC857BLT1GOSCT-ND"/>
    <hyperlink ref="L15" r:id="rId14" display="BC847BLT1GOSCT-ND"/>
    <hyperlink ref="V15" r:id="rId15" display="545-2759"/>
    <hyperlink ref="L16" r:id="rId16" display="RMCF0805JT12K0CT-ND"/>
    <hyperlink ref="L17" r:id="rId17" display="RMCF0805JT3K30CT-ND"/>
    <hyperlink ref="L18" r:id="rId18" display="RMCF0805JT1R50CT-ND"/>
    <hyperlink ref="L20" r:id="rId19" display="RMCF0805JT4K70CT-ND"/>
    <hyperlink ref="L21" r:id="rId20" display="732-4459-1-ND"/>
    <hyperlink ref="L22" r:id="rId21" display="296-10193-5-ND"/>
    <hyperlink ref="L23" r:id="rId22" display="296-27138-5-ND"/>
    <hyperlink ref="V23" r:id="rId23" display="661-67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2018-01-11T12:44:18Z</dcterms:created>
  <dc:creator/>
  <dc:description/>
  <dc:language>pt-BR</dc:language>
  <cp:lastModifiedBy>Hildo Guillardi Junior</cp:lastModifiedBy>
  <dcterms:modified xsi:type="dcterms:W3CDTF">2018-01-11T12:48:30Z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