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Phase. " sheetId="1" state="visible" r:id="rId2"/>
  </sheets>
  <definedNames>
    <definedName function="false" hidden="false" name="BoardQty" vbProcedure="false">'OnePhase. '!$G$1</definedName>
    <definedName function="false" hidden="false" name="digikey_part_data" vbProcedure="false">'OnePhase. '!$H$5:$L$67</definedName>
    <definedName function="false" hidden="false" name="global_part_data" vbProcedure="false">'OnePhase. '!$A$5:$G$67</definedName>
    <definedName function="false" hidden="false" name="mouser_part_data" vbProcedure="false">'OnePhase. '!$M$5:$Q$67</definedName>
    <definedName function="false" hidden="false" name="rs_part_data" vbProcedure="false">'OnePhase. '!$R$5:$V$67</definedName>
    <definedName function="false" hidden="false" name="TotalCost" vbProcedure="false">'OnePhase. '!$G$2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HGJ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H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3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6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I69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J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$0.32      $0.32
    10   $0.22      $2.22
   100   $0.13     $12.59
   500   $0.09     $44.43
  1000   $0.08     $77.75
  3000   $0.06    $184.80
  6000   $0.06    $341.88
  9000   $0.05    $485.10</t>
        </r>
      </text>
    </comment>
    <comment ref="J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  10   $0.10      $0.95
   100   $0.04      $4.46
   500   $0.03     $15.63
  1000   $0.03     $25.89
  4000   $0.02     $76.64
  8000   $0.02    $142.56
 12000   $0.02    $203.16</t>
        </r>
      </text>
    </comment>
    <comment ref="J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$0.05      $0.05
  4000   $0.05    $184.80</t>
        </r>
      </text>
    </comment>
    <comment ref="J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$0.05      $0.05
  4000   $0.05    $184.80
 15000   $0.04    $623.70</t>
        </r>
      </text>
    </comment>
    <comment ref="J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$0.05      $0.05
  4000   $0.05    $184.80
 15000   $0.04    $623.70</t>
        </r>
      </text>
    </comment>
    <comment ref="J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$0.37      $0.37
    10   $0.25      $2.50
   100   $0.14     $14.19
   500   $0.10     $50.09
  1000   $0.09     $87.66
  4000   $0.07    $268.64
  8000   $0.06    $508.24
 12000   $0.06    $723.12</t>
        </r>
      </text>
    </comment>
    <comment ref="J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$0.06      $0.06
  4000   $0.06    $227.92</t>
        </r>
      </text>
    </comment>
    <comment ref="J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$0.04      $0.42
   100   $0.02      $1.86
   500   $0.01      $6.64
  1000   $0.01     $10.44
  4000   $0.01     $30.36
  8000   $0.01     $55.44
 12000   $0.01     $79.20</t>
        </r>
      </text>
    </comment>
    <comment ref="J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$5.49      $5.49
    10   $4.94     $49.40
   100   $3.73    $373.23
   500   $3.07   $1536.81
  1000   $2.85   $2854.08
  2500   $2.84   $7109.05</t>
        </r>
      </text>
    </comment>
    <comment ref="J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$1.72      $1.72
    10   $1.39     $13.88
   100   $1.06    $106.03
   500   $0.81    $403.92
  1000   $0.71    $706.86
  2500   $0.68   $1704.05
  5000   $0.66   $3281.85</t>
        </r>
      </text>
    </comment>
    <comment ref="J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$0.16      $0.16
    10   $0.12      $1.17
   100   $0.06      $5.50
   500   $0.04     $19.29
  1000   $0.03     $31.94
  2500   $0.03     $74.33
  3000   $0.03     $77.55
  5000   $0.03    $136.00
  6000   $0.02    $141.90
  9000   $0.02    $198.00
 10000   $0.02    $220.00
 20000   $0.02    $418.00
 30000   $0.02    $594.00</t>
        </r>
      </text>
    </comment>
    <comment ref="J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$0.40      $0.40
    10   $0.33      $3.26
   100   $0.17     $17.26
   500   $0.11     $56.78
  1000   $0.08     $77.22
  3000   $0.07    $202.86
  6000   $0.06    $352.80
 15000   $0.05    $749.70
 30000   $0.05   $1411.20
 75000   $0.04   $3307.50</t>
        </r>
      </text>
    </comment>
    <comment ref="J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$0.22      $0.22
    10   $0.18      $1.83
   100   $0.10      $9.69
   500   $0.06     $31.87
  1000   $0.04     $43.34
  3000   $0.04    $113.85
  6000   $0.03    $198.00
 15000   $0.03    $420.75
 30000   $0.03    $792.00
 75000   $0.02   $1856.25
150000   $0.02   $3217.50</t>
        </r>
      </text>
    </comment>
    <comment ref="J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$1.62      $1.62
    25   $1.36     $33.92
   100   $1.23    $122.96
  2500   $1.23   $3074.00</t>
        </r>
      </text>
    </comment>
    <comment ref="J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$2.05      $2.05
    25   $1.71     $42.67
   100   $1.55    $154.76
  2500   $1.55   $3869.00</t>
        </r>
      </text>
    </comment>
    <comment ref="J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15000   $0.02    $236.25
 30000   $0.01    $425.40
 40000   $0.01    $567.20
 75000   $0.01    $945.00
150000   $0.01   $1575.00</t>
        </r>
      </text>
    </comment>
    <comment ref="J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10000   $0.02    $157.50
 15000   $0.02    $236.25
 30000   $0.01    $425.40
 50000   $0.01    $630.00
 75000   $0.01    $945.00
100000   $0.01   $1181.00
150000   $0.01   $1575.00
250000   $0.01   $2625.00</t>
        </r>
      </text>
    </comment>
    <comment ref="J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15000   $0.02    $236.25
 30000   $0.01    $425.40
 40000   $0.01    $567.20
 75000   $0.01    $945.00
150000   $0.01   $1575.00</t>
        </r>
      </text>
    </comment>
    <comment ref="J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10000   $0.02    $157.50
 15000   $0.02    $236.25
 30000   $0.01    $425.40
 50000   $0.01    $630.00
 75000   $0.01    $945.00
100000   $0.01   $1181.00
150000   $0.01   $1575.00
250000   $0.01   $2625.00</t>
        </r>
      </text>
    </comment>
    <comment ref="J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$0.63      $0.63
     5   $0.54      $2.70
    10   $0.45      $4.50
    25   $0.42     $10.58
    50   $0.41     $20.25
   100   $0.36     $36.00
   250   $0.34     $85.50
   500   $0.32    $162.00
  1000   $0.31    $306.00</t>
        </r>
      </text>
    </comment>
    <comment ref="J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$3.03      $3.03
    10   $2.73     $27.35
   100   $2.20    $219.78
   500   $1.71    $854.70
  1000   $1.42   $1416.36</t>
        </r>
      </text>
    </comment>
    <comment ref="J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$3.22      $3.22
    10   $2.88     $28.77
   100   $2.36    $235.87
   500   $1.91    $955.00
  1000   $1.61   $1610.84</t>
        </r>
      </text>
    </comment>
    <comment ref="J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$3.64      $3.64</t>
        </r>
      </text>
    </comment>
    <comment ref="J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$18.20
 25000   $0.00     $41.50
 30000   $0.00     $48.00
 50000   $0.00     $73.00
100000   $0.00    $145.00
125000   $0.00    $188.75</t>
        </r>
      </text>
    </comment>
    <comment ref="J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$0.18
   100   $0.01      $0.71
  1000   $0.00      $3.21
  2500   $0.00      $6.95
  5000   $0.00     $10.85
 10000   $0.00     $18.90
 25000   $0.00     $41.50
 50000   $0.00     $76.00
125000   $0.00    $188.75</t>
        </r>
      </text>
    </comment>
    <comment ref="J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5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5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$1.10
   100   $0.04      $4.24
  1000   $0.02     $18.63
  4000   $0.01     $58.52
  8000   $0.01    $104.72
 12000   $0.01    $140.88
 28000   $0.01    $301.84
100000   $0.01   $1015.00</t>
        </r>
      </text>
    </comment>
    <comment ref="J5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5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30000   $0.00     $49.80
 50000   $0.00     $76.00
100000   $0.00    $151.00
125000   $0.00    $188.75</t>
        </r>
      </text>
    </comment>
    <comment ref="J5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5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30000   $0.00     $49.80
 50000   $0.00     $76.00
100000   $0.00    $151.00
125000   $0.00    $188.75</t>
        </r>
      </text>
    </comment>
    <comment ref="J5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$1.10
   100   $0.04      $4.24
  1000   $0.02     $18.63
  4000   $0.01     $58.52
  8000   $0.01    $104.72
 12000   $0.01    $140.88
 28000   $0.01    $301.84
100000   $0.01   $1015.00</t>
        </r>
      </text>
    </comment>
    <comment ref="J5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$1.90      $1.90
    10   $1.71     $17.10
    50   $1.55     $77.50
   100   $1.42    $142.00
   500   $1.34    $670.00
  1200   $1.19   $1428.01</t>
        </r>
      </text>
    </comment>
    <comment ref="J5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$0.46      $0.46
    10   $0.35      $3.46
   100   $0.22     $21.53
   500   $0.15     $73.65
  1000   $0.11    $113.30
  2500   $0.10    $247.50
  5000   $0.09    $467.50
 12500   $0.09   $1065.62
 25000   $0.08   $1993.75
 62500   $0.07   $4468.75
125000   $0.07   $8593.75</t>
        </r>
      </text>
    </comment>
    <comment ref="J5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$0.35      $0.35
    10   $0.28      $2.85
   100   $0.19     $19.41
   500   $0.15     $72.80
  1000   $0.11    $109.21
  3000   $0.11    $318.06
  6000   $0.10    $600.78
 15000   $0.09   $1369.50
 30000   $0.09   $2562.30
 75000   $0.08   $5742.75</t>
        </r>
      </text>
    </comment>
    <comment ref="J6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$0.35      $0.35
    10   $0.28      $2.85
   100   $0.19     $19.41
   500   $0.15     $72.80
  1000   $0.11    $109.21
  3000   $0.11    $318.06
  6000   $0.10    $600.78
 15000   $0.09   $1369.50
 30000   $0.09   $2562.30
 75000   $0.08   $5742.75</t>
        </r>
      </text>
    </comment>
    <comment ref="J6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$0.27      $0.27
    25   $0.22      $5.57
   100   $0.20     $20.14
  3000   $0.20    $604.20</t>
        </r>
      </text>
    </comment>
    <comment ref="J6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$0.25      $0.25
    10   $0.20      $2.05
   100   $0.11     $10.86
   500   $0.07     $35.74
  1000   $0.05     $48.60
  3000   $0.04    $127.65
  6000   $0.04    $222.00
 15000   $0.03    $471.75
 30000   $0.03    $888.00
 75000   $0.03   $2081.25
150000   $0.02   $3607.50</t>
        </r>
      </text>
    </comment>
    <comment ref="J6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$1.06      $1.06
    25   $1.02     $25.56
   100   $0.98     $98.31
  1000   $0.92    $915.30
  2500   $0.92   $2288.25</t>
        </r>
      </text>
    </comment>
    <comment ref="J6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$1.53      $1.53
    25   $1.47     $36.73
   100   $1.41    $141.25
  1000   $1.32   $1322.10
  2500   $1.32   $3305.25</t>
        </r>
      </text>
    </comment>
    <comment ref="J6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$4.52      $4.52
    10   $3.77     $37.68
   100   $2.71    $271.26
   500   $2.19   $1092.58
  1000   $2.00   $2004.31
  2500   $1.95   $4873.70</t>
        </r>
      </text>
    </comment>
    <comment ref="J6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$0.65      $0.65
    10   $0.57      $5.74
   100   $0.44     $44.02
   500   $0.35    $174.00
  1000   $0.28    $278.40
  1440   $0.28    $400.90
  2500   $0.22    $561.88
  5000   $0.21   $1051.25
 12500   $0.20   $2446.88</t>
        </r>
      </text>
    </comment>
    <comment ref="J6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$0.62      $0.62
    10   $0.55      $5.45
   100   $0.42     $41.75
   500   $0.33    $165.00
  1000   $0.26    $264.00
  1520   $0.26    $401.28
  2500   $0.24    $598.12
  5000   $0.22   $1113.75
 12500   $0.21   $2681.25</t>
        </r>
      </text>
    </comment>
    <comment ref="K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N69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P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R2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2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3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3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6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S69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T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50   $0.03      $1.65
   500   $0.03     $14.35</t>
        </r>
      </text>
    </comment>
    <comment ref="T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$0.07      $0.07
   100   $0.07      $7.12
   200   $0.06     $12.54</t>
        </r>
      </text>
    </comment>
    <comment ref="T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$9.37      $9.37
    19   $8.56    $162.59</t>
        </r>
      </text>
    </comment>
    <comment ref="T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$0.66      $0.66
     5   $0.66      $3.28
    25   $0.55     $13.87</t>
        </r>
      </text>
    </comment>
    <comment ref="T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$0.60      $0.60
     5   $0.60      $3.00
    75   $0.55     $41.30
   250   $0.51    $128.62
   500   $0.49    $246.62
  1000   $0.47    $467.72</t>
        </r>
      </text>
    </comment>
    <comment ref="T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$42.19     $42.19
     3  $40.09    $120.26</t>
        </r>
      </text>
    </comment>
    <comment ref="T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$42.19     $42.19
     3  $40.09    $120.26</t>
        </r>
      </text>
    </comment>
    <comment ref="T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$3.35      $3.35
     2   $3.35      $6.71
    10   $3.22     $32.16</t>
        </r>
      </text>
    </comment>
    <comment ref="T6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$0.22      $0.22
    20   $0.22      $4.44
   100   $0.17     $17.22</t>
        </r>
      </text>
    </comment>
    <comment ref="T6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100   $0.08      $7.55
   500   $0.05     $23.39</t>
        </r>
      </text>
    </comment>
    <comment ref="T6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$0.99      $0.99
     2   $0.99      $1.98
    10   $0.96      $9.62</t>
        </r>
      </text>
    </comment>
    <comment ref="U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<sst xmlns="http://schemas.openxmlformats.org/spreadsheetml/2006/main" count="355" uniqueCount="273">
  <si>
    <t xml:space="preserve">Proj:</t>
  </si>
  <si>
    <t xml:space="preserve">OnePhase.xml</t>
  </si>
  <si>
    <t xml:space="preserve">Board Qty:</t>
  </si>
  <si>
    <t xml:space="preserve">Co.:</t>
  </si>
  <si>
    <t xml:space="preserve">Total Cost:</t>
  </si>
  <si>
    <t xml:space="preserve">Prj date:</t>
  </si>
  <si>
    <t xml:space="preserve">Wed Jan 10 18:13:36 2018 (file)</t>
  </si>
  <si>
    <t xml:space="preserve">Unit Cost:</t>
  </si>
  <si>
    <t xml:space="preserve">$ date:</t>
  </si>
  <si>
    <t xml:space="preserve">2018-01-11 11:33:23</t>
  </si>
  <si>
    <t xml:space="preserve">Global Part Info</t>
  </si>
  <si>
    <t xml:space="preserve">Digi-Key</t>
  </si>
  <si>
    <t xml:space="preserve">Mouser</t>
  </si>
  <si>
    <t xml:space="preserve">Rs Components</t>
  </si>
  <si>
    <t xml:space="preserve">Refs</t>
  </si>
  <si>
    <t xml:space="preserve">Value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</si>
  <si>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</si>
  <si>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</si>
  <si>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</si>
  <si>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</si>
  <si>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</si>
  <si>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</si>
  <si>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</si>
  <si>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</si>
  <si>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C11,C12,C21,C22,C31,C32,C41,C42,C61,C62,R191,R192,R301,R302</t>
  </si>
  <si>
    <t xml:space="preserve">not used</t>
  </si>
  <si>
    <t xml:space="preserve">0805_W</t>
  </si>
  <si>
    <t xml:space="preserve">C121,C122,C151,C152,C191,C192</t>
  </si>
  <si>
    <t xml:space="preserve">2.2uF</t>
  </si>
  <si>
    <t xml:space="preserve">08053C225KAT2A</t>
  </si>
  <si>
    <t xml:space="preserve">478-5719-1-ND</t>
  </si>
  <si>
    <t xml:space="preserve">C131,C132,C161,C162</t>
  </si>
  <si>
    <t xml:space="preserve">100nF</t>
  </si>
  <si>
    <t xml:space="preserve">C0805C104K8RACTU</t>
  </si>
  <si>
    <t xml:space="preserve">399-7999-1-ND</t>
  </si>
  <si>
    <t xml:space="preserve">C141,C142</t>
  </si>
  <si>
    <t xml:space="preserve">100pF</t>
  </si>
  <si>
    <t xml:space="preserve">08053C101KAT2A</t>
  </si>
  <si>
    <t xml:space="preserve">NonStk</t>
  </si>
  <si>
    <t xml:space="preserve">08053C101KAT2A-ND</t>
  </si>
  <si>
    <t xml:space="preserve">C251,C252</t>
  </si>
  <si>
    <t xml:space="preserve">1nF</t>
  </si>
  <si>
    <t xml:space="preserve">08053C102KAT2A</t>
  </si>
  <si>
    <t xml:space="preserve">08053C102KAT2A-ND</t>
  </si>
  <si>
    <t xml:space="preserve">C301,C302,C311,C312</t>
  </si>
  <si>
    <t xml:space="preserve">10nF</t>
  </si>
  <si>
    <t xml:space="preserve">08053C103KAT2A</t>
  </si>
  <si>
    <t xml:space="preserve">08053C103KAT2A-ND</t>
  </si>
  <si>
    <t xml:space="preserve">C51,C52</t>
  </si>
  <si>
    <t xml:space="preserve">47pF</t>
  </si>
  <si>
    <t xml:space="preserve">C0805C473K8RAC7800</t>
  </si>
  <si>
    <t xml:space="preserve">399-15506-1-ND</t>
  </si>
  <si>
    <t xml:space="preserve">C71,C72</t>
  </si>
  <si>
    <t xml:space="preserve">22nF</t>
  </si>
  <si>
    <t xml:space="preserve">C0805C223K8RACTU</t>
  </si>
  <si>
    <t xml:space="preserve">C0805C223K8RACTU-ND</t>
  </si>
  <si>
    <t xml:space="preserve">C80,C81</t>
  </si>
  <si>
    <t xml:space="preserve">Capacitor_Pol_15x6mm</t>
  </si>
  <si>
    <t xml:space="preserve">C82,C91,C92,C101,C102,C111,C112,C171,C172,C181,C182,C201,C202,C211,C212,C221,C222,C231,C232,C241,C242,Cin21,Cin22</t>
  </si>
  <si>
    <t xml:space="preserve">08053C104KAT2A</t>
  </si>
  <si>
    <t xml:space="preserve">478-3755-1-ND</t>
  </si>
  <si>
    <t xml:space="preserve">390-990</t>
  </si>
  <si>
    <t xml:space="preserve">C26-C29</t>
  </si>
  <si>
    <t xml:space="preserve">220uF</t>
  </si>
  <si>
    <t xml:space="preserve">Capacitor Eletrolitico - duplicate</t>
  </si>
  <si>
    <t xml:space="preserve">B43305B9227M000</t>
  </si>
  <si>
    <t xml:space="preserve">495-75814-ND</t>
  </si>
  <si>
    <t xml:space="preserve">Ca1</t>
  </si>
  <si>
    <t xml:space="preserve">Capacitor_Pol_2Sizes</t>
  </si>
  <si>
    <t xml:space="preserve">R463R422000M1M</t>
  </si>
  <si>
    <t xml:space="preserve">399-5883-ND</t>
  </si>
  <si>
    <t xml:space="preserve">Cin11,Cin12</t>
  </si>
  <si>
    <t xml:space="preserve">1uF</t>
  </si>
  <si>
    <t xml:space="preserve">08053C105KAT2A</t>
  </si>
  <si>
    <t xml:space="preserve">478-5030-1-ND</t>
  </si>
  <si>
    <t xml:space="preserve">D11,D12,D21,D22,D31,D32,D41,D42,D51,D52,D71,D72,D81,D82,D91,D92,D101,D102,D121,D122,D131,D132</t>
  </si>
  <si>
    <t xml:space="preserve">BAT46Z</t>
  </si>
  <si>
    <t xml:space="preserve">SOD-123</t>
  </si>
  <si>
    <t xml:space="preserve">BAT46ZFILM</t>
  </si>
  <si>
    <t xml:space="preserve">497-5559-1-ND</t>
  </si>
  <si>
    <t xml:space="preserve">714-6850</t>
  </si>
  <si>
    <t xml:space="preserve">D61,D62</t>
  </si>
  <si>
    <t xml:space="preserve">BZT52C8V2</t>
  </si>
  <si>
    <t xml:space="preserve">BZT52C8V2-FDICT-ND</t>
  </si>
  <si>
    <t xml:space="preserve">DCp0,Pin_A1,DCn0</t>
  </si>
  <si>
    <t xml:space="preserve">screw</t>
  </si>
  <si>
    <t xml:space="preserve">Power conector</t>
  </si>
  <si>
    <t xml:space="preserve">7799</t>
  </si>
  <si>
    <t xml:space="preserve">412-315</t>
  </si>
  <si>
    <t xml:space="preserve">GateDriver1#1,GateDriver2#1</t>
  </si>
  <si>
    <t xml:space="preserve">MCP14A0601 - p1/2</t>
  </si>
  <si>
    <t xml:space="preserve">SOIC-8N</t>
  </si>
  <si>
    <t xml:space="preserve">MIC4420YM-TR</t>
  </si>
  <si>
    <t xml:space="preserve">576-1189-1-ND</t>
  </si>
  <si>
    <t xml:space="preserve">727-5295</t>
  </si>
  <si>
    <t xml:space="preserve">GateDriver1#2,GateDriver2#2</t>
  </si>
  <si>
    <t xml:space="preserve">MCP14A0601 - p2/2</t>
  </si>
  <si>
    <t xml:space="preserve">MIC4422ZM</t>
  </si>
  <si>
    <t xml:space="preserve">576-1793-5-ND</t>
  </si>
  <si>
    <t xml:space="preserve">P1</t>
  </si>
  <si>
    <t xml:space="preserve">Bornier</t>
  </si>
  <si>
    <t xml:space="preserve">3 Pin  Borner</t>
  </si>
  <si>
    <t xml:space="preserve">1935174</t>
  </si>
  <si>
    <t xml:space="preserve">548-7244</t>
  </si>
  <si>
    <t xml:space="preserve">P2,P3</t>
  </si>
  <si>
    <t xml:space="preserve">Header 3</t>
  </si>
  <si>
    <t xml:space="preserve">HDR1X3</t>
  </si>
  <si>
    <t xml:space="preserve">Q11,Q12</t>
  </si>
  <si>
    <t xml:space="preserve">BC857</t>
  </si>
  <si>
    <t xml:space="preserve">SOT-23-TT3_N</t>
  </si>
  <si>
    <t xml:space="preserve">BC857BLT1G</t>
  </si>
  <si>
    <t xml:space="preserve">BC857BLT1GOSCT-ND</t>
  </si>
  <si>
    <t xml:space="preserve">Q21,Q22</t>
  </si>
  <si>
    <t xml:space="preserve">BC847</t>
  </si>
  <si>
    <t xml:space="preserve">BC847BLT1G</t>
  </si>
  <si>
    <t xml:space="preserve">BC847BLT1GOSCT-ND</t>
  </si>
  <si>
    <t xml:space="preserve">545-2759</t>
  </si>
  <si>
    <t xml:space="preserve">Q31,Q32</t>
  </si>
  <si>
    <t xml:space="preserve">BC857B</t>
  </si>
  <si>
    <t xml:space="preserve">Q41,Q42</t>
  </si>
  <si>
    <t xml:space="preserve">BC847B</t>
  </si>
  <si>
    <t xml:space="preserve">Q5#1,Q6#1,Q7#1,Q8#1</t>
  </si>
  <si>
    <t xml:space="preserve">IRFP260 - p1/5</t>
  </si>
  <si>
    <t xml:space="preserve">TO227</t>
  </si>
  <si>
    <t xml:space="preserve">4180G</t>
  </si>
  <si>
    <t xml:space="preserve">Q5#2,Q6#2,Q7#2,Q8#2</t>
  </si>
  <si>
    <t xml:space="preserve">IRFP260 - p2/5</t>
  </si>
  <si>
    <t xml:space="preserve">RM3X10MM 2701</t>
  </si>
  <si>
    <t xml:space="preserve">335-1148-ND</t>
  </si>
  <si>
    <t xml:space="preserve">Q5#3,Q6#3,Q7#3,Q8#3</t>
  </si>
  <si>
    <t xml:space="preserve">IRFP260 - p3/5</t>
  </si>
  <si>
    <t xml:space="preserve">IRFP260MPBF</t>
  </si>
  <si>
    <t xml:space="preserve">IRFP260MPBF-ND</t>
  </si>
  <si>
    <t xml:space="preserve">Q5#4,Q6#4,Q7#4,Q8#4</t>
  </si>
  <si>
    <t xml:space="preserve">IRFP260 - p4/5</t>
  </si>
  <si>
    <t xml:space="preserve">28N65M2</t>
  </si>
  <si>
    <t xml:space="preserve">497-15575-5-ND</t>
  </si>
  <si>
    <t xml:space="preserve">Q5#5,Q6#5,Q7#5,Q8#5</t>
  </si>
  <si>
    <t xml:space="preserve">IRFP260 - p5/5</t>
  </si>
  <si>
    <t xml:space="preserve">C3M0280090D</t>
  </si>
  <si>
    <t xml:space="preserve">C3M0280090D-ND</t>
  </si>
  <si>
    <t xml:space="preserve">915-8842</t>
  </si>
  <si>
    <t xml:space="preserve">R101,R102,R121,R122,R161,R162</t>
  </si>
  <si>
    <t xml:space="preserve">22k</t>
  </si>
  <si>
    <t xml:space="preserve">RMCF0805JT22K0</t>
  </si>
  <si>
    <t xml:space="preserve">RMCF0805JT22K0CT-ND</t>
  </si>
  <si>
    <t xml:space="preserve">R11,R12,R36,R37,R151,R152,R171,R172</t>
  </si>
  <si>
    <t xml:space="preserve">10k</t>
  </si>
  <si>
    <t xml:space="preserve">RMCF0805JT10K0</t>
  </si>
  <si>
    <t xml:space="preserve">RMCF0805JT10K0CT-ND</t>
  </si>
  <si>
    <t xml:space="preserve">R111,R112</t>
  </si>
  <si>
    <t xml:space="preserve">2.0k</t>
  </si>
  <si>
    <t xml:space="preserve">RMCF0805JT2K00</t>
  </si>
  <si>
    <t xml:space="preserve">RMCF0805JT2K00CT-ND</t>
  </si>
  <si>
    <t xml:space="preserve">R131,R132,R311,R312</t>
  </si>
  <si>
    <t xml:space="preserve">4.7k</t>
  </si>
  <si>
    <t xml:space="preserve">RMCF0805JT4K70</t>
  </si>
  <si>
    <t xml:space="preserve">RMCF0805JT4K70CT-ND</t>
  </si>
  <si>
    <t xml:space="preserve">R141,R142</t>
  </si>
  <si>
    <t xml:space="preserve">RMCF0805JT560K</t>
  </si>
  <si>
    <t xml:space="preserve">RMCF0805JT560KCT-ND</t>
  </si>
  <si>
    <t xml:space="preserve">R181,R182</t>
  </si>
  <si>
    <t xml:space="preserve">47k</t>
  </si>
  <si>
    <t xml:space="preserve">RMCF0805JT5K60</t>
  </si>
  <si>
    <t xml:space="preserve">RMCF0805JT5K60CT-ND</t>
  </si>
  <si>
    <t xml:space="preserve">R201,R202</t>
  </si>
  <si>
    <t xml:space="preserve">15k</t>
  </si>
  <si>
    <t xml:space="preserve">RMCF0805JT15K0</t>
  </si>
  <si>
    <t xml:space="preserve">RMCF0805JT15K0CT-ND</t>
  </si>
  <si>
    <t xml:space="preserve">R21,R22,R31,R41,R42,R51,R52,R61,R62,R71,R72,R81,R82,R91,R92</t>
  </si>
  <si>
    <t xml:space="preserve">100k</t>
  </si>
  <si>
    <t xml:space="preserve">RMCF0805JT100K</t>
  </si>
  <si>
    <t xml:space="preserve">RMCF0805JT100KCT-ND</t>
  </si>
  <si>
    <t xml:space="preserve">R211,R212</t>
  </si>
  <si>
    <t xml:space="preserve">33k</t>
  </si>
  <si>
    <t xml:space="preserve">RMCF0805JT33K0</t>
  </si>
  <si>
    <t xml:space="preserve">RMCF0805JT33K0CT-ND</t>
  </si>
  <si>
    <t xml:space="preserve">R221,R222</t>
  </si>
  <si>
    <t xml:space="preserve">330R</t>
  </si>
  <si>
    <t xml:space="preserve">RMCF0805JT330R</t>
  </si>
  <si>
    <t xml:space="preserve">RMCF0805JT330RCT-ND</t>
  </si>
  <si>
    <t xml:space="preserve">R231,R232</t>
  </si>
  <si>
    <t xml:space="preserve">3.3k</t>
  </si>
  <si>
    <t xml:space="preserve">RMCF0805JT3k30</t>
  </si>
  <si>
    <t xml:space="preserve">RMCF0805JT3K30CT-ND</t>
  </si>
  <si>
    <t xml:space="preserve">R241,R242,R251,R252</t>
  </si>
  <si>
    <t xml:space="preserve">100R</t>
  </si>
  <si>
    <t xml:space="preserve">RMCF0805JT100R</t>
  </si>
  <si>
    <t xml:space="preserve">RMCF0805JT100RCT-ND</t>
  </si>
  <si>
    <t xml:space="preserve">R261,R262</t>
  </si>
  <si>
    <t xml:space="preserve">12K</t>
  </si>
  <si>
    <t xml:space="preserve">RMCF0805JT12K0</t>
  </si>
  <si>
    <t xml:space="preserve">RMCF0805JT12K0CT-ND</t>
  </si>
  <si>
    <t xml:space="preserve">R271,R272</t>
  </si>
  <si>
    <t xml:space="preserve">RMCF0805JT3K30</t>
  </si>
  <si>
    <t xml:space="preserve">R281,R282,R291,R292</t>
  </si>
  <si>
    <t xml:space="preserve">1R5</t>
  </si>
  <si>
    <t xml:space="preserve">RMCF0805JT1R50</t>
  </si>
  <si>
    <t xml:space="preserve">RMCF0805JT1R50CT-ND</t>
  </si>
  <si>
    <t xml:space="preserve">R381,R382,R421,R422</t>
  </si>
  <si>
    <t xml:space="preserve">22R</t>
  </si>
  <si>
    <t xml:space="preserve">1210_W</t>
  </si>
  <si>
    <t xml:space="preserve">RMCF1210JT22R0</t>
  </si>
  <si>
    <t xml:space="preserve">RMCF1210JT22R0CT-ND</t>
  </si>
  <si>
    <t xml:space="preserve">R391,R392,R451,R452,R991,R992</t>
  </si>
  <si>
    <t xml:space="preserve">1R</t>
  </si>
  <si>
    <t xml:space="preserve">RMCF0805JT1R00</t>
  </si>
  <si>
    <t xml:space="preserve">RMCF0805JT1R00CT-ND</t>
  </si>
  <si>
    <t xml:space="preserve">R401,R402</t>
  </si>
  <si>
    <t xml:space="preserve">10</t>
  </si>
  <si>
    <t xml:space="preserve">RMCF0805JT10R0</t>
  </si>
  <si>
    <t xml:space="preserve">RMCF0805JT10R0CT-ND</t>
  </si>
  <si>
    <t xml:space="preserve">R411,R412,R441,R442</t>
  </si>
  <si>
    <t xml:space="preserve">RMCF0805JT47K0</t>
  </si>
  <si>
    <t xml:space="preserve">RMCF0805JT47K0CT-ND</t>
  </si>
  <si>
    <t xml:space="preserve">R431,R432</t>
  </si>
  <si>
    <t xml:space="preserve">10R</t>
  </si>
  <si>
    <t xml:space="preserve">R32-R35</t>
  </si>
  <si>
    <t xml:space="preserve">RMCF1210JT100K</t>
  </si>
  <si>
    <t xml:space="preserve">RMCF1210JT100KCT-ND</t>
  </si>
  <si>
    <t xml:space="preserve">T11,T12</t>
  </si>
  <si>
    <t xml:space="preserve">Wurth 1:2</t>
  </si>
  <si>
    <t xml:space="preserve">Trafo</t>
  </si>
  <si>
    <t xml:space="preserve">760390015</t>
  </si>
  <si>
    <t xml:space="preserve">732-4459-1-ND</t>
  </si>
  <si>
    <t xml:space="preserve">U11,U12</t>
  </si>
  <si>
    <t xml:space="preserve">LM339</t>
  </si>
  <si>
    <t xml:space="preserve">SOIC-14N</t>
  </si>
  <si>
    <t xml:space="preserve">LM339DT</t>
  </si>
  <si>
    <t xml:space="preserve">497-1588-1-ND</t>
  </si>
  <si>
    <t xml:space="preserve">U21</t>
  </si>
  <si>
    <t xml:space="preserve">TL431AMFDT</t>
  </si>
  <si>
    <t xml:space="preserve">SOT-23-TT3_M</t>
  </si>
  <si>
    <t xml:space="preserve">TL431AMFDT,215</t>
  </si>
  <si>
    <t xml:space="preserve">1727-1982-1-ND</t>
  </si>
  <si>
    <t xml:space="preserve">U22</t>
  </si>
  <si>
    <t xml:space="preserve">215</t>
  </si>
  <si>
    <t xml:space="preserve">U31,U32</t>
  </si>
  <si>
    <t xml:space="preserve">MCP9700T</t>
  </si>
  <si>
    <t xml:space="preserve">SOT-23_L</t>
  </si>
  <si>
    <t xml:space="preserve">MCP9700T-E/TT</t>
  </si>
  <si>
    <t xml:space="preserve">MCP9700T-E/TTCT-ND</t>
  </si>
  <si>
    <t xml:space="preserve">668-7209</t>
  </si>
  <si>
    <t xml:space="preserve">U41,U42</t>
  </si>
  <si>
    <t xml:space="preserve">74AHCT1G08</t>
  </si>
  <si>
    <t xml:space="preserve">SOT353</t>
  </si>
  <si>
    <t xml:space="preserve">74AHCT1G08SE-7</t>
  </si>
  <si>
    <t xml:space="preserve">74AHCT1G08SE-7DICT-ND</t>
  </si>
  <si>
    <t xml:space="preserve">822-8681</t>
  </si>
  <si>
    <t xml:space="preserve">U61#1,U62#1</t>
  </si>
  <si>
    <t xml:space="preserve">SI8421AB - p1/3</t>
  </si>
  <si>
    <t xml:space="preserve">SI8421AB-D-IS</t>
  </si>
  <si>
    <t xml:space="preserve">336-1755-5-ND</t>
  </si>
  <si>
    <t xml:space="preserve">753-2210</t>
  </si>
  <si>
    <t xml:space="preserve">U61#2,U62#2</t>
  </si>
  <si>
    <t xml:space="preserve">SI8421AB - p2/3</t>
  </si>
  <si>
    <t xml:space="preserve">SI8422BB-D-IS</t>
  </si>
  <si>
    <t xml:space="preserve">SI8422BB-D-IS-ND</t>
  </si>
  <si>
    <t xml:space="preserve">U61#3,U62#3</t>
  </si>
  <si>
    <t xml:space="preserve">SI8421AB - p3/3</t>
  </si>
  <si>
    <t xml:space="preserve">FOD8012A</t>
  </si>
  <si>
    <t xml:space="preserve">FOD8012A-ND</t>
  </si>
  <si>
    <t xml:space="preserve">U71,U72</t>
  </si>
  <si>
    <t xml:space="preserve">TL494</t>
  </si>
  <si>
    <t xml:space="preserve">SOIC16_M</t>
  </si>
  <si>
    <t xml:space="preserve">TL494IDR</t>
  </si>
  <si>
    <t xml:space="preserve">296-10193-5-ND</t>
  </si>
  <si>
    <t xml:space="preserve">U81,U82</t>
  </si>
  <si>
    <t xml:space="preserve">LM7805</t>
  </si>
  <si>
    <t xml:space="preserve">LM78XX</t>
  </si>
  <si>
    <t xml:space="preserve">UA78M05CDCY</t>
  </si>
  <si>
    <t xml:space="preserve">296-27138-5-ND</t>
  </si>
  <si>
    <t xml:space="preserve">Distributors scraped by KiCost® v.0.1.42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</si>
</sst>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09090"/>
      <name val="Calibri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avx-corporation/08053C225KAT2A/478-5719-1-ND/2136327" TargetMode="External"/><Relationship Id="rId3" Type="http://schemas.openxmlformats.org/officeDocument/2006/relationships/hyperlink" Target="http://www.digikey.com/product-detail/en/kemet/C0805C104K8RACTU/399-7999-1-ND/3471722" TargetMode="External"/><Relationship Id="rId4" Type="http://schemas.openxmlformats.org/officeDocument/2006/relationships/hyperlink" Target="http://www.digikey.com/scripts/DkSearch/dksus.dll?WT.z_header=search_go&amp;lang=en&amp;keywords=08053C101KAT2A+" TargetMode="External"/><Relationship Id="rId5" Type="http://schemas.openxmlformats.org/officeDocument/2006/relationships/hyperlink" Target="http://www.digikey.com/scripts/DkSearch/dksus.dll?WT.z_header=search_go&amp;lang=en&amp;keywords=08053C102KAT2A+" TargetMode="External"/><Relationship Id="rId6" Type="http://schemas.openxmlformats.org/officeDocument/2006/relationships/hyperlink" Target="http://www.digikey.com/scripts/DkSearch/dksus.dll?WT.z_header=search_go&amp;lang=en&amp;keywords=08053C103KAT2A+" TargetMode="External"/><Relationship Id="rId7" Type="http://schemas.openxmlformats.org/officeDocument/2006/relationships/hyperlink" Target="http://www.digikey.com/product-detail/en/kemet/C0805C473K8RAC7800/399-15506-1-ND/7386904" TargetMode="External"/><Relationship Id="rId8" Type="http://schemas.openxmlformats.org/officeDocument/2006/relationships/hyperlink" Target="http://www.digikey.com/scripts/DkSearch/dksus.dll?WT.z_header=search_go&amp;lang=en&amp;keywords=C0805C223K8RACTU+" TargetMode="External"/><Relationship Id="rId9" Type="http://schemas.openxmlformats.org/officeDocument/2006/relationships/hyperlink" Target="http://www.digikey.com/product-detail/en/avx-corporation/08053C104KAT2A/478-3755-1-ND/1116453" TargetMode="External"/><Relationship Id="rId10" Type="http://schemas.openxmlformats.org/officeDocument/2006/relationships/hyperlink" Target="http://it.rs-online.com/web/c/?searchTerm=08053C104KAT2A+" TargetMode="External"/><Relationship Id="rId11" Type="http://schemas.openxmlformats.org/officeDocument/2006/relationships/hyperlink" Target="http://www.digikey.com/scripts/DkSearch/dksus.dll?WT.z_header=search_go&amp;lang=en&amp;keywords=B43305B9227M000+" TargetMode="External"/><Relationship Id="rId12" Type="http://schemas.openxmlformats.org/officeDocument/2006/relationships/hyperlink" Target="http://www.digikey.com/scripts/DkSearch/dksus.dll?WT.z_header=search_go&amp;lang=en&amp;keywords=R463R422000M1M+" TargetMode="External"/><Relationship Id="rId13" Type="http://schemas.openxmlformats.org/officeDocument/2006/relationships/hyperlink" Target="http://www.digikey.com/product-detail/en/avx-corporation/08053C105KAT2A/478-5030-1-ND/1888241" TargetMode="External"/><Relationship Id="rId14" Type="http://schemas.openxmlformats.org/officeDocument/2006/relationships/hyperlink" Target="http://www.digikey.com/product-detail/en/stmicroelectronics/BAT46ZFILM/497-5559-1-ND/1207051" TargetMode="External"/><Relationship Id="rId15" Type="http://schemas.openxmlformats.org/officeDocument/2006/relationships/hyperlink" Target="http://it.rs-online.com/web/c/?searchTerm=BAT46ZFILM+" TargetMode="External"/><Relationship Id="rId16" Type="http://schemas.openxmlformats.org/officeDocument/2006/relationships/hyperlink" Target="http://www.digikey.com/scripts/DkSearch/dksus.dll?WT.z_header=search_go&amp;lang=en&amp;keywords=BZT52C8V2-FDICT-ND+" TargetMode="External"/><Relationship Id="rId17" Type="http://schemas.openxmlformats.org/officeDocument/2006/relationships/hyperlink" Target="https://it.rs-online.com/web/p/adc-per-impieghi-generali/0412315/" TargetMode="External"/><Relationship Id="rId18" Type="http://schemas.openxmlformats.org/officeDocument/2006/relationships/hyperlink" Target="http://www.digikey.com/product-detail/en/microchip-technology/MIC4420YM-TR/576-1189-1-ND/771866" TargetMode="External"/><Relationship Id="rId19" Type="http://schemas.openxmlformats.org/officeDocument/2006/relationships/hyperlink" Target="https://it.rs-online.com/web/p/driver-mosfet/7275295/" TargetMode="External"/><Relationship Id="rId20" Type="http://schemas.openxmlformats.org/officeDocument/2006/relationships/hyperlink" Target="http://www.digikey.com/product-detail/en/microchip-technology/MIC4422ZM/576-1793-5-ND/1029860" TargetMode="External"/><Relationship Id="rId21" Type="http://schemas.openxmlformats.org/officeDocument/2006/relationships/hyperlink" Target="http://it.rs-online.com/web/c/?searchTerm=1935174+" TargetMode="External"/><Relationship Id="rId22" Type="http://schemas.openxmlformats.org/officeDocument/2006/relationships/hyperlink" Target="http://www.digikey.com/product-detail/en/on-semiconductor/BC857BLT1G/BC857BLT1GOSCT-ND/917843" TargetMode="External"/><Relationship Id="rId23" Type="http://schemas.openxmlformats.org/officeDocument/2006/relationships/hyperlink" Target="http://www.digikey.com/product-detail/en/on-semiconductor/BC847BLT1G/BC847BLT1GOSCT-ND/917834" TargetMode="External"/><Relationship Id="rId24" Type="http://schemas.openxmlformats.org/officeDocument/2006/relationships/hyperlink" Target="http://it.rs-online.com/web/c/?searchTerm=BC847BLT1G+" TargetMode="External"/><Relationship Id="rId25" Type="http://schemas.openxmlformats.org/officeDocument/2006/relationships/hyperlink" Target="http://www.digikey.com/product-detail/en/on-semiconductor/BC857BLT1G/BC857BLT1GOSCT-ND/917843" TargetMode="External"/><Relationship Id="rId26" Type="http://schemas.openxmlformats.org/officeDocument/2006/relationships/hyperlink" Target="http://www.digikey.com/product-detail/en/on-semiconductor/BC847BLT1G/BC847BLT1GOSCT-ND/917834" TargetMode="External"/><Relationship Id="rId27" Type="http://schemas.openxmlformats.org/officeDocument/2006/relationships/hyperlink" Target="http://it.rs-online.com/web/c/?searchTerm=BC847BLT1G+" TargetMode="External"/><Relationship Id="rId28" Type="http://schemas.openxmlformats.org/officeDocument/2006/relationships/hyperlink" Target="http://www.digikey.com/scripts/DkSearch/dksus.dll?WT.z_header=search_go&amp;lang=en&amp;keywords=RM3X10MM+2701+" TargetMode="External"/><Relationship Id="rId29" Type="http://schemas.openxmlformats.org/officeDocument/2006/relationships/hyperlink" Target="http://www.digikey.com/scripts/DkSearch/dksus.dll?WT.z_header=search_go&amp;lang=en&amp;keywords=IRFP260MPBF+" TargetMode="External"/><Relationship Id="rId30" Type="http://schemas.openxmlformats.org/officeDocument/2006/relationships/hyperlink" Target="http://www.digikey.com/product-detail/en/stmicroelectronics/STW28N65M2/497-15575-5-ND/5244948" TargetMode="External"/><Relationship Id="rId31" Type="http://schemas.openxmlformats.org/officeDocument/2006/relationships/hyperlink" Target="http://www.digikey.com/scripts/DkSearch/dksus.dll?WT.z_header=search_go&amp;lang=en&amp;keywords=C3M0280090D+" TargetMode="External"/><Relationship Id="rId32" Type="http://schemas.openxmlformats.org/officeDocument/2006/relationships/hyperlink" Target="http://it.rs-online.com/web/c/?searchTerm=C3M0280090D+" TargetMode="External"/><Relationship Id="rId33" Type="http://schemas.openxmlformats.org/officeDocument/2006/relationships/hyperlink" Target="http://www.digikey.com/product-detail/en/stackpole-electronics-inc/RMCF0805JT22K0/RMCF0805JT22K0CT-ND/1942581" TargetMode="External"/><Relationship Id="rId34" Type="http://schemas.openxmlformats.org/officeDocument/2006/relationships/hyperlink" Target="http://www.digikey.com/product-detail/en/stackpole-electronics-inc/RMCF0805JT10K0/RMCF0805JT10K0CT-ND/1942577" TargetMode="External"/><Relationship Id="rId35" Type="http://schemas.openxmlformats.org/officeDocument/2006/relationships/hyperlink" Target="http://www.digikey.com/product-detail/en/stackpole-electronics-inc/RMCF0805JT2K00/RMCF0805JT2K00CT-ND/1942562" TargetMode="External"/><Relationship Id="rId36" Type="http://schemas.openxmlformats.org/officeDocument/2006/relationships/hyperlink" Target="http://www.digikey.com/product-detail/en/stackpole-electronics-inc/RMCF0805JT4K70/RMCF0805JT4K70CT-ND/1942570" TargetMode="External"/><Relationship Id="rId37" Type="http://schemas.openxmlformats.org/officeDocument/2006/relationships/hyperlink" Target="http://www.digikey.com/product-detail/en/stackpole-electronics-inc/RMCF0805JT560K/RMCF0805JT560KCT-ND/7906832" TargetMode="External"/><Relationship Id="rId38" Type="http://schemas.openxmlformats.org/officeDocument/2006/relationships/hyperlink" Target="http://www.digikey.com/product-detail/en/stackpole-electronics-inc/RMCF0805JT5K60/RMCF0805JT5K60CT-ND/1942572" TargetMode="External"/><Relationship Id="rId39" Type="http://schemas.openxmlformats.org/officeDocument/2006/relationships/hyperlink" Target="http://www.digikey.com/product-detail/en/stackpole-electronics-inc/RMCF0805JT15K0/RMCF0805JT15K0CT-ND/1942578" TargetMode="External"/><Relationship Id="rId40" Type="http://schemas.openxmlformats.org/officeDocument/2006/relationships/hyperlink" Target="http://www.digikey.com/product-detail/en/stackpole-electronics-inc/RMCF0805JT100K/RMCF0805JT100KCT-ND/1942592" TargetMode="External"/><Relationship Id="rId41" Type="http://schemas.openxmlformats.org/officeDocument/2006/relationships/hyperlink" Target="http://www.digikey.com/product-detail/en/stackpole-electronics-inc/RMCF0805JT33K0/RMCF0805JT33K0CT-ND/1942585" TargetMode="External"/><Relationship Id="rId42" Type="http://schemas.openxmlformats.org/officeDocument/2006/relationships/hyperlink" Target="http://www.digikey.com/product-detail/en/stackpole-electronics-inc/RMCF0805JT330R/RMCF0805JT330RCT-ND/1942547" TargetMode="External"/><Relationship Id="rId43" Type="http://schemas.openxmlformats.org/officeDocument/2006/relationships/hyperlink" Target="http://www.digikey.com/product-detail/en/stackpole-electronics-inc/RMCF0805JT3K30/RMCF0805JT3K30CT-ND/1942567" TargetMode="External"/><Relationship Id="rId44" Type="http://schemas.openxmlformats.org/officeDocument/2006/relationships/hyperlink" Target="http://www.digikey.com/product-detail/en/stackpole-electronics-inc/RMCF0805JT100R/RMCF0805JT100RCT-ND/1942539" TargetMode="External"/><Relationship Id="rId45" Type="http://schemas.openxmlformats.org/officeDocument/2006/relationships/hyperlink" Target="http://www.digikey.com/product-detail/en/stackpole-electronics-inc/RMCF0805JT12K0/RMCF0805JT12K0CT-ND/5049816" TargetMode="External"/><Relationship Id="rId46" Type="http://schemas.openxmlformats.org/officeDocument/2006/relationships/hyperlink" Target="http://www.digikey.com/product-detail/en/stackpole-electronics-inc/RMCF0805JT3K30/RMCF0805JT3K30CT-ND/1942567" TargetMode="External"/><Relationship Id="rId47" Type="http://schemas.openxmlformats.org/officeDocument/2006/relationships/hyperlink" Target="http://www.digikey.com/product-detail/en/stackpole-electronics-inc/RMCF0805JT1R50/RMCF0805JT1R50CT-ND/4425249" TargetMode="External"/><Relationship Id="rId48" Type="http://schemas.openxmlformats.org/officeDocument/2006/relationships/hyperlink" Target="http://www.digikey.com/product-detail/en/stackpole-electronics-inc/RMCF1210JT22R0/RMCF1210JT22R0CT-ND/1942843" TargetMode="External"/><Relationship Id="rId49" Type="http://schemas.openxmlformats.org/officeDocument/2006/relationships/hyperlink" Target="http://www.digikey.com/product-detail/en/stackpole-electronics-inc/RMCF0805JT1R00/RMCF0805JT1R00CT-ND/1942531" TargetMode="External"/><Relationship Id="rId50" Type="http://schemas.openxmlformats.org/officeDocument/2006/relationships/hyperlink" Target="http://www.digikey.com/product-detail/en/stackpole-electronics-inc/RMCF0805JT10R0/RMCF0805JT10R0CT-ND/1942532" TargetMode="External"/><Relationship Id="rId51" Type="http://schemas.openxmlformats.org/officeDocument/2006/relationships/hyperlink" Target="http://www.digikey.com/product-detail/en/stackpole-electronics-inc/RMCF0805JT47K0/RMCF0805JT47K0CT-ND/1942588" TargetMode="External"/><Relationship Id="rId52" Type="http://schemas.openxmlformats.org/officeDocument/2006/relationships/hyperlink" Target="http://www.digikey.com/product-detail/en/stackpole-electronics-inc/RMCF0805JT10R0/RMCF0805JT10R0CT-ND/1942532" TargetMode="External"/><Relationship Id="rId53" Type="http://schemas.openxmlformats.org/officeDocument/2006/relationships/hyperlink" Target="http://www.digikey.com/product-detail/en/stackpole-electronics-inc/RMCF1210JT100K/RMCF1210JT100KCT-ND/1942864" TargetMode="External"/><Relationship Id="rId54" Type="http://schemas.openxmlformats.org/officeDocument/2006/relationships/hyperlink" Target="http://www.digikey.com/product-detail/en/wurth-electronics-midcom/760390015/732-4459-1-ND/3831268" TargetMode="External"/><Relationship Id="rId55" Type="http://schemas.openxmlformats.org/officeDocument/2006/relationships/hyperlink" Target="http://www.digikey.com/product-detail/en/stmicroelectronics/LM339DT/497-1588-1-ND/592081" TargetMode="External"/><Relationship Id="rId56" Type="http://schemas.openxmlformats.org/officeDocument/2006/relationships/hyperlink" Target="http://www.digikey.com/product-detail/en/nexperia-usa-inc/TL431AMFDT215/1727-1982-1-ND/5222035" TargetMode="External"/><Relationship Id="rId57" Type="http://schemas.openxmlformats.org/officeDocument/2006/relationships/hyperlink" Target="http://www.digikey.com/product-detail/en/nexperia-usa-inc/TL431AMFDT215/1727-1982-1-ND/5222035" TargetMode="External"/><Relationship Id="rId58" Type="http://schemas.openxmlformats.org/officeDocument/2006/relationships/hyperlink" Target="http://www.digikey.com/product-detail/en/microchip-technology/MCP9700T-E-TT/MCP9700T-E-TTCT-ND/1212545" TargetMode="External"/><Relationship Id="rId59" Type="http://schemas.openxmlformats.org/officeDocument/2006/relationships/hyperlink" Target="http://it.rs-online.com/web/c/?searchTerm=MCP9700T-E%2FTT+" TargetMode="External"/><Relationship Id="rId60" Type="http://schemas.openxmlformats.org/officeDocument/2006/relationships/hyperlink" Target="http://www.digikey.com/product-detail/en/diodes-incorporated/74AHCT1G08SE-7/74AHCT1G08SE-7DICT-ND/2712017" TargetMode="External"/><Relationship Id="rId61" Type="http://schemas.openxmlformats.org/officeDocument/2006/relationships/hyperlink" Target="http://it.rs-online.com/web/c/?searchTerm=74AHCT1G08SE-7+" TargetMode="External"/><Relationship Id="rId62" Type="http://schemas.openxmlformats.org/officeDocument/2006/relationships/hyperlink" Target="http://www.digikey.com/product-detail/en/silicon-labs/SI8421AB-D-IS/336-1755-5-ND/2170662" TargetMode="External"/><Relationship Id="rId63" Type="http://schemas.openxmlformats.org/officeDocument/2006/relationships/hyperlink" Target="http://it.rs-online.com/web/c/?searchTerm=SI8421AB-D-IS+" TargetMode="External"/><Relationship Id="rId64" Type="http://schemas.openxmlformats.org/officeDocument/2006/relationships/hyperlink" Target="http://www.digikey.com/product-detail/en/silicon-labs/SI8422BB-D-IS/SI8422BB-D-IS-ND/4901111" TargetMode="External"/><Relationship Id="rId65" Type="http://schemas.openxmlformats.org/officeDocument/2006/relationships/hyperlink" Target="http://www.digikey.com/product-detail/en/on-semiconductor/FOD8012A/FOD8012A-ND/5640272" TargetMode="External"/><Relationship Id="rId66" Type="http://schemas.openxmlformats.org/officeDocument/2006/relationships/hyperlink" Target="http://www.digikey.com/product-detail/en/texas-instruments/TL494ID/296-10193-5-ND/380462" TargetMode="External"/><Relationship Id="rId67" Type="http://schemas.openxmlformats.org/officeDocument/2006/relationships/hyperlink" Target="http://www.digikey.com/product-detail/en/texas-instruments/UA78M05CDCY/296-27138-5-ND/1910303" TargetMode="External"/><Relationship Id="rId6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6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G2" activeCellId="0" sqref="G2"/>
    </sheetView>
  </sheetViews>
  <sheetFormatPr defaultRowHeight="15" zeroHeight="false" outlineLevelRow="0" outlineLevelCol="2"/>
  <cols>
    <col collapsed="false" customWidth="true" hidden="false" outlineLevel="0" max="6" min="1" style="0" width="9.14"/>
    <col collapsed="false" customWidth="true" hidden="false" outlineLevel="0" max="7" min="7" style="0" width="15.71"/>
    <col collapsed="false" customWidth="true" hidden="false" outlineLevel="1" max="8" min="8" style="0" width="9.14"/>
    <col collapsed="false" customWidth="true" hidden="false" outlineLevel="2" max="10" min="9" style="0" width="9.14"/>
    <col collapsed="false" customWidth="true" hidden="false" outlineLevel="0" max="11" min="11" style="0" width="15.71"/>
    <col collapsed="false" customWidth="true" hidden="false" outlineLevel="2" max="12" min="12" style="0" width="15.71"/>
    <col collapsed="false" customWidth="true" hidden="false" outlineLevel="1" max="13" min="13" style="0" width="9.14"/>
    <col collapsed="false" customWidth="true" hidden="false" outlineLevel="2" max="15" min="14" style="0" width="9.14"/>
    <col collapsed="false" customWidth="true" hidden="false" outlineLevel="0" max="16" min="16" style="0" width="15.71"/>
    <col collapsed="false" customWidth="true" hidden="false" outlineLevel="2" max="17" min="17" style="0" width="15.71"/>
    <col collapsed="false" customWidth="true" hidden="false" outlineLevel="1" max="18" min="18" style="0" width="9.14"/>
    <col collapsed="false" customWidth="true" hidden="false" outlineLevel="2" max="20" min="19" style="0" width="9.14"/>
    <col collapsed="false" customWidth="true" hidden="false" outlineLevel="0" max="21" min="21" style="0" width="15.71"/>
    <col collapsed="false" customWidth="true" hidden="false" outlineLevel="2" max="22" min="22" style="0" width="15.71"/>
    <col collapsed="false" customWidth="true" hidden="false" outlineLevel="0" max="1025" min="23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F1" s="3" t="s">
        <v>2</v>
      </c>
      <c r="G1" s="3" t="n">
        <v>4</v>
      </c>
    </row>
    <row r="2" customFormat="false" ht="15" hidden="false" customHeight="false" outlineLevel="0" collapsed="false">
      <c r="A2" s="1" t="s">
        <v>3</v>
      </c>
      <c r="B2" s="2"/>
      <c r="F2" s="1" t="s">
        <v>4</v>
      </c>
      <c r="G2" s="4" t="n">
        <f aca="false">SUM(G7:G67)</f>
        <v>505.034364</v>
      </c>
      <c r="K2" s="4" t="n">
        <f aca="false">SUM(K7:K67)</f>
        <v>430.35424</v>
      </c>
      <c r="P2" s="4" t="n">
        <f aca="false">SUM(P7:P67)</f>
        <v>0</v>
      </c>
      <c r="U2" s="4" t="n">
        <f aca="false">SUM(U7:U67)</f>
        <v>832.443804</v>
      </c>
    </row>
    <row r="3" customFormat="false" ht="15" hidden="false" customHeight="false" outlineLevel="0" collapsed="false">
      <c r="A3" s="1" t="s">
        <v>5</v>
      </c>
      <c r="B3" s="2" t="s">
        <v>6</v>
      </c>
      <c r="F3" s="1" t="s">
        <v>7</v>
      </c>
      <c r="G3" s="5" t="n">
        <f aca="false">TotalCost/BoardQty</f>
        <v>126.258591</v>
      </c>
      <c r="K3" s="6" t="str">
        <f aca="false">(ROWS(K7:K67)-COUNTBLANK(K7:K67))&amp;" of "&amp;ROWS(K7:K67)&amp;" parts found"</f>
        <v>55 of 61 parts found</v>
      </c>
      <c r="P3" s="6" t="n">
        <f aca="false">(ROWS(P7:P67)-COUNTBLANK(P7:P67))&amp;" of "&amp;ROWS(P7:P67)&amp;" parts found"</f>
        <v>0</v>
      </c>
      <c r="U3" s="6" t="str">
        <f aca="false">(ROWS(U7:U67)-COUNTBLANK(U7:U67))&amp;" of "&amp;ROWS(U7:U67)&amp;" parts found"</f>
        <v>11 of 61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8" t="s">
        <v>11</v>
      </c>
      <c r="I5" s="8"/>
      <c r="J5" s="8"/>
      <c r="K5" s="8"/>
      <c r="L5" s="8"/>
      <c r="M5" s="9" t="s">
        <v>12</v>
      </c>
      <c r="N5" s="9"/>
      <c r="O5" s="9"/>
      <c r="P5" s="9"/>
      <c r="Q5" s="9"/>
      <c r="R5" s="10" t="s">
        <v>13</v>
      </c>
      <c r="S5" s="10"/>
      <c r="T5" s="10"/>
      <c r="U5" s="10"/>
      <c r="V5" s="10"/>
    </row>
    <row r="6" customFormat="false" ht="15" hidden="false" customHeight="false" outlineLevel="0" collapsed="false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19</v>
      </c>
      <c r="K6" s="11" t="s">
        <v>20</v>
      </c>
      <c r="L6" s="11" t="s">
        <v>23</v>
      </c>
      <c r="M6" s="11" t="s">
        <v>21</v>
      </c>
      <c r="N6" s="11" t="s">
        <v>22</v>
      </c>
      <c r="O6" s="11" t="s">
        <v>19</v>
      </c>
      <c r="P6" s="11" t="s">
        <v>20</v>
      </c>
      <c r="Q6" s="11" t="s">
        <v>23</v>
      </c>
      <c r="R6" s="11" t="s">
        <v>21</v>
      </c>
      <c r="S6" s="11" t="s">
        <v>22</v>
      </c>
      <c r="T6" s="11" t="s">
        <v>19</v>
      </c>
      <c r="U6" s="11" t="s">
        <v>20</v>
      </c>
      <c r="V6" s="11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E7" s="0" t="n">
        <f aca="false">BoardQty*14</f>
        <v>56</v>
      </c>
      <c r="F7" s="12" t="n">
        <f aca="true">MINA(INDIRECT(ADDRESS(ROW(),COLUMN(digikey_part_data)+2)),INDIRECT(ADDRESS(ROW(),COLUMN(mouser_part_data)+2)),INDIRECT(ADDRESS(ROW(),COLUMN(rs_part_data)+2)))</f>
        <v>0</v>
      </c>
      <c r="G7" s="12" t="n">
        <f aca="false">IFERROR(E7*F7,"")</f>
        <v>0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26</v>
      </c>
      <c r="D8" s="0" t="s">
        <v>29</v>
      </c>
      <c r="E8" s="0" t="n">
        <f aca="false">BoardQty*6</f>
        <v>24</v>
      </c>
      <c r="F8" s="12" t="n">
        <f aca="true">MINA(INDIRECT(ADDRESS(ROW(),COLUMN(digikey_part_data)+2)),INDIRECT(ADDRESS(ROW(),COLUMN(mouser_part_data)+2)),INDIRECT(ADDRESS(ROW(),COLUMN(rs_part_data)+2)))</f>
        <v>0.222</v>
      </c>
      <c r="G8" s="12" t="n">
        <f aca="false">IFERROR(E8*F8,"")</f>
        <v>5.328</v>
      </c>
      <c r="H8" s="0" t="n">
        <v>10100</v>
      </c>
      <c r="J8" s="12" t="n">
        <f aca="false">IFERROR(LOOKUP(IF(I8="",E8,I8),{0,1,10,100,500,1000,3000,6000,9000},{0,0.32,0.222,0.1259,0.08886,0.07775,0.0616,0.05698,0.0539}),"")</f>
        <v>0.222</v>
      </c>
      <c r="K8" s="12" t="n">
        <f aca="false">IFERROR(IF(I8="",E8,I8)*J8,"")</f>
        <v>5.328</v>
      </c>
      <c r="L8" s="13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26</v>
      </c>
      <c r="D9" s="0" t="s">
        <v>33</v>
      </c>
      <c r="E9" s="0" t="n">
        <f aca="false">BoardQty*4</f>
        <v>16</v>
      </c>
      <c r="F9" s="12" t="n">
        <f aca="true">MINA(INDIRECT(ADDRESS(ROW(),COLUMN(digikey_part_data)+2)),INDIRECT(ADDRESS(ROW(),COLUMN(mouser_part_data)+2)),INDIRECT(ADDRESS(ROW(),COLUMN(rs_part_data)+2)))</f>
        <v>0.095</v>
      </c>
      <c r="G9" s="12" t="n">
        <f aca="false">IFERROR(E9*F9,"")</f>
        <v>1.52</v>
      </c>
      <c r="H9" s="0" t="n">
        <v>84293</v>
      </c>
      <c r="J9" s="12" t="n">
        <f aca="false">IFERROR(LOOKUP(IF(I9="",E9,I9),{0,1,10,100,500,1000,4000,8000,12000},{0,0.13,0.095,0.0446,0.03126,0.02589,0.01916,0.01782,0.01693}),"")</f>
        <v>0.095</v>
      </c>
      <c r="K9" s="12" t="n">
        <f aca="false">IFERROR(IF(I9="",E9,I9)*J9,"")</f>
        <v>1.52</v>
      </c>
      <c r="L9" s="13" t="s">
        <v>34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26</v>
      </c>
      <c r="D10" s="0" t="s">
        <v>37</v>
      </c>
      <c r="E10" s="0" t="n">
        <f aca="false">BoardQty*2</f>
        <v>8</v>
      </c>
      <c r="F10" s="12" t="n">
        <f aca="true">MINA(INDIRECT(ADDRESS(ROW(),COLUMN(digikey_part_data)+2)),INDIRECT(ADDRESS(ROW(),COLUMN(mouser_part_data)+2)),INDIRECT(ADDRESS(ROW(),COLUMN(rs_part_data)+2)))</f>
        <v>0.0462</v>
      </c>
      <c r="G10" s="12" t="n">
        <f aca="false">IFERROR(E10*F10,"")</f>
        <v>0.3696</v>
      </c>
      <c r="H10" s="14" t="s">
        <v>38</v>
      </c>
      <c r="J10" s="12" t="n">
        <f aca="false">IFERROR(LOOKUP(IF(I10="",E10,I10),{0,1,4000},{0,0.0462,0.0462}),"")</f>
        <v>0.0462</v>
      </c>
      <c r="K10" s="12" t="n">
        <f aca="false">IFERROR(IF(I10="",E10,I10)*J10,"")</f>
        <v>0.3696</v>
      </c>
      <c r="L10" s="13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26</v>
      </c>
      <c r="D11" s="0" t="s">
        <v>42</v>
      </c>
      <c r="E11" s="0" t="n">
        <f aca="false">BoardQty*2</f>
        <v>8</v>
      </c>
      <c r="F11" s="12" t="n">
        <f aca="true">MINA(INDIRECT(ADDRESS(ROW(),COLUMN(digikey_part_data)+2)),INDIRECT(ADDRESS(ROW(),COLUMN(mouser_part_data)+2)),INDIRECT(ADDRESS(ROW(),COLUMN(rs_part_data)+2)))</f>
        <v>0.0462</v>
      </c>
      <c r="G11" s="12" t="n">
        <f aca="false">IFERROR(E11*F11,"")</f>
        <v>0.3696</v>
      </c>
      <c r="H11" s="14" t="s">
        <v>38</v>
      </c>
      <c r="J11" s="12" t="n">
        <f aca="false">IFERROR(LOOKUP(IF(I11="",E11,I11),{0,1,4000,15000},{0,0.0462,0.0462,0.04158}),"")</f>
        <v>0.0462</v>
      </c>
      <c r="K11" s="12" t="n">
        <f aca="false">IFERROR(IF(I11="",E11,I11)*J11,"")</f>
        <v>0.3696</v>
      </c>
      <c r="L11" s="13" t="s">
        <v>43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26</v>
      </c>
      <c r="D12" s="0" t="s">
        <v>46</v>
      </c>
      <c r="E12" s="0" t="n">
        <f aca="false">BoardQty*4</f>
        <v>16</v>
      </c>
      <c r="F12" s="12" t="n">
        <f aca="true">MINA(INDIRECT(ADDRESS(ROW(),COLUMN(digikey_part_data)+2)),INDIRECT(ADDRESS(ROW(),COLUMN(mouser_part_data)+2)),INDIRECT(ADDRESS(ROW(),COLUMN(rs_part_data)+2)))</f>
        <v>0.0462</v>
      </c>
      <c r="G12" s="12" t="n">
        <f aca="false">IFERROR(E12*F12,"")</f>
        <v>0.7392</v>
      </c>
      <c r="H12" s="14" t="s">
        <v>38</v>
      </c>
      <c r="J12" s="12" t="n">
        <f aca="false">IFERROR(LOOKUP(IF(I12="",E12,I12),{0,1,4000,15000},{0,0.0462,0.0462,0.04158}),"")</f>
        <v>0.0462</v>
      </c>
      <c r="K12" s="12" t="n">
        <f aca="false">IFERROR(IF(I12="",E12,I12)*J12,"")</f>
        <v>0.7392</v>
      </c>
      <c r="L12" s="13" t="s">
        <v>47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26</v>
      </c>
      <c r="D13" s="0" t="s">
        <v>50</v>
      </c>
      <c r="E13" s="0" t="n">
        <f aca="false">BoardQty*2</f>
        <v>8</v>
      </c>
      <c r="F13" s="12" t="n">
        <f aca="true">MINA(INDIRECT(ADDRESS(ROW(),COLUMN(digikey_part_data)+2)),INDIRECT(ADDRESS(ROW(),COLUMN(mouser_part_data)+2)),INDIRECT(ADDRESS(ROW(),COLUMN(rs_part_data)+2)))</f>
        <v>0.37</v>
      </c>
      <c r="G13" s="12" t="n">
        <f aca="false">IFERROR(E13*F13,"")</f>
        <v>2.96</v>
      </c>
      <c r="H13" s="0" t="n">
        <v>7910</v>
      </c>
      <c r="J13" s="12" t="n">
        <f aca="false">IFERROR(LOOKUP(IF(I13="",E13,I13),{0,1,10,100,500,1000,4000,8000,12000},{0,0.37,0.25,0.1419,0.10018,0.08766,0.06716,0.06353,0.06026}),"")</f>
        <v>0.37</v>
      </c>
      <c r="K13" s="12" t="n">
        <f aca="false">IFERROR(IF(I13="",E13,I13)*J13,"")</f>
        <v>2.96</v>
      </c>
      <c r="L13" s="13" t="s">
        <v>51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26</v>
      </c>
      <c r="D14" s="0" t="s">
        <v>54</v>
      </c>
      <c r="E14" s="0" t="n">
        <f aca="false">BoardQty*2</f>
        <v>8</v>
      </c>
      <c r="F14" s="12" t="n">
        <f aca="true">MINA(INDIRECT(ADDRESS(ROW(),COLUMN(digikey_part_data)+2)),INDIRECT(ADDRESS(ROW(),COLUMN(mouser_part_data)+2)),INDIRECT(ADDRESS(ROW(),COLUMN(rs_part_data)+2)))</f>
        <v>0.05698</v>
      </c>
      <c r="G14" s="12" t="n">
        <f aca="false">IFERROR(E14*F14,"")</f>
        <v>0.45584</v>
      </c>
      <c r="H14" s="14" t="s">
        <v>38</v>
      </c>
      <c r="J14" s="12" t="n">
        <f aca="false">IFERROR(LOOKUP(IF(I14="",E14,I14),{0,1,4000},{0,0.05698,0.05698}),"")</f>
        <v>0.05698</v>
      </c>
      <c r="K14" s="12" t="n">
        <f aca="false">IFERROR(IF(I14="",E14,I14)*J14,"")</f>
        <v>0.45584</v>
      </c>
      <c r="L14" s="13" t="s">
        <v>55</v>
      </c>
    </row>
    <row r="15" customFormat="false" ht="15" hidden="false" customHeight="false" outlineLevel="0" collapsed="false">
      <c r="A15" s="0" t="s">
        <v>56</v>
      </c>
      <c r="B15" s="0" t="s">
        <v>25</v>
      </c>
      <c r="C15" s="0" t="s">
        <v>57</v>
      </c>
      <c r="E15" s="0" t="n">
        <f aca="false">BoardQty*2</f>
        <v>8</v>
      </c>
      <c r="F15" s="12" t="n">
        <f aca="true">MINA(INDIRECT(ADDRESS(ROW(),COLUMN(digikey_part_data)+2)),INDIRECT(ADDRESS(ROW(),COLUMN(mouser_part_data)+2)),INDIRECT(ADDRESS(ROW(),COLUMN(rs_part_data)+2)))</f>
        <v>0</v>
      </c>
      <c r="G15" s="12" t="n">
        <f aca="false">IFERROR(E15*F15,"")</f>
        <v>0</v>
      </c>
    </row>
    <row r="16" customFormat="false" ht="15" hidden="false" customHeight="false" outlineLevel="0" collapsed="false">
      <c r="A16" s="0" t="s">
        <v>58</v>
      </c>
      <c r="B16" s="0" t="s">
        <v>32</v>
      </c>
      <c r="C16" s="0" t="s">
        <v>26</v>
      </c>
      <c r="D16" s="0" t="s">
        <v>59</v>
      </c>
      <c r="E16" s="0" t="n">
        <f aca="false">BoardQty*23</f>
        <v>92</v>
      </c>
      <c r="F16" s="12" t="n">
        <f aca="true">MINA(INDIRECT(ADDRESS(ROW(),COLUMN(digikey_part_data)+2)),INDIRECT(ADDRESS(ROW(),COLUMN(mouser_part_data)+2)),INDIRECT(ADDRESS(ROW(),COLUMN(rs_part_data)+2)))</f>
        <v>0.032953</v>
      </c>
      <c r="G16" s="12" t="n">
        <f aca="false">IFERROR(E16*F16,"")</f>
        <v>3.031676</v>
      </c>
      <c r="H16" s="0" t="n">
        <v>197599</v>
      </c>
      <c r="J16" s="12" t="n">
        <f aca="false">IFERROR(LOOKUP(IF(I16="",E16,I16),{0,1,10,100,500,1000,4000,8000,12000},{0,0.1,0.042,0.0186,0.01328,0.01044,0.00759,0.00693,0.0066}),"")</f>
        <v>0.042</v>
      </c>
      <c r="K16" s="12" t="n">
        <f aca="false">IFERROR(IF(I16="",E16,I16)*J16,"")</f>
        <v>3.864</v>
      </c>
      <c r="L16" s="13" t="s">
        <v>60</v>
      </c>
      <c r="R16" s="0" t="n">
        <v>9550</v>
      </c>
      <c r="T16" s="12" t="n">
        <f aca="false">IFERROR(LOOKUP(IF(S16="",E16,S16),{0,1,50,500},{0,0.032953,0.032953,0.028701}),"")</f>
        <v>0.032953</v>
      </c>
      <c r="U16" s="12" t="n">
        <f aca="false">IFERROR(IF(S16="",E16,S16)*T16,"")</f>
        <v>3.031676</v>
      </c>
      <c r="V16" s="13" t="s">
        <v>61</v>
      </c>
    </row>
    <row r="17" customFormat="false" ht="15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  <c r="E17" s="0" t="n">
        <f aca="false">BoardQty*4</f>
        <v>16</v>
      </c>
      <c r="F17" s="12" t="n">
        <f aca="true">MINA(INDIRECT(ADDRESS(ROW(),COLUMN(digikey_part_data)+2)),INDIRECT(ADDRESS(ROW(),COLUMN(mouser_part_data)+2)),INDIRECT(ADDRESS(ROW(),COLUMN(rs_part_data)+2)))</f>
        <v>4.94</v>
      </c>
      <c r="G17" s="12" t="n">
        <f aca="false">IFERROR(E17*F17,"")</f>
        <v>79.04</v>
      </c>
      <c r="H17" s="0" t="n">
        <v>520</v>
      </c>
      <c r="J17" s="12" t="n">
        <f aca="false">IFERROR(LOOKUP(IF(I17="",E17,I17),{0,1,10,100,500,1000,2500},{0,5.49,4.94,3.7323,3.07362,2.85408,2.84362}),"")</f>
        <v>4.94</v>
      </c>
      <c r="K17" s="12" t="n">
        <f aca="false">IFERROR(IF(I17="",E17,I17)*J17,"")</f>
        <v>79.04</v>
      </c>
      <c r="L17" s="13" t="s">
        <v>66</v>
      </c>
    </row>
    <row r="18" customFormat="false" ht="15" hidden="false" customHeight="false" outlineLevel="0" collapsed="false">
      <c r="A18" s="0" t="s">
        <v>67</v>
      </c>
      <c r="B18" s="0" t="s">
        <v>28</v>
      </c>
      <c r="C18" s="0" t="s">
        <v>68</v>
      </c>
      <c r="D18" s="0" t="s">
        <v>69</v>
      </c>
      <c r="E18" s="0" t="n">
        <f aca="false">BoardQty*1</f>
        <v>4</v>
      </c>
      <c r="F18" s="12" t="n">
        <f aca="true">MINA(INDIRECT(ADDRESS(ROW(),COLUMN(digikey_part_data)+2)),INDIRECT(ADDRESS(ROW(),COLUMN(mouser_part_data)+2)),INDIRECT(ADDRESS(ROW(),COLUMN(rs_part_data)+2)))</f>
        <v>1.72</v>
      </c>
      <c r="G18" s="12" t="n">
        <f aca="false">IFERROR(E18*F18,"")</f>
        <v>6.88</v>
      </c>
      <c r="H18" s="0" t="n">
        <v>906</v>
      </c>
      <c r="J18" s="12" t="n">
        <f aca="false">IFERROR(LOOKUP(IF(I18="",E18,I18),{0,1,10,100,500,1000,2500,5000},{0,1.72,1.388,1.0603,0.80784,0.70686,0.68162,0.65637}),"")</f>
        <v>1.72</v>
      </c>
      <c r="K18" s="12" t="n">
        <f aca="false">IFERROR(IF(I18="",E18,I18)*J18,"")</f>
        <v>6.88</v>
      </c>
      <c r="L18" s="13" t="s">
        <v>70</v>
      </c>
    </row>
    <row r="19" customFormat="false" ht="15" hidden="false" customHeight="false" outlineLevel="0" collapsed="false">
      <c r="A19" s="0" t="s">
        <v>71</v>
      </c>
      <c r="B19" s="0" t="s">
        <v>72</v>
      </c>
      <c r="C19" s="0" t="s">
        <v>26</v>
      </c>
      <c r="D19" s="0" t="s">
        <v>73</v>
      </c>
      <c r="E19" s="0" t="n">
        <f aca="false">BoardQty*2</f>
        <v>8</v>
      </c>
      <c r="F19" s="12" t="n">
        <f aca="true">MINA(INDIRECT(ADDRESS(ROW(),COLUMN(digikey_part_data)+2)),INDIRECT(ADDRESS(ROW(),COLUMN(mouser_part_data)+2)),INDIRECT(ADDRESS(ROW(),COLUMN(rs_part_data)+2)))</f>
        <v>0.16</v>
      </c>
      <c r="G19" s="12" t="n">
        <f aca="false">IFERROR(E19*F19,"")</f>
        <v>1.28</v>
      </c>
      <c r="H19" s="0" t="n">
        <v>20000</v>
      </c>
      <c r="J19" s="12" t="n">
        <f aca="false">IFERROR(LOOKUP(IF(I19="",E19,I19),{0,1,10,100,500,1000,2500,3000,5000,6000,9000,10000,20000,30000},{0,0.16,0.117,0.055,0.03858,0.03194,0.02973,0.02585,0.0272,0.02365,0.022,0.022,0.0209,0.0198}),"")</f>
        <v>0.16</v>
      </c>
      <c r="K19" s="12" t="n">
        <f aca="false">IFERROR(IF(I19="",E19,I19)*J19,"")</f>
        <v>1.28</v>
      </c>
      <c r="L19" s="13" t="s">
        <v>74</v>
      </c>
    </row>
    <row r="20" customFormat="false" ht="15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  <c r="E20" s="0" t="n">
        <f aca="false">BoardQty*22</f>
        <v>88</v>
      </c>
      <c r="F20" s="12" t="n">
        <f aca="true">MINA(INDIRECT(ADDRESS(ROW(),COLUMN(digikey_part_data)+2)),INDIRECT(ADDRESS(ROW(),COLUMN(mouser_part_data)+2)),INDIRECT(ADDRESS(ROW(),COLUMN(rs_part_data)+2)))</f>
        <v>0.071221</v>
      </c>
      <c r="G20" s="12" t="n">
        <f aca="false">IFERROR(E20*F20,"")</f>
        <v>6.267448</v>
      </c>
      <c r="H20" s="0" t="n">
        <v>116640</v>
      </c>
      <c r="J20" s="12" t="n">
        <f aca="false">IFERROR(LOOKUP(IF(I20="",E20,I20),{0,1,10,100,500,1000,3000,6000,15000,30000,75000},{0,0.4,0.326,0.1726,0.11356,0.07722,0.06762,0.0588,0.04998,0.04704,0.0441}),"")</f>
        <v>0.326</v>
      </c>
      <c r="K20" s="12" t="n">
        <f aca="false">IFERROR(IF(I20="",E20,I20)*J20,"")</f>
        <v>28.688</v>
      </c>
      <c r="L20" s="13" t="s">
        <v>79</v>
      </c>
      <c r="R20" s="0" t="n">
        <v>800</v>
      </c>
      <c r="T20" s="12" t="n">
        <f aca="false">IFERROR(LOOKUP(IF(S20="",E20,S20),{0,1,100,200},{0,0.071221,0.071221,0.062717}),"")</f>
        <v>0.071221</v>
      </c>
      <c r="U20" s="12" t="n">
        <f aca="false">IFERROR(IF(S20="",E20,S20)*T20,"")</f>
        <v>6.267448</v>
      </c>
      <c r="V20" s="13" t="s">
        <v>80</v>
      </c>
    </row>
    <row r="21" customFormat="false" ht="15" hidden="false" customHeight="false" outlineLevel="0" collapsed="false">
      <c r="A21" s="0" t="s">
        <v>81</v>
      </c>
      <c r="B21" s="0" t="s">
        <v>82</v>
      </c>
      <c r="C21" s="0" t="s">
        <v>77</v>
      </c>
      <c r="D21" s="0" t="s">
        <v>83</v>
      </c>
      <c r="E21" s="0" t="n">
        <f aca="false">BoardQty*2</f>
        <v>8</v>
      </c>
      <c r="F21" s="12" t="n">
        <f aca="true">MINA(INDIRECT(ADDRESS(ROW(),COLUMN(digikey_part_data)+2)),INDIRECT(ADDRESS(ROW(),COLUMN(mouser_part_data)+2)),INDIRECT(ADDRESS(ROW(),COLUMN(rs_part_data)+2)))</f>
        <v>0.22</v>
      </c>
      <c r="G21" s="12" t="n">
        <f aca="false">IFERROR(E21*F21,"")</f>
        <v>1.76</v>
      </c>
      <c r="H21" s="0" t="n">
        <v>22136</v>
      </c>
      <c r="J21" s="12" t="n">
        <f aca="false">IFERROR(LOOKUP(IF(I21="",E21,I21),{0,1,10,100,500,1000,3000,6000,15000,30000,75000,150000},{0,0.22,0.183,0.0969,0.06374,0.04334,0.03795,0.033,0.02805,0.0264,0.02475,0.02145}),"")</f>
        <v>0.22</v>
      </c>
      <c r="K21" s="12" t="n">
        <f aca="false">IFERROR(IF(I21="",E21,I21)*J21,"")</f>
        <v>1.76</v>
      </c>
      <c r="L21" s="13" t="s">
        <v>83</v>
      </c>
    </row>
    <row r="22" customFormat="false" ht="15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  <c r="E22" s="0" t="n">
        <f aca="false">BoardQty*3</f>
        <v>12</v>
      </c>
      <c r="F22" s="12" t="n">
        <f aca="true">MINA(INDIRECT(ADDRESS(ROW(),COLUMN(digikey_part_data)+2)),INDIRECT(ADDRESS(ROW(),COLUMN(mouser_part_data)+2)),INDIRECT(ADDRESS(ROW(),COLUMN(rs_part_data)+2)))</f>
        <v>9.36503</v>
      </c>
      <c r="G22" s="12" t="n">
        <f aca="false">IFERROR(E22*F22,"")</f>
        <v>112.38036</v>
      </c>
      <c r="R22" s="0" t="n">
        <v>18</v>
      </c>
      <c r="T22" s="12" t="n">
        <f aca="false">IFERROR(LOOKUP(IF(S22="",E22,S22),{0,1,19},{0,9.36503,8.55715}),"")</f>
        <v>9.36503</v>
      </c>
      <c r="U22" s="12" t="n">
        <f aca="false">IFERROR(IF(S22="",E22,S22)*T22,"")</f>
        <v>112.38036</v>
      </c>
      <c r="V22" s="13" t="s">
        <v>88</v>
      </c>
    </row>
    <row r="23" customFormat="false" ht="15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92</v>
      </c>
      <c r="E23" s="0" t="n">
        <f aca="false">BoardQty*2</f>
        <v>8</v>
      </c>
      <c r="F23" s="12" t="n">
        <f aca="true">MINA(INDIRECT(ADDRESS(ROW(),COLUMN(digikey_part_data)+2)),INDIRECT(ADDRESS(ROW(),COLUMN(mouser_part_data)+2)),INDIRECT(ADDRESS(ROW(),COLUMN(rs_part_data)+2)))</f>
        <v>0.656934</v>
      </c>
      <c r="G23" s="12" t="n">
        <f aca="false">IFERROR(E23*F23,"")</f>
        <v>5.255472</v>
      </c>
      <c r="H23" s="0" t="n">
        <v>11774</v>
      </c>
      <c r="J23" s="12" t="n">
        <f aca="false">IFERROR(LOOKUP(IF(I23="",E23,I23),{0,1,25,100,2500},{0,1.62,1.3568,1.2296,1.2296}),"")</f>
        <v>1.62</v>
      </c>
      <c r="K23" s="12" t="n">
        <f aca="false">IFERROR(IF(I23="",E23,I23)*J23,"")</f>
        <v>12.96</v>
      </c>
      <c r="L23" s="13" t="s">
        <v>93</v>
      </c>
      <c r="R23" s="14" t="s">
        <v>38</v>
      </c>
      <c r="T23" s="12" t="n">
        <f aca="false">IFERROR(LOOKUP(IF(S23="",E23,S23),{0,1,5,25},{0,0.656934,0.656934,0.554886}),"")</f>
        <v>0.656934</v>
      </c>
      <c r="U23" s="12" t="n">
        <f aca="false">IFERROR(IF(S23="",E23,S23)*T23,"")</f>
        <v>5.255472</v>
      </c>
      <c r="V23" s="13" t="s">
        <v>94</v>
      </c>
    </row>
    <row r="24" customFormat="false" ht="15" hidden="false" customHeight="false" outlineLevel="0" collapsed="false">
      <c r="A24" s="0" t="s">
        <v>95</v>
      </c>
      <c r="B24" s="0" t="s">
        <v>96</v>
      </c>
      <c r="C24" s="0" t="s">
        <v>91</v>
      </c>
      <c r="D24" s="0" t="s">
        <v>97</v>
      </c>
      <c r="E24" s="0" t="n">
        <f aca="false">BoardQty*2</f>
        <v>8</v>
      </c>
      <c r="F24" s="12" t="n">
        <f aca="true">MINA(INDIRECT(ADDRESS(ROW(),COLUMN(digikey_part_data)+2)),INDIRECT(ADDRESS(ROW(),COLUMN(mouser_part_data)+2)),INDIRECT(ADDRESS(ROW(),COLUMN(rs_part_data)+2)))</f>
        <v>2.05</v>
      </c>
      <c r="G24" s="12" t="n">
        <f aca="false">IFERROR(E24*F24,"")</f>
        <v>16.4</v>
      </c>
      <c r="H24" s="0" t="n">
        <v>853</v>
      </c>
      <c r="J24" s="12" t="n">
        <f aca="false">IFERROR(LOOKUP(IF(I24="",E24,I24),{0,1,25,100,2500},{0,2.05,1.7068,1.5476,1.5476}),"")</f>
        <v>2.05</v>
      </c>
      <c r="K24" s="12" t="n">
        <f aca="false">IFERROR(IF(I24="",E24,I24)*J24,"")</f>
        <v>16.4</v>
      </c>
      <c r="L24" s="13" t="s">
        <v>98</v>
      </c>
    </row>
    <row r="25" customFormat="false" ht="15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102</v>
      </c>
      <c r="E25" s="0" t="n">
        <f aca="false">BoardQty*1</f>
        <v>4</v>
      </c>
      <c r="F25" s="12" t="n">
        <f aca="true">MINA(INDIRECT(ADDRESS(ROW(),COLUMN(digikey_part_data)+2)),INDIRECT(ADDRESS(ROW(),COLUMN(mouser_part_data)+2)),INDIRECT(ADDRESS(ROW(),COLUMN(rs_part_data)+2)))</f>
        <v>0.599532</v>
      </c>
      <c r="G25" s="12" t="n">
        <f aca="false">IFERROR(E25*F25,"")</f>
        <v>2.398128</v>
      </c>
      <c r="R25" s="0" t="n">
        <v>15</v>
      </c>
      <c r="T25" s="12" t="n">
        <f aca="false">IFERROR(LOOKUP(IF(S25="",E25,S25),{0,1,5,75,250,500,1000},{0,0.599532,0.599532,0.550634,0.514492,0.493232,0.46772}),"")</f>
        <v>0.599532</v>
      </c>
      <c r="U25" s="12" t="n">
        <f aca="false">IFERROR(IF(S25="",E25,S25)*T25,"")</f>
        <v>2.398128</v>
      </c>
      <c r="V25" s="13" t="s">
        <v>103</v>
      </c>
    </row>
    <row r="26" customFormat="false" ht="15" hidden="false" customHeight="false" outlineLevel="0" collapsed="false">
      <c r="A26" s="0" t="s">
        <v>104</v>
      </c>
      <c r="B26" s="0" t="s">
        <v>105</v>
      </c>
      <c r="C26" s="0" t="s">
        <v>106</v>
      </c>
      <c r="E26" s="0" t="n">
        <f aca="false">BoardQty*2</f>
        <v>8</v>
      </c>
      <c r="F26" s="12" t="n">
        <f aca="true">MINA(INDIRECT(ADDRESS(ROW(),COLUMN(digikey_part_data)+2)),INDIRECT(ADDRESS(ROW(),COLUMN(mouser_part_data)+2)),INDIRECT(ADDRESS(ROW(),COLUMN(rs_part_data)+2)))</f>
        <v>0</v>
      </c>
      <c r="G26" s="12" t="n">
        <f aca="false">IFERROR(E26*F26,"")</f>
        <v>0</v>
      </c>
    </row>
    <row r="27" customFormat="false" ht="15" hidden="false" customHeight="false" outlineLevel="0" collapsed="false">
      <c r="A27" s="0" t="s">
        <v>107</v>
      </c>
      <c r="B27" s="0" t="s">
        <v>108</v>
      </c>
      <c r="C27" s="0" t="s">
        <v>109</v>
      </c>
      <c r="D27" s="0" t="s">
        <v>110</v>
      </c>
      <c r="E27" s="0" t="n">
        <f aca="false">BoardQty*2</f>
        <v>8</v>
      </c>
      <c r="F27" s="12" t="n">
        <f aca="true">MINA(INDIRECT(ADDRESS(ROW(),COLUMN(digikey_part_data)+2)),INDIRECT(ADDRESS(ROW(),COLUMN(mouser_part_data)+2)),INDIRECT(ADDRESS(ROW(),COLUMN(rs_part_data)+2)))</f>
        <v>0.12</v>
      </c>
      <c r="G27" s="12" t="n">
        <f aca="false">IFERROR(E27*F27,"")</f>
        <v>0.96</v>
      </c>
      <c r="H27" s="0" t="n">
        <v>19966</v>
      </c>
      <c r="J27" s="12" t="n">
        <f aca="false">IFERROR(LOOKUP(IF(I27="",E27,I27),{0,1,10,100,500,1000,3000,6000,15000,30000,40000,75000,150000},{0,0.12,0.107,0.058,0.03572,0.02435,0.02008,0.01811,0.01575,0.01418,0.01418,0.0126,0.0105}),"")</f>
        <v>0.12</v>
      </c>
      <c r="K27" s="12" t="n">
        <f aca="false">IFERROR(IF(I27="",E27,I27)*J27,"")</f>
        <v>0.96</v>
      </c>
      <c r="L27" s="13" t="s">
        <v>111</v>
      </c>
    </row>
    <row r="28" customFormat="false" ht="15" hidden="false" customHeight="false" outlineLevel="0" collapsed="false">
      <c r="A28" s="0" t="s">
        <v>112</v>
      </c>
      <c r="B28" s="0" t="s">
        <v>113</v>
      </c>
      <c r="C28" s="0" t="s">
        <v>109</v>
      </c>
      <c r="D28" s="0" t="s">
        <v>114</v>
      </c>
      <c r="E28" s="0" t="n">
        <f aca="false">BoardQty*2</f>
        <v>8</v>
      </c>
      <c r="F28" s="12" t="n">
        <f aca="true">MINA(INDIRECT(ADDRESS(ROW(),COLUMN(digikey_part_data)+2)),INDIRECT(ADDRESS(ROW(),COLUMN(mouser_part_data)+2)),INDIRECT(ADDRESS(ROW(),COLUMN(rs_part_data)+2)))</f>
        <v>0.12</v>
      </c>
      <c r="G28" s="12" t="n">
        <f aca="false">IFERROR(E28*F28,"")</f>
        <v>0.96</v>
      </c>
      <c r="H28" s="0" t="n">
        <v>65146</v>
      </c>
      <c r="J28" s="12" t="n">
        <f aca="false">IFERROR(LOOKUP(IF(I28="",E28,I28),{0,1,10,100,500,1000,3000,6000,10000,15000,30000,50000,75000,100000,150000,250000},{0,0.12,0.107,0.058,0.03572,0.02435,0.02008,0.01811,0.01575,0.01575,0.01418,0.0126,0.0126,0.01181,0.0105,0.0105}),"")</f>
        <v>0.12</v>
      </c>
      <c r="K28" s="12" t="n">
        <f aca="false">IFERROR(IF(I28="",E28,I28)*J28,"")</f>
        <v>0.96</v>
      </c>
      <c r="L28" s="13" t="s">
        <v>115</v>
      </c>
      <c r="R28" s="14" t="s">
        <v>38</v>
      </c>
      <c r="T28" s="12" t="n">
        <f aca="false">IFERROR(LOOKUP(IF(S28="",E28,S28),{0,1,3},{0,42.19047,40.08573}),"")</f>
        <v>40.08573</v>
      </c>
      <c r="U28" s="12" t="n">
        <f aca="false">IFERROR(IF(S28="",E28,S28)*T28,"")</f>
        <v>320.68584</v>
      </c>
      <c r="V28" s="13" t="s">
        <v>116</v>
      </c>
    </row>
    <row r="29" customFormat="false" ht="15" hidden="false" customHeight="false" outlineLevel="0" collapsed="false">
      <c r="A29" s="0" t="s">
        <v>117</v>
      </c>
      <c r="B29" s="0" t="s">
        <v>118</v>
      </c>
      <c r="C29" s="0" t="s">
        <v>109</v>
      </c>
      <c r="D29" s="0" t="s">
        <v>110</v>
      </c>
      <c r="E29" s="0" t="n">
        <f aca="false">BoardQty*2</f>
        <v>8</v>
      </c>
      <c r="F29" s="12" t="n">
        <f aca="true">MINA(INDIRECT(ADDRESS(ROW(),COLUMN(digikey_part_data)+2)),INDIRECT(ADDRESS(ROW(),COLUMN(mouser_part_data)+2)),INDIRECT(ADDRESS(ROW(),COLUMN(rs_part_data)+2)))</f>
        <v>0.12</v>
      </c>
      <c r="G29" s="12" t="n">
        <f aca="false">IFERROR(E29*F29,"")</f>
        <v>0.96</v>
      </c>
      <c r="H29" s="0" t="n">
        <v>19966</v>
      </c>
      <c r="J29" s="12" t="n">
        <f aca="false">IFERROR(LOOKUP(IF(I29="",E29,I29),{0,1,10,100,500,1000,3000,6000,15000,30000,40000,75000,150000},{0,0.12,0.107,0.058,0.03572,0.02435,0.02008,0.01811,0.01575,0.01418,0.01418,0.0126,0.0105}),"")</f>
        <v>0.12</v>
      </c>
      <c r="K29" s="12" t="n">
        <f aca="false">IFERROR(IF(I29="",E29,I29)*J29,"")</f>
        <v>0.96</v>
      </c>
      <c r="L29" s="13" t="s">
        <v>111</v>
      </c>
    </row>
    <row r="30" customFormat="false" ht="15" hidden="false" customHeight="false" outlineLevel="0" collapsed="false">
      <c r="A30" s="0" t="s">
        <v>119</v>
      </c>
      <c r="B30" s="0" t="s">
        <v>120</v>
      </c>
      <c r="C30" s="0" t="s">
        <v>109</v>
      </c>
      <c r="D30" s="0" t="s">
        <v>114</v>
      </c>
      <c r="E30" s="0" t="n">
        <f aca="false">BoardQty*2</f>
        <v>8</v>
      </c>
      <c r="F30" s="12" t="n">
        <f aca="true">MINA(INDIRECT(ADDRESS(ROW(),COLUMN(digikey_part_data)+2)),INDIRECT(ADDRESS(ROW(),COLUMN(mouser_part_data)+2)),INDIRECT(ADDRESS(ROW(),COLUMN(rs_part_data)+2)))</f>
        <v>0.12</v>
      </c>
      <c r="G30" s="12" t="n">
        <f aca="false">IFERROR(E30*F30,"")</f>
        <v>0.96</v>
      </c>
      <c r="H30" s="0" t="n">
        <v>65146</v>
      </c>
      <c r="J30" s="12" t="n">
        <f aca="false">IFERROR(LOOKUP(IF(I30="",E30,I30),{0,1,10,100,500,1000,3000,6000,10000,15000,30000,50000,75000,100000,150000,250000},{0,0.12,0.107,0.058,0.03572,0.02435,0.02008,0.01811,0.01575,0.01575,0.01418,0.0126,0.0126,0.01181,0.0105,0.0105}),"")</f>
        <v>0.12</v>
      </c>
      <c r="K30" s="12" t="n">
        <f aca="false">IFERROR(IF(I30="",E30,I30)*J30,"")</f>
        <v>0.96</v>
      </c>
      <c r="L30" s="13" t="s">
        <v>115</v>
      </c>
      <c r="R30" s="14" t="s">
        <v>38</v>
      </c>
      <c r="T30" s="12" t="n">
        <f aca="false">IFERROR(LOOKUP(IF(S30="",E30,S30),{0,1,3},{0,42.19047,40.08573}),"")</f>
        <v>40.08573</v>
      </c>
      <c r="U30" s="12" t="n">
        <f aca="false">IFERROR(IF(S30="",E30,S30)*T30,"")</f>
        <v>320.68584</v>
      </c>
      <c r="V30" s="13" t="s">
        <v>116</v>
      </c>
    </row>
    <row r="31" customFormat="false" ht="15" hidden="false" customHeight="false" outlineLevel="0" collapsed="false">
      <c r="A31" s="0" t="s">
        <v>121</v>
      </c>
      <c r="B31" s="0" t="s">
        <v>122</v>
      </c>
      <c r="C31" s="0" t="s">
        <v>123</v>
      </c>
      <c r="D31" s="0" t="s">
        <v>124</v>
      </c>
      <c r="E31" s="0" t="n">
        <f aca="false">BoardQty*4</f>
        <v>16</v>
      </c>
      <c r="F31" s="12" t="n">
        <f aca="true">MINA(INDIRECT(ADDRESS(ROW(),COLUMN(digikey_part_data)+2)),INDIRECT(ADDRESS(ROW(),COLUMN(mouser_part_data)+2)),INDIRECT(ADDRESS(ROW(),COLUMN(rs_part_data)+2)))</f>
        <v>0</v>
      </c>
      <c r="G31" s="12" t="n">
        <f aca="false">IFERROR(E31*F31,"")</f>
        <v>0</v>
      </c>
    </row>
    <row r="32" customFormat="false" ht="15" hidden="false" customHeight="false" outlineLevel="0" collapsed="false">
      <c r="A32" s="0" t="s">
        <v>125</v>
      </c>
      <c r="B32" s="0" t="s">
        <v>126</v>
      </c>
      <c r="C32" s="0" t="s">
        <v>123</v>
      </c>
      <c r="D32" s="0" t="s">
        <v>127</v>
      </c>
      <c r="E32" s="0" t="n">
        <f aca="false">BoardQty*4</f>
        <v>16</v>
      </c>
      <c r="F32" s="12" t="n">
        <f aca="true">MINA(INDIRECT(ADDRESS(ROW(),COLUMN(digikey_part_data)+2)),INDIRECT(ADDRESS(ROW(),COLUMN(mouser_part_data)+2)),INDIRECT(ADDRESS(ROW(),COLUMN(rs_part_data)+2)))</f>
        <v>0.45</v>
      </c>
      <c r="G32" s="12" t="n">
        <f aca="false">IFERROR(E32*F32,"")</f>
        <v>7.2</v>
      </c>
      <c r="H32" s="0" t="n">
        <v>19080</v>
      </c>
      <c r="J32" s="12" t="n">
        <f aca="false">IFERROR(LOOKUP(IF(I32="",E32,I32),{0,1,5,10,25,50,100,250,500,1000},{0,0.63,0.54,0.45,0.4232,0.405,0.36,0.342,0.324,0.306}),"")</f>
        <v>0.45</v>
      </c>
      <c r="K32" s="12" t="n">
        <f aca="false">IFERROR(IF(I32="",E32,I32)*J32,"")</f>
        <v>7.2</v>
      </c>
      <c r="L32" s="13" t="s">
        <v>128</v>
      </c>
    </row>
    <row r="33" customFormat="false" ht="15" hidden="false" customHeight="false" outlineLevel="0" collapsed="false">
      <c r="A33" s="0" t="s">
        <v>129</v>
      </c>
      <c r="B33" s="0" t="s">
        <v>130</v>
      </c>
      <c r="C33" s="0" t="s">
        <v>123</v>
      </c>
      <c r="D33" s="0" t="s">
        <v>131</v>
      </c>
      <c r="E33" s="0" t="n">
        <f aca="false">BoardQty*4</f>
        <v>16</v>
      </c>
      <c r="F33" s="12" t="n">
        <f aca="true">MINA(INDIRECT(ADDRESS(ROW(),COLUMN(digikey_part_data)+2)),INDIRECT(ADDRESS(ROW(),COLUMN(mouser_part_data)+2)),INDIRECT(ADDRESS(ROW(),COLUMN(rs_part_data)+2)))</f>
        <v>2.735</v>
      </c>
      <c r="G33" s="12" t="n">
        <f aca="false">IFERROR(E33*F33,"")</f>
        <v>43.76</v>
      </c>
      <c r="H33" s="0" t="n">
        <v>359</v>
      </c>
      <c r="J33" s="12" t="n">
        <f aca="false">IFERROR(LOOKUP(IF(I33="",E33,I33),{0,1,10,100,500,1000},{0,3.03,2.735,2.1978,1.7094,1.41636}),"")</f>
        <v>2.735</v>
      </c>
      <c r="K33" s="12" t="n">
        <f aca="false">IFERROR(IF(I33="",E33,I33)*J33,"")</f>
        <v>43.76</v>
      </c>
      <c r="L33" s="13" t="s">
        <v>132</v>
      </c>
    </row>
    <row r="34" customFormat="false" ht="15" hidden="false" customHeight="false" outlineLevel="0" collapsed="false">
      <c r="A34" s="0" t="s">
        <v>133</v>
      </c>
      <c r="B34" s="0" t="s">
        <v>134</v>
      </c>
      <c r="C34" s="0" t="s">
        <v>123</v>
      </c>
      <c r="D34" s="0" t="s">
        <v>135</v>
      </c>
      <c r="E34" s="0" t="n">
        <f aca="false">BoardQty*4</f>
        <v>16</v>
      </c>
      <c r="F34" s="12" t="n">
        <f aca="true">MINA(INDIRECT(ADDRESS(ROW(),COLUMN(digikey_part_data)+2)),INDIRECT(ADDRESS(ROW(),COLUMN(mouser_part_data)+2)),INDIRECT(ADDRESS(ROW(),COLUMN(rs_part_data)+2)))</f>
        <v>2.877</v>
      </c>
      <c r="G34" s="12" t="n">
        <f aca="false">IFERROR(E34*F34,"")</f>
        <v>46.032</v>
      </c>
      <c r="H34" s="0" t="n">
        <v>588</v>
      </c>
      <c r="J34" s="12" t="n">
        <f aca="false">IFERROR(LOOKUP(IF(I34="",E34,I34),{0,1,10,100,500,1000},{0,3.22,2.877,2.3587,1.91,1.61084}),"")</f>
        <v>2.877</v>
      </c>
      <c r="K34" s="12" t="n">
        <f aca="false">IFERROR(IF(I34="",E34,I34)*J34,"")</f>
        <v>46.032</v>
      </c>
      <c r="L34" s="13" t="s">
        <v>136</v>
      </c>
    </row>
    <row r="35" customFormat="false" ht="15" hidden="false" customHeight="false" outlineLevel="0" collapsed="false">
      <c r="A35" s="0" t="s">
        <v>137</v>
      </c>
      <c r="B35" s="0" t="s">
        <v>138</v>
      </c>
      <c r="C35" s="0" t="s">
        <v>123</v>
      </c>
      <c r="D35" s="0" t="s">
        <v>139</v>
      </c>
      <c r="E35" s="0" t="n">
        <f aca="false">BoardQty*4</f>
        <v>16</v>
      </c>
      <c r="F35" s="12" t="n">
        <f aca="true">MINA(INDIRECT(ADDRESS(ROW(),COLUMN(digikey_part_data)+2)),INDIRECT(ADDRESS(ROW(),COLUMN(mouser_part_data)+2)),INDIRECT(ADDRESS(ROW(),COLUMN(rs_part_data)+2)))</f>
        <v>3.215575</v>
      </c>
      <c r="G35" s="12" t="n">
        <f aca="false">IFERROR(E35*F35,"")</f>
        <v>51.4492</v>
      </c>
      <c r="H35" s="14" t="s">
        <v>38</v>
      </c>
      <c r="J35" s="12" t="n">
        <f aca="false">IFERROR(LOOKUP(IF(I35="",E35,I35),{0,1},{0,3.64}),"")</f>
        <v>3.64</v>
      </c>
      <c r="K35" s="12" t="n">
        <f aca="false">IFERROR(IF(I35="",E35,I35)*J35,"")</f>
        <v>58.24</v>
      </c>
      <c r="L35" s="13" t="s">
        <v>140</v>
      </c>
      <c r="R35" s="14" t="s">
        <v>38</v>
      </c>
      <c r="T35" s="12" t="n">
        <f aca="false">IFERROR(LOOKUP(IF(S35="",E35,S35),{0,1,2,10},{0,3.353765,3.353765,3.215575}),"")</f>
        <v>3.215575</v>
      </c>
      <c r="U35" s="12" t="n">
        <f aca="false">IFERROR(IF(S35="",E35,S35)*T35,"")</f>
        <v>51.4492</v>
      </c>
      <c r="V35" s="13" t="s">
        <v>141</v>
      </c>
    </row>
    <row r="36" customFormat="false" ht="15" hidden="false" customHeight="false" outlineLevel="0" collapsed="false">
      <c r="A36" s="0" t="s">
        <v>142</v>
      </c>
      <c r="B36" s="0" t="s">
        <v>143</v>
      </c>
      <c r="C36" s="0" t="s">
        <v>26</v>
      </c>
      <c r="D36" s="0" t="s">
        <v>144</v>
      </c>
      <c r="E36" s="0" t="n">
        <f aca="false">BoardQty*6</f>
        <v>24</v>
      </c>
      <c r="F36" s="12" t="n">
        <f aca="true">MINA(INDIRECT(ADDRESS(ROW(),COLUMN(digikey_part_data)+2)),INDIRECT(ADDRESS(ROW(),COLUMN(mouser_part_data)+2)),INDIRECT(ADDRESS(ROW(),COLUMN(rs_part_data)+2)))</f>
        <v>0.017</v>
      </c>
      <c r="G36" s="12" t="n">
        <f aca="false">IFERROR(E36*F36,"")</f>
        <v>0.408</v>
      </c>
      <c r="H36" s="0" t="n">
        <v>257922</v>
      </c>
      <c r="J36" s="12" t="n">
        <f aca="false">IFERROR(LOOKUP(IF(I36="",E36,I36),{0,1,10,100,1000,2500,5000,10000,25000,50000,125000},{0,0.1,0.017,0.0067,0.00303,0.00263,0.00217,0.00189,0.00166,0.00152,0.00151}),"")</f>
        <v>0.017</v>
      </c>
      <c r="K36" s="12" t="n">
        <f aca="false">IFERROR(IF(I36="",E36,I36)*J36,"")</f>
        <v>0.408</v>
      </c>
      <c r="L36" s="13" t="s">
        <v>145</v>
      </c>
    </row>
    <row r="37" customFormat="false" ht="15" hidden="false" customHeight="false" outlineLevel="0" collapsed="false">
      <c r="A37" s="0" t="s">
        <v>146</v>
      </c>
      <c r="B37" s="0" t="s">
        <v>147</v>
      </c>
      <c r="C37" s="0" t="s">
        <v>26</v>
      </c>
      <c r="D37" s="0" t="s">
        <v>148</v>
      </c>
      <c r="E37" s="0" t="n">
        <f aca="false">BoardQty*8</f>
        <v>32</v>
      </c>
      <c r="F37" s="12" t="n">
        <f aca="true">MINA(INDIRECT(ADDRESS(ROW(),COLUMN(digikey_part_data)+2)),INDIRECT(ADDRESS(ROW(),COLUMN(mouser_part_data)+2)),INDIRECT(ADDRESS(ROW(),COLUMN(rs_part_data)+2)))</f>
        <v>0.017</v>
      </c>
      <c r="G37" s="12" t="n">
        <f aca="false">IFERROR(E37*F37,"")</f>
        <v>0.544</v>
      </c>
      <c r="H37" s="0" t="n">
        <v>2594618</v>
      </c>
      <c r="J37" s="12" t="n">
        <f aca="false">IFERROR(LOOKUP(IF(I37="",E37,I37),{0,1,10,100,1000,2500,5000,10000,25000,30000,50000,100000,125000},{0,0.1,0.017,0.0067,0.00303,0.00263,0.00217,0.00182,0.00166,0.0016,0.00146,0.00145,0.00151}),"")</f>
        <v>0.017</v>
      </c>
      <c r="K37" s="12" t="n">
        <f aca="false">IFERROR(IF(I37="",E37,I37)*J37,"")</f>
        <v>0.544</v>
      </c>
      <c r="L37" s="13" t="s">
        <v>149</v>
      </c>
    </row>
    <row r="38" customFormat="false" ht="15" hidden="false" customHeight="false" outlineLevel="0" collapsed="false">
      <c r="A38" s="0" t="s">
        <v>150</v>
      </c>
      <c r="B38" s="0" t="s">
        <v>151</v>
      </c>
      <c r="C38" s="0" t="s">
        <v>26</v>
      </c>
      <c r="D38" s="0" t="s">
        <v>152</v>
      </c>
      <c r="E38" s="0" t="n">
        <f aca="false">BoardQty*2</f>
        <v>8</v>
      </c>
      <c r="F38" s="12" t="n">
        <f aca="true">MINA(INDIRECT(ADDRESS(ROW(),COLUMN(digikey_part_data)+2)),INDIRECT(ADDRESS(ROW(),COLUMN(mouser_part_data)+2)),INDIRECT(ADDRESS(ROW(),COLUMN(rs_part_data)+2)))</f>
        <v>0.1</v>
      </c>
      <c r="G38" s="12" t="n">
        <f aca="false">IFERROR(E38*F38,"")</f>
        <v>0.8</v>
      </c>
      <c r="H38" s="0" t="n">
        <v>166224</v>
      </c>
      <c r="J38" s="12" t="n">
        <f aca="false">IFERROR(LOOKUP(IF(I38="",E38,I38),{0,1,10,100,1000,2500,5000,10000,25000,50000,125000},{0,0.1,0.017,0.0067,0.00303,0.00263,0.00217,0.00189,0.00166,0.00152,0.00151}),"")</f>
        <v>0.1</v>
      </c>
      <c r="K38" s="12" t="n">
        <f aca="false">IFERROR(IF(I38="",E38,I38)*J38,"")</f>
        <v>0.8</v>
      </c>
      <c r="L38" s="13" t="s">
        <v>153</v>
      </c>
    </row>
    <row r="39" customFormat="false" ht="15" hidden="false" customHeight="false" outlineLevel="0" collapsed="false">
      <c r="A39" s="0" t="s">
        <v>154</v>
      </c>
      <c r="B39" s="0" t="s">
        <v>155</v>
      </c>
      <c r="C39" s="0" t="s">
        <v>26</v>
      </c>
      <c r="D39" s="0" t="s">
        <v>156</v>
      </c>
      <c r="E39" s="0" t="n">
        <f aca="false">BoardQty*4</f>
        <v>16</v>
      </c>
      <c r="F39" s="12" t="n">
        <f aca="true">MINA(INDIRECT(ADDRESS(ROW(),COLUMN(digikey_part_data)+2)),INDIRECT(ADDRESS(ROW(),COLUMN(mouser_part_data)+2)),INDIRECT(ADDRESS(ROW(),COLUMN(rs_part_data)+2)))</f>
        <v>0.017</v>
      </c>
      <c r="G39" s="12" t="n">
        <f aca="false">IFERROR(E39*F39,"")</f>
        <v>0.272</v>
      </c>
      <c r="H39" s="0" t="n">
        <v>565784</v>
      </c>
      <c r="J39" s="12" t="n">
        <f aca="false">IFERROR(LOOKUP(IF(I39="",E39,I39),{0,1,10,100,1000,2500,5000,10000,25000,50000,125000},{0,0.1,0.017,0.0067,0.00303,0.00263,0.00217,0.00189,0.00166,0.00152,0.00151}),"")</f>
        <v>0.017</v>
      </c>
      <c r="K39" s="12" t="n">
        <f aca="false">IFERROR(IF(I39="",E39,I39)*J39,"")</f>
        <v>0.272</v>
      </c>
      <c r="L39" s="13" t="s">
        <v>157</v>
      </c>
    </row>
    <row r="40" customFormat="false" ht="15" hidden="false" customHeight="false" outlineLevel="0" collapsed="false">
      <c r="A40" s="0" t="s">
        <v>158</v>
      </c>
      <c r="B40" s="0" t="s">
        <v>143</v>
      </c>
      <c r="C40" s="0" t="s">
        <v>26</v>
      </c>
      <c r="D40" s="0" t="s">
        <v>159</v>
      </c>
      <c r="E40" s="0" t="n">
        <f aca="false">BoardQty*2</f>
        <v>8</v>
      </c>
      <c r="F40" s="12" t="n">
        <f aca="true">MINA(INDIRECT(ADDRESS(ROW(),COLUMN(digikey_part_data)+2)),INDIRECT(ADDRESS(ROW(),COLUMN(mouser_part_data)+2)),INDIRECT(ADDRESS(ROW(),COLUMN(rs_part_data)+2)))</f>
        <v>0.1</v>
      </c>
      <c r="G40" s="12" t="n">
        <f aca="false">IFERROR(E40*F40,"")</f>
        <v>0.8</v>
      </c>
      <c r="H40" s="0" t="n">
        <v>3865</v>
      </c>
      <c r="J40" s="12" t="n">
        <f aca="false">IFERROR(LOOKUP(IF(I40="",E40,I40),{0,1,10,100,1000,2500,5000,10000,25000,50000,125000},{0,0.1,0.018,0.0071,0.00321,0.00278,0.00217,0.00189,0.00166,0.00152,0.00151}),"")</f>
        <v>0.1</v>
      </c>
      <c r="K40" s="12" t="n">
        <f aca="false">IFERROR(IF(I40="",E40,I40)*J40,"")</f>
        <v>0.8</v>
      </c>
      <c r="L40" s="13" t="s">
        <v>160</v>
      </c>
    </row>
    <row r="41" customFormat="false" ht="15" hidden="false" customHeight="false" outlineLevel="0" collapsed="false">
      <c r="A41" s="0" t="s">
        <v>161</v>
      </c>
      <c r="B41" s="0" t="s">
        <v>162</v>
      </c>
      <c r="C41" s="0" t="s">
        <v>26</v>
      </c>
      <c r="D41" s="0" t="s">
        <v>163</v>
      </c>
      <c r="E41" s="0" t="n">
        <f aca="false">BoardQty*2</f>
        <v>8</v>
      </c>
      <c r="F41" s="12" t="n">
        <f aca="true">MINA(INDIRECT(ADDRESS(ROW(),COLUMN(digikey_part_data)+2)),INDIRECT(ADDRESS(ROW(),COLUMN(mouser_part_data)+2)),INDIRECT(ADDRESS(ROW(),COLUMN(rs_part_data)+2)))</f>
        <v>0.1</v>
      </c>
      <c r="G41" s="12" t="n">
        <f aca="false">IFERROR(E41*F41,"")</f>
        <v>0.8</v>
      </c>
      <c r="H41" s="0" t="n">
        <v>60361</v>
      </c>
      <c r="J41" s="12" t="n">
        <f aca="false">IFERROR(LOOKUP(IF(I41="",E41,I41),{0,1,10,100,1000,2500,5000,10000,25000,50000,125000},{0,0.1,0.017,0.0067,0.00303,0.00263,0.00217,0.00189,0.00166,0.00152,0.00151}),"")</f>
        <v>0.1</v>
      </c>
      <c r="K41" s="12" t="n">
        <f aca="false">IFERROR(IF(I41="",E41,I41)*J41,"")</f>
        <v>0.8</v>
      </c>
      <c r="L41" s="13" t="s">
        <v>164</v>
      </c>
    </row>
    <row r="42" customFormat="false" ht="15" hidden="false" customHeight="false" outlineLevel="0" collapsed="false">
      <c r="A42" s="0" t="s">
        <v>165</v>
      </c>
      <c r="B42" s="0" t="s">
        <v>166</v>
      </c>
      <c r="C42" s="0" t="s">
        <v>26</v>
      </c>
      <c r="D42" s="0" t="s">
        <v>167</v>
      </c>
      <c r="E42" s="0" t="n">
        <f aca="false">BoardQty*2</f>
        <v>8</v>
      </c>
      <c r="F42" s="12" t="n">
        <f aca="true">MINA(INDIRECT(ADDRESS(ROW(),COLUMN(digikey_part_data)+2)),INDIRECT(ADDRESS(ROW(),COLUMN(mouser_part_data)+2)),INDIRECT(ADDRESS(ROW(),COLUMN(rs_part_data)+2)))</f>
        <v>0.1</v>
      </c>
      <c r="G42" s="12" t="n">
        <f aca="false">IFERROR(E42*F42,"")</f>
        <v>0.8</v>
      </c>
      <c r="H42" s="0" t="n">
        <v>81499</v>
      </c>
      <c r="J42" s="12" t="n">
        <f aca="false">IFERROR(LOOKUP(IF(I42="",E42,I42),{0,1,10,100,1000,2500,5000,10000,25000,50000,125000},{0,0.1,0.017,0.0067,0.00303,0.00263,0.00217,0.00189,0.00166,0.00152,0.00151}),"")</f>
        <v>0.1</v>
      </c>
      <c r="K42" s="12" t="n">
        <f aca="false">IFERROR(IF(I42="",E42,I42)*J42,"")</f>
        <v>0.8</v>
      </c>
      <c r="L42" s="13" t="s">
        <v>168</v>
      </c>
    </row>
    <row r="43" customFormat="false" ht="15" hidden="false" customHeight="false" outlineLevel="0" collapsed="false">
      <c r="A43" s="0" t="s">
        <v>169</v>
      </c>
      <c r="B43" s="0" t="s">
        <v>170</v>
      </c>
      <c r="C43" s="0" t="s">
        <v>26</v>
      </c>
      <c r="D43" s="0" t="s">
        <v>171</v>
      </c>
      <c r="E43" s="0" t="n">
        <f aca="false">BoardQty*15</f>
        <v>60</v>
      </c>
      <c r="F43" s="12" t="n">
        <f aca="true">MINA(INDIRECT(ADDRESS(ROW(),COLUMN(digikey_part_data)+2)),INDIRECT(ADDRESS(ROW(),COLUMN(mouser_part_data)+2)),INDIRECT(ADDRESS(ROW(),COLUMN(rs_part_data)+2)))</f>
        <v>0.017</v>
      </c>
      <c r="G43" s="12" t="n">
        <f aca="false">IFERROR(E43*F43,"")</f>
        <v>1.02</v>
      </c>
      <c r="H43" s="0" t="n">
        <v>620882</v>
      </c>
      <c r="J43" s="12" t="n">
        <f aca="false">IFERROR(LOOKUP(IF(I43="",E43,I43),{0,1,10,100,1000,2500,5000,10000,25000,50000,125000},{0,0.1,0.017,0.0067,0.00303,0.00263,0.00217,0.00189,0.00166,0.00152,0.00151}),"")</f>
        <v>0.017</v>
      </c>
      <c r="K43" s="12" t="n">
        <f aca="false">IFERROR(IF(I43="",E43,I43)*J43,"")</f>
        <v>1.02</v>
      </c>
      <c r="L43" s="13" t="s">
        <v>172</v>
      </c>
    </row>
    <row r="44" customFormat="false" ht="15" hidden="false" customHeight="false" outlineLevel="0" collapsed="false">
      <c r="A44" s="0" t="s">
        <v>173</v>
      </c>
      <c r="B44" s="0" t="s">
        <v>174</v>
      </c>
      <c r="C44" s="0" t="s">
        <v>26</v>
      </c>
      <c r="D44" s="0" t="s">
        <v>175</v>
      </c>
      <c r="E44" s="0" t="n">
        <f aca="false">BoardQty*2</f>
        <v>8</v>
      </c>
      <c r="F44" s="12" t="n">
        <f aca="true">MINA(INDIRECT(ADDRESS(ROW(),COLUMN(digikey_part_data)+2)),INDIRECT(ADDRESS(ROW(),COLUMN(mouser_part_data)+2)),INDIRECT(ADDRESS(ROW(),COLUMN(rs_part_data)+2)))</f>
        <v>0.1</v>
      </c>
      <c r="G44" s="12" t="n">
        <f aca="false">IFERROR(E44*F44,"")</f>
        <v>0.8</v>
      </c>
      <c r="H44" s="0" t="n">
        <v>103576</v>
      </c>
      <c r="J44" s="12" t="n">
        <f aca="false">IFERROR(LOOKUP(IF(I44="",E44,I44),{0,1,10,100,1000,2500,5000,10000,25000,50000,125000},{0,0.1,0.017,0.0067,0.00303,0.00263,0.00217,0.00189,0.00166,0.00152,0.00151}),"")</f>
        <v>0.1</v>
      </c>
      <c r="K44" s="12" t="n">
        <f aca="false">IFERROR(IF(I44="",E44,I44)*J44,"")</f>
        <v>0.8</v>
      </c>
      <c r="L44" s="13" t="s">
        <v>176</v>
      </c>
    </row>
    <row r="45" customFormat="false" ht="15" hidden="false" customHeight="false" outlineLevel="0" collapsed="false">
      <c r="A45" s="0" t="s">
        <v>177</v>
      </c>
      <c r="B45" s="0" t="s">
        <v>178</v>
      </c>
      <c r="C45" s="0" t="s">
        <v>26</v>
      </c>
      <c r="D45" s="0" t="s">
        <v>179</v>
      </c>
      <c r="E45" s="0" t="n">
        <f aca="false">BoardQty*2</f>
        <v>8</v>
      </c>
      <c r="F45" s="12" t="n">
        <f aca="true">MINA(INDIRECT(ADDRESS(ROW(),COLUMN(digikey_part_data)+2)),INDIRECT(ADDRESS(ROW(),COLUMN(mouser_part_data)+2)),INDIRECT(ADDRESS(ROW(),COLUMN(rs_part_data)+2)))</f>
        <v>0.1</v>
      </c>
      <c r="G45" s="12" t="n">
        <f aca="false">IFERROR(E45*F45,"")</f>
        <v>0.8</v>
      </c>
      <c r="H45" s="0" t="n">
        <v>278026</v>
      </c>
      <c r="J45" s="12" t="n">
        <f aca="false">IFERROR(LOOKUP(IF(I45="",E45,I45),{0,1,10,100,1000,2500,5000,10000,25000,50000,125000},{0,0.1,0.017,0.0067,0.00303,0.00263,0.00217,0.00189,0.00166,0.00152,0.00151}),"")</f>
        <v>0.1</v>
      </c>
      <c r="K45" s="12" t="n">
        <f aca="false">IFERROR(IF(I45="",E45,I45)*J45,"")</f>
        <v>0.8</v>
      </c>
      <c r="L45" s="13" t="s">
        <v>180</v>
      </c>
    </row>
    <row r="46" customFormat="false" ht="15" hidden="false" customHeight="false" outlineLevel="0" collapsed="false">
      <c r="A46" s="0" t="s">
        <v>181</v>
      </c>
      <c r="B46" s="0" t="s">
        <v>182</v>
      </c>
      <c r="C46" s="0" t="s">
        <v>26</v>
      </c>
      <c r="D46" s="0" t="s">
        <v>183</v>
      </c>
      <c r="E46" s="0" t="n">
        <f aca="false">BoardQty*2</f>
        <v>8</v>
      </c>
      <c r="F46" s="12" t="n">
        <f aca="true">MINA(INDIRECT(ADDRESS(ROW(),COLUMN(digikey_part_data)+2)),INDIRECT(ADDRESS(ROW(),COLUMN(mouser_part_data)+2)),INDIRECT(ADDRESS(ROW(),COLUMN(rs_part_data)+2)))</f>
        <v>0.1</v>
      </c>
      <c r="G46" s="12" t="n">
        <f aca="false">IFERROR(E46*F46,"")</f>
        <v>0.8</v>
      </c>
      <c r="H46" s="0" t="n">
        <v>260474</v>
      </c>
      <c r="J46" s="12" t="n">
        <f aca="false">IFERROR(LOOKUP(IF(I46="",E46,I46),{0,1,10,100,1000,2500,5000,10000,25000,50000,125000},{0,0.1,0.017,0.0067,0.00303,0.00263,0.00217,0.00189,0.00166,0.00152,0.00151}),"")</f>
        <v>0.1</v>
      </c>
      <c r="K46" s="12" t="n">
        <f aca="false">IFERROR(IF(I46="",E46,I46)*J46,"")</f>
        <v>0.8</v>
      </c>
      <c r="L46" s="13" t="s">
        <v>184</v>
      </c>
    </row>
    <row r="47" customFormat="false" ht="15" hidden="false" customHeight="false" outlineLevel="0" collapsed="false">
      <c r="A47" s="0" t="s">
        <v>185</v>
      </c>
      <c r="B47" s="0" t="s">
        <v>186</v>
      </c>
      <c r="C47" s="0" t="s">
        <v>26</v>
      </c>
      <c r="D47" s="0" t="s">
        <v>187</v>
      </c>
      <c r="E47" s="0" t="n">
        <f aca="false">BoardQty*4</f>
        <v>16</v>
      </c>
      <c r="F47" s="12" t="n">
        <f aca="true">MINA(INDIRECT(ADDRESS(ROW(),COLUMN(digikey_part_data)+2)),INDIRECT(ADDRESS(ROW(),COLUMN(mouser_part_data)+2)),INDIRECT(ADDRESS(ROW(),COLUMN(rs_part_data)+2)))</f>
        <v>0.017</v>
      </c>
      <c r="G47" s="12" t="n">
        <f aca="false">IFERROR(E47*F47,"")</f>
        <v>0.272</v>
      </c>
      <c r="H47" s="0" t="n">
        <v>214851</v>
      </c>
      <c r="J47" s="12" t="n">
        <f aca="false">IFERROR(LOOKUP(IF(I47="",E47,I47),{0,1,10,100,1000,2500,5000,10000,25000,50000,125000},{0,0.1,0.017,0.0067,0.00303,0.00263,0.00217,0.00189,0.00166,0.00152,0.00151}),"")</f>
        <v>0.017</v>
      </c>
      <c r="K47" s="12" t="n">
        <f aca="false">IFERROR(IF(I47="",E47,I47)*J47,"")</f>
        <v>0.272</v>
      </c>
      <c r="L47" s="13" t="s">
        <v>188</v>
      </c>
    </row>
    <row r="48" customFormat="false" ht="15" hidden="false" customHeight="false" outlineLevel="0" collapsed="false">
      <c r="A48" s="0" t="s">
        <v>189</v>
      </c>
      <c r="B48" s="0" t="s">
        <v>190</v>
      </c>
      <c r="C48" s="0" t="s">
        <v>26</v>
      </c>
      <c r="D48" s="0" t="s">
        <v>191</v>
      </c>
      <c r="E48" s="0" t="n">
        <f aca="false">BoardQty*2</f>
        <v>8</v>
      </c>
      <c r="F48" s="12" t="n">
        <f aca="true">MINA(INDIRECT(ADDRESS(ROW(),COLUMN(digikey_part_data)+2)),INDIRECT(ADDRESS(ROW(),COLUMN(mouser_part_data)+2)),INDIRECT(ADDRESS(ROW(),COLUMN(rs_part_data)+2)))</f>
        <v>0.1</v>
      </c>
      <c r="G48" s="12" t="n">
        <f aca="false">IFERROR(E48*F48,"")</f>
        <v>0.8</v>
      </c>
      <c r="H48" s="0" t="n">
        <v>62633</v>
      </c>
      <c r="J48" s="12" t="n">
        <f aca="false">IFERROR(LOOKUP(IF(I48="",E48,I48),{0,1,10,100,1000,2500,5000,10000,25000,50000,125000},{0,0.1,0.017,0.0067,0.00303,0.00263,0.00217,0.00189,0.00166,0.00152,0.00151}),"")</f>
        <v>0.1</v>
      </c>
      <c r="K48" s="12" t="n">
        <f aca="false">IFERROR(IF(I48="",E48,I48)*J48,"")</f>
        <v>0.8</v>
      </c>
      <c r="L48" s="13" t="s">
        <v>192</v>
      </c>
    </row>
    <row r="49" customFormat="false" ht="15" hidden="false" customHeight="false" outlineLevel="0" collapsed="false">
      <c r="A49" s="0" t="s">
        <v>193</v>
      </c>
      <c r="B49" s="0" t="s">
        <v>182</v>
      </c>
      <c r="C49" s="0" t="s">
        <v>26</v>
      </c>
      <c r="D49" s="0" t="s">
        <v>194</v>
      </c>
      <c r="E49" s="0" t="n">
        <f aca="false">BoardQty*2</f>
        <v>8</v>
      </c>
      <c r="F49" s="12" t="n">
        <f aca="true">MINA(INDIRECT(ADDRESS(ROW(),COLUMN(digikey_part_data)+2)),INDIRECT(ADDRESS(ROW(),COLUMN(mouser_part_data)+2)),INDIRECT(ADDRESS(ROW(),COLUMN(rs_part_data)+2)))</f>
        <v>0.1</v>
      </c>
      <c r="G49" s="12" t="n">
        <f aca="false">IFERROR(E49*F49,"")</f>
        <v>0.8</v>
      </c>
      <c r="H49" s="0" t="n">
        <v>260474</v>
      </c>
      <c r="J49" s="12" t="n">
        <f aca="false">IFERROR(LOOKUP(IF(I49="",E49,I49),{0,1,10,100,1000,2500,5000,10000,25000,50000,125000},{0,0.1,0.017,0.0067,0.00303,0.00263,0.00217,0.00189,0.00166,0.00152,0.00151}),"")</f>
        <v>0.1</v>
      </c>
      <c r="K49" s="12" t="n">
        <f aca="false">IFERROR(IF(I49="",E49,I49)*J49,"")</f>
        <v>0.8</v>
      </c>
      <c r="L49" s="13" t="s">
        <v>184</v>
      </c>
    </row>
    <row r="50" customFormat="false" ht="15" hidden="false" customHeight="false" outlineLevel="0" collapsed="false">
      <c r="A50" s="0" t="s">
        <v>195</v>
      </c>
      <c r="B50" s="0" t="s">
        <v>196</v>
      </c>
      <c r="C50" s="0" t="s">
        <v>26</v>
      </c>
      <c r="D50" s="0" t="s">
        <v>197</v>
      </c>
      <c r="E50" s="0" t="n">
        <f aca="false">BoardQty*4</f>
        <v>16</v>
      </c>
      <c r="F50" s="12" t="n">
        <f aca="true">MINA(INDIRECT(ADDRESS(ROW(),COLUMN(digikey_part_data)+2)),INDIRECT(ADDRESS(ROW(),COLUMN(mouser_part_data)+2)),INDIRECT(ADDRESS(ROW(),COLUMN(rs_part_data)+2)))</f>
        <v>0.017</v>
      </c>
      <c r="G50" s="12" t="n">
        <f aca="false">IFERROR(E50*F50,"")</f>
        <v>0.272</v>
      </c>
      <c r="H50" s="0" t="n">
        <v>3755</v>
      </c>
      <c r="J50" s="12" t="n">
        <f aca="false">IFERROR(LOOKUP(IF(I50="",E50,I50),{0,1,10,100,1000,2500,5000,10000,25000,50000,125000},{0,0.1,0.017,0.0067,0.00303,0.00263,0.00217,0.00189,0.00166,0.00152,0.00151}),"")</f>
        <v>0.017</v>
      </c>
      <c r="K50" s="12" t="n">
        <f aca="false">IFERROR(IF(I50="",E50,I50)*J50,"")</f>
        <v>0.272</v>
      </c>
      <c r="L50" s="13" t="s">
        <v>198</v>
      </c>
    </row>
    <row r="51" customFormat="false" ht="15" hidden="false" customHeight="false" outlineLevel="0" collapsed="false">
      <c r="A51" s="0" t="s">
        <v>199</v>
      </c>
      <c r="B51" s="0" t="s">
        <v>200</v>
      </c>
      <c r="C51" s="0" t="s">
        <v>201</v>
      </c>
      <c r="D51" s="0" t="s">
        <v>202</v>
      </c>
      <c r="E51" s="0" t="n">
        <f aca="false">BoardQty*4</f>
        <v>16</v>
      </c>
      <c r="F51" s="12" t="n">
        <f aca="true">MINA(INDIRECT(ADDRESS(ROW(),COLUMN(digikey_part_data)+2)),INDIRECT(ADDRESS(ROW(),COLUMN(mouser_part_data)+2)),INDIRECT(ADDRESS(ROW(),COLUMN(rs_part_data)+2)))</f>
        <v>0.11</v>
      </c>
      <c r="G51" s="12" t="n">
        <f aca="false">IFERROR(E51*F51,"")</f>
        <v>1.76</v>
      </c>
      <c r="H51" s="0" t="n">
        <v>15048</v>
      </c>
      <c r="J51" s="12" t="n">
        <f aca="false">IFERROR(LOOKUP(IF(I51="",E51,I51),{0,1,10,100,1000,4000,8000,12000,28000,100000},{0,0.12,0.11,0.0424,0.01863,0.01463,0.01309,0.01174,0.01078,0.01015}),"")</f>
        <v>0.11</v>
      </c>
      <c r="K51" s="12" t="n">
        <f aca="false">IFERROR(IF(I51="",E51,I51)*J51,"")</f>
        <v>1.76</v>
      </c>
      <c r="L51" s="13" t="s">
        <v>203</v>
      </c>
    </row>
    <row r="52" customFormat="false" ht="15" hidden="false" customHeight="false" outlineLevel="0" collapsed="false">
      <c r="A52" s="0" t="s">
        <v>204</v>
      </c>
      <c r="B52" s="0" t="s">
        <v>205</v>
      </c>
      <c r="C52" s="0" t="s">
        <v>26</v>
      </c>
      <c r="D52" s="0" t="s">
        <v>206</v>
      </c>
      <c r="E52" s="0" t="n">
        <f aca="false">BoardQty*6</f>
        <v>24</v>
      </c>
      <c r="F52" s="12" t="n">
        <f aca="true">MINA(INDIRECT(ADDRESS(ROW(),COLUMN(digikey_part_data)+2)),INDIRECT(ADDRESS(ROW(),COLUMN(mouser_part_data)+2)),INDIRECT(ADDRESS(ROW(),COLUMN(rs_part_data)+2)))</f>
        <v>0.017</v>
      </c>
      <c r="G52" s="12" t="n">
        <f aca="false">IFERROR(E52*F52,"")</f>
        <v>0.408</v>
      </c>
      <c r="H52" s="0" t="n">
        <v>169629</v>
      </c>
      <c r="J52" s="12" t="n">
        <f aca="false">IFERROR(LOOKUP(IF(I52="",E52,I52),{0,1,10,100,1000,2500,5000,10000,25000,50000,125000},{0,0.1,0.017,0.0067,0.00303,0.00263,0.00217,0.00189,0.00166,0.00152,0.00151}),"")</f>
        <v>0.017</v>
      </c>
      <c r="K52" s="12" t="n">
        <f aca="false">IFERROR(IF(I52="",E52,I52)*J52,"")</f>
        <v>0.408</v>
      </c>
      <c r="L52" s="13" t="s">
        <v>207</v>
      </c>
    </row>
    <row r="53" customFormat="false" ht="15" hidden="false" customHeight="false" outlineLevel="0" collapsed="false">
      <c r="A53" s="0" t="s">
        <v>208</v>
      </c>
      <c r="B53" s="0" t="s">
        <v>209</v>
      </c>
      <c r="C53" s="0" t="s">
        <v>26</v>
      </c>
      <c r="D53" s="0" t="s">
        <v>210</v>
      </c>
      <c r="E53" s="0" t="n">
        <f aca="false">BoardQty*2</f>
        <v>8</v>
      </c>
      <c r="F53" s="12" t="n">
        <f aca="true">MINA(INDIRECT(ADDRESS(ROW(),COLUMN(digikey_part_data)+2)),INDIRECT(ADDRESS(ROW(),COLUMN(mouser_part_data)+2)),INDIRECT(ADDRESS(ROW(),COLUMN(rs_part_data)+2)))</f>
        <v>0.1</v>
      </c>
      <c r="G53" s="12" t="n">
        <f aca="false">IFERROR(E53*F53,"")</f>
        <v>0.8</v>
      </c>
      <c r="H53" s="0" t="n">
        <v>270315</v>
      </c>
      <c r="J53" s="12" t="n">
        <f aca="false">IFERROR(LOOKUP(IF(I53="",E53,I53),{0,1,10,100,1000,2500,5000,10000,25000,30000,50000,100000,125000},{0,0.1,0.017,0.0067,0.00303,0.00263,0.00217,0.00189,0.00166,0.00166,0.00152,0.00151,0.00151}),"")</f>
        <v>0.1</v>
      </c>
      <c r="K53" s="12" t="n">
        <f aca="false">IFERROR(IF(I53="",E53,I53)*J53,"")</f>
        <v>0.8</v>
      </c>
      <c r="L53" s="13" t="s">
        <v>211</v>
      </c>
    </row>
    <row r="54" customFormat="false" ht="15" hidden="false" customHeight="false" outlineLevel="0" collapsed="false">
      <c r="A54" s="0" t="s">
        <v>212</v>
      </c>
      <c r="B54" s="0" t="s">
        <v>162</v>
      </c>
      <c r="C54" s="0" t="s">
        <v>26</v>
      </c>
      <c r="D54" s="0" t="s">
        <v>213</v>
      </c>
      <c r="E54" s="0" t="n">
        <f aca="false">BoardQty*4</f>
        <v>16</v>
      </c>
      <c r="F54" s="12" t="n">
        <f aca="true">MINA(INDIRECT(ADDRESS(ROW(),COLUMN(digikey_part_data)+2)),INDIRECT(ADDRESS(ROW(),COLUMN(mouser_part_data)+2)),INDIRECT(ADDRESS(ROW(),COLUMN(rs_part_data)+2)))</f>
        <v>0.017</v>
      </c>
      <c r="G54" s="12" t="n">
        <f aca="false">IFERROR(E54*F54,"")</f>
        <v>0.272</v>
      </c>
      <c r="H54" s="0" t="n">
        <v>288591</v>
      </c>
      <c r="J54" s="12" t="n">
        <f aca="false">IFERROR(LOOKUP(IF(I54="",E54,I54),{0,1,10,100,1000,2500,5000,10000,25000,50000,125000},{0,0.1,0.017,0.0067,0.00303,0.00263,0.00217,0.00189,0.00166,0.00152,0.00151}),"")</f>
        <v>0.017</v>
      </c>
      <c r="K54" s="12" t="n">
        <f aca="false">IFERROR(IF(I54="",E54,I54)*J54,"")</f>
        <v>0.272</v>
      </c>
      <c r="L54" s="13" t="s">
        <v>214</v>
      </c>
    </row>
    <row r="55" customFormat="false" ht="15" hidden="false" customHeight="false" outlineLevel="0" collapsed="false">
      <c r="A55" s="0" t="s">
        <v>215</v>
      </c>
      <c r="B55" s="0" t="s">
        <v>216</v>
      </c>
      <c r="C55" s="0" t="s">
        <v>26</v>
      </c>
      <c r="D55" s="0" t="s">
        <v>210</v>
      </c>
      <c r="E55" s="0" t="n">
        <f aca="false">BoardQty*2</f>
        <v>8</v>
      </c>
      <c r="F55" s="12" t="n">
        <f aca="true">MINA(INDIRECT(ADDRESS(ROW(),COLUMN(digikey_part_data)+2)),INDIRECT(ADDRESS(ROW(),COLUMN(mouser_part_data)+2)),INDIRECT(ADDRESS(ROW(),COLUMN(rs_part_data)+2)))</f>
        <v>0.1</v>
      </c>
      <c r="G55" s="12" t="n">
        <f aca="false">IFERROR(E55*F55,"")</f>
        <v>0.8</v>
      </c>
      <c r="H55" s="0" t="n">
        <v>270315</v>
      </c>
      <c r="J55" s="12" t="n">
        <f aca="false">IFERROR(LOOKUP(IF(I55="",E55,I55),{0,1,10,100,1000,2500,5000,10000,25000,30000,50000,100000,125000},{0,0.1,0.017,0.0067,0.00303,0.00263,0.00217,0.00189,0.00166,0.00166,0.00152,0.00151,0.00151}),"")</f>
        <v>0.1</v>
      </c>
      <c r="K55" s="12" t="n">
        <f aca="false">IFERROR(IF(I55="",E55,I55)*J55,"")</f>
        <v>0.8</v>
      </c>
      <c r="L55" s="13" t="s">
        <v>211</v>
      </c>
    </row>
    <row r="56" customFormat="false" ht="15" hidden="false" customHeight="false" outlineLevel="0" collapsed="false">
      <c r="A56" s="0" t="s">
        <v>217</v>
      </c>
      <c r="B56" s="0" t="s">
        <v>170</v>
      </c>
      <c r="C56" s="0" t="s">
        <v>201</v>
      </c>
      <c r="D56" s="0" t="s">
        <v>218</v>
      </c>
      <c r="E56" s="0" t="n">
        <f aca="false">BoardQty*4</f>
        <v>16</v>
      </c>
      <c r="F56" s="12" t="n">
        <f aca="true">MINA(INDIRECT(ADDRESS(ROW(),COLUMN(digikey_part_data)+2)),INDIRECT(ADDRESS(ROW(),COLUMN(mouser_part_data)+2)),INDIRECT(ADDRESS(ROW(),COLUMN(rs_part_data)+2)))</f>
        <v>0.11</v>
      </c>
      <c r="G56" s="12" t="n">
        <f aca="false">IFERROR(E56*F56,"")</f>
        <v>1.76</v>
      </c>
      <c r="H56" s="0" t="n">
        <v>3864</v>
      </c>
      <c r="J56" s="12" t="n">
        <f aca="false">IFERROR(LOOKUP(IF(I56="",E56,I56),{0,1,10,100,1000,4000,8000,12000,28000,100000},{0,0.12,0.11,0.0424,0.01863,0.01463,0.01309,0.01174,0.01078,0.01015}),"")</f>
        <v>0.11</v>
      </c>
      <c r="K56" s="12" t="n">
        <f aca="false">IFERROR(IF(I56="",E56,I56)*J56,"")</f>
        <v>1.76</v>
      </c>
      <c r="L56" s="13" t="s">
        <v>219</v>
      </c>
    </row>
    <row r="57" customFormat="false" ht="15" hidden="false" customHeight="false" outlineLevel="0" collapsed="false">
      <c r="A57" s="0" t="s">
        <v>220</v>
      </c>
      <c r="B57" s="0" t="s">
        <v>221</v>
      </c>
      <c r="C57" s="0" t="s">
        <v>222</v>
      </c>
      <c r="D57" s="0" t="s">
        <v>223</v>
      </c>
      <c r="E57" s="0" t="n">
        <f aca="false">BoardQty*2</f>
        <v>8</v>
      </c>
      <c r="F57" s="12" t="n">
        <f aca="true">MINA(INDIRECT(ADDRESS(ROW(),COLUMN(digikey_part_data)+2)),INDIRECT(ADDRESS(ROW(),COLUMN(mouser_part_data)+2)),INDIRECT(ADDRESS(ROW(),COLUMN(rs_part_data)+2)))</f>
        <v>1.9</v>
      </c>
      <c r="G57" s="12" t="n">
        <f aca="false">IFERROR(E57*F57,"")</f>
        <v>15.2</v>
      </c>
      <c r="H57" s="0" t="n">
        <v>38650</v>
      </c>
      <c r="J57" s="12" t="n">
        <f aca="false">IFERROR(LOOKUP(IF(I57="",E57,I57),{0,1,10,50,100,500,1200},{0,1.9,1.71,1.55,1.42,1.34,1.19001}),"")</f>
        <v>1.9</v>
      </c>
      <c r="K57" s="12" t="n">
        <f aca="false">IFERROR(IF(I57="",E57,I57)*J57,"")</f>
        <v>15.2</v>
      </c>
      <c r="L57" s="13" t="s">
        <v>224</v>
      </c>
    </row>
    <row r="58" customFormat="false" ht="15" hidden="false" customHeight="false" outlineLevel="0" collapsed="false">
      <c r="A58" s="0" t="s">
        <v>225</v>
      </c>
      <c r="B58" s="0" t="s">
        <v>226</v>
      </c>
      <c r="C58" s="0" t="s">
        <v>227</v>
      </c>
      <c r="D58" s="0" t="s">
        <v>228</v>
      </c>
      <c r="E58" s="0" t="n">
        <f aca="false">BoardQty*2</f>
        <v>8</v>
      </c>
      <c r="F58" s="12" t="n">
        <f aca="true">MINA(INDIRECT(ADDRESS(ROW(),COLUMN(digikey_part_data)+2)),INDIRECT(ADDRESS(ROW(),COLUMN(mouser_part_data)+2)),INDIRECT(ADDRESS(ROW(),COLUMN(rs_part_data)+2)))</f>
        <v>0.46</v>
      </c>
      <c r="G58" s="12" t="n">
        <f aca="false">IFERROR(E58*F58,"")</f>
        <v>3.68</v>
      </c>
      <c r="H58" s="0" t="n">
        <v>27780</v>
      </c>
      <c r="J58" s="12" t="n">
        <f aca="false">IFERROR(LOOKUP(IF(I58="",E58,I58),{0,1,10,100,500,1000,2500,5000,12500,25000,62500,125000},{0,0.46,0.346,0.2153,0.1473,0.1133,0.099,0.0935,0.08525,0.07975,0.0715,0.06875}),"")</f>
        <v>0.46</v>
      </c>
      <c r="K58" s="12" t="n">
        <f aca="false">IFERROR(IF(I58="",E58,I58)*J58,"")</f>
        <v>3.68</v>
      </c>
      <c r="L58" s="13" t="s">
        <v>229</v>
      </c>
    </row>
    <row r="59" customFormat="false" ht="15" hidden="false" customHeight="false" outlineLevel="0" collapsed="false">
      <c r="A59" s="0" t="s">
        <v>230</v>
      </c>
      <c r="B59" s="0" t="s">
        <v>231</v>
      </c>
      <c r="C59" s="0" t="s">
        <v>232</v>
      </c>
      <c r="D59" s="0" t="s">
        <v>233</v>
      </c>
      <c r="E59" s="0" t="n">
        <f aca="false">BoardQty*1</f>
        <v>4</v>
      </c>
      <c r="F59" s="12" t="n">
        <f aca="true">MINA(INDIRECT(ADDRESS(ROW(),COLUMN(digikey_part_data)+2)),INDIRECT(ADDRESS(ROW(),COLUMN(mouser_part_data)+2)),INDIRECT(ADDRESS(ROW(),COLUMN(rs_part_data)+2)))</f>
        <v>0.35</v>
      </c>
      <c r="G59" s="12" t="n">
        <f aca="false">IFERROR(E59*F59,"")</f>
        <v>1.4</v>
      </c>
      <c r="H59" s="0" t="n">
        <v>997</v>
      </c>
      <c r="J59" s="12" t="n">
        <f aca="false">IFERROR(LOOKUP(IF(I59="",E59,I59),{0,1,10,100,500,1000,3000,6000,15000,30000,75000},{0,0.35,0.285,0.1941,0.1456,0.10921,0.10602,0.10013,0.0913,0.08541,0.07657}),"")</f>
        <v>0.35</v>
      </c>
      <c r="K59" s="12" t="n">
        <f aca="false">IFERROR(IF(I59="",E59,I59)*J59,"")</f>
        <v>1.4</v>
      </c>
      <c r="L59" s="13" t="s">
        <v>234</v>
      </c>
    </row>
    <row r="60" customFormat="false" ht="15" hidden="false" customHeight="false" outlineLevel="0" collapsed="false">
      <c r="A60" s="0" t="s">
        <v>235</v>
      </c>
      <c r="B60" s="0" t="s">
        <v>236</v>
      </c>
      <c r="C60" s="0" t="s">
        <v>232</v>
      </c>
      <c r="D60" s="0" t="s">
        <v>233</v>
      </c>
      <c r="E60" s="0" t="n">
        <f aca="false">BoardQty*1</f>
        <v>4</v>
      </c>
      <c r="F60" s="12" t="n">
        <f aca="true">MINA(INDIRECT(ADDRESS(ROW(),COLUMN(digikey_part_data)+2)),INDIRECT(ADDRESS(ROW(),COLUMN(mouser_part_data)+2)),INDIRECT(ADDRESS(ROW(),COLUMN(rs_part_data)+2)))</f>
        <v>0.35</v>
      </c>
      <c r="G60" s="12" t="n">
        <f aca="false">IFERROR(E60*F60,"")</f>
        <v>1.4</v>
      </c>
      <c r="H60" s="0" t="n">
        <v>997</v>
      </c>
      <c r="J60" s="12" t="n">
        <f aca="false">IFERROR(LOOKUP(IF(I60="",E60,I60),{0,1,10,100,500,1000,3000,6000,15000,30000,75000},{0,0.35,0.285,0.1941,0.1456,0.10921,0.10602,0.10013,0.0913,0.08541,0.07657}),"")</f>
        <v>0.35</v>
      </c>
      <c r="K60" s="12" t="n">
        <f aca="false">IFERROR(IF(I60="",E60,I60)*J60,"")</f>
        <v>1.4</v>
      </c>
      <c r="L60" s="13" t="s">
        <v>234</v>
      </c>
    </row>
    <row r="61" customFormat="false" ht="15" hidden="false" customHeight="false" outlineLevel="0" collapsed="false">
      <c r="A61" s="0" t="s">
        <v>237</v>
      </c>
      <c r="B61" s="0" t="s">
        <v>238</v>
      </c>
      <c r="C61" s="0" t="s">
        <v>239</v>
      </c>
      <c r="D61" s="0" t="s">
        <v>240</v>
      </c>
      <c r="E61" s="0" t="n">
        <f aca="false">BoardQty*2</f>
        <v>8</v>
      </c>
      <c r="F61" s="12" t="n">
        <f aca="true">MINA(INDIRECT(ADDRESS(ROW(),COLUMN(digikey_part_data)+2)),INDIRECT(ADDRESS(ROW(),COLUMN(mouser_part_data)+2)),INDIRECT(ADDRESS(ROW(),COLUMN(rs_part_data)+2)))</f>
        <v>0.222167</v>
      </c>
      <c r="G61" s="12" t="n">
        <f aca="false">IFERROR(E61*F61,"")</f>
        <v>1.777336</v>
      </c>
      <c r="H61" s="0" t="n">
        <v>43067</v>
      </c>
      <c r="J61" s="12" t="n">
        <f aca="false">IFERROR(LOOKUP(IF(I61="",E61,I61),{0,1,25,100,3000},{0,0.27,0.2228,0.2014,0.2014}),"")</f>
        <v>0.27</v>
      </c>
      <c r="K61" s="12" t="n">
        <f aca="false">IFERROR(IF(I61="",E61,I61)*J61,"")</f>
        <v>2.16</v>
      </c>
      <c r="L61" s="13" t="s">
        <v>241</v>
      </c>
      <c r="R61" s="0" t="n">
        <v>80</v>
      </c>
      <c r="T61" s="12" t="n">
        <f aca="false">IFERROR(LOOKUP(IF(S61="",E61,S61),{0,1,20,100},{0,0.222167,0.222167,0.172206}),"")</f>
        <v>0.222167</v>
      </c>
      <c r="U61" s="12" t="n">
        <f aca="false">IFERROR(IF(S61="",E61,S61)*T61,"")</f>
        <v>1.777336</v>
      </c>
      <c r="V61" s="13" t="s">
        <v>242</v>
      </c>
    </row>
    <row r="62" customFormat="false" ht="15" hidden="false" customHeight="false" outlineLevel="0" collapsed="false">
      <c r="A62" s="0" t="s">
        <v>243</v>
      </c>
      <c r="B62" s="0" t="s">
        <v>244</v>
      </c>
      <c r="C62" s="0" t="s">
        <v>245</v>
      </c>
      <c r="D62" s="0" t="s">
        <v>246</v>
      </c>
      <c r="E62" s="0" t="n">
        <f aca="false">BoardQty*2</f>
        <v>8</v>
      </c>
      <c r="F62" s="12" t="n">
        <f aca="true">MINA(INDIRECT(ADDRESS(ROW(),COLUMN(digikey_part_data)+2)),INDIRECT(ADDRESS(ROW(),COLUMN(mouser_part_data)+2)),INDIRECT(ADDRESS(ROW(),COLUMN(rs_part_data)+2)))</f>
        <v>0.075473</v>
      </c>
      <c r="G62" s="12" t="n">
        <f aca="false">IFERROR(E62*F62,"")</f>
        <v>0.603784</v>
      </c>
      <c r="H62" s="0" t="n">
        <v>7562</v>
      </c>
      <c r="J62" s="12" t="n">
        <f aca="false">IFERROR(LOOKUP(IF(I62="",E62,I62),{0,1,10,100,500,1000,3000,6000,15000,30000,75000,150000},{0,0.25,0.205,0.1086,0.07148,0.0486,0.04255,0.037,0.03145,0.0296,0.02775,0.02405}),"")</f>
        <v>0.25</v>
      </c>
      <c r="K62" s="12" t="n">
        <f aca="false">IFERROR(IF(I62="",E62,I62)*J62,"")</f>
        <v>2</v>
      </c>
      <c r="L62" s="13" t="s">
        <v>247</v>
      </c>
      <c r="R62" s="0" t="n">
        <v>3200</v>
      </c>
      <c r="T62" s="12" t="n">
        <f aca="false">IFERROR(LOOKUP(IF(S62="",E62,S62),{0,1,100,500},{0,0.075473,0.075473,0.046772}),"")</f>
        <v>0.075473</v>
      </c>
      <c r="U62" s="12" t="n">
        <f aca="false">IFERROR(IF(S62="",E62,S62)*T62,"")</f>
        <v>0.603784</v>
      </c>
      <c r="V62" s="13" t="s">
        <v>248</v>
      </c>
    </row>
    <row r="63" customFormat="false" ht="15" hidden="false" customHeight="false" outlineLevel="0" collapsed="false">
      <c r="A63" s="0" t="s">
        <v>249</v>
      </c>
      <c r="B63" s="0" t="s">
        <v>250</v>
      </c>
      <c r="C63" s="0" t="s">
        <v>91</v>
      </c>
      <c r="D63" s="0" t="s">
        <v>251</v>
      </c>
      <c r="E63" s="0" t="n">
        <f aca="false">BoardQty*2</f>
        <v>8</v>
      </c>
      <c r="F63" s="12" t="n">
        <f aca="true">MINA(INDIRECT(ADDRESS(ROW(),COLUMN(digikey_part_data)+2)),INDIRECT(ADDRESS(ROW(),COLUMN(mouser_part_data)+2)),INDIRECT(ADDRESS(ROW(),COLUMN(rs_part_data)+2)))</f>
        <v>0.98859</v>
      </c>
      <c r="G63" s="12" t="n">
        <f aca="false">IFERROR(E63*F63,"")</f>
        <v>7.90872</v>
      </c>
      <c r="H63" s="14" t="s">
        <v>38</v>
      </c>
      <c r="J63" s="12" t="n">
        <f aca="false">IFERROR(LOOKUP(IF(I63="",E63,I63),{0,1,25,100,1000,2500},{0,1.06,1.0224,0.9831,0.9153,0.9153}),"")</f>
        <v>1.06</v>
      </c>
      <c r="K63" s="12" t="n">
        <f aca="false">IFERROR(IF(I63="",E63,I63)*J63,"")</f>
        <v>8.48</v>
      </c>
      <c r="L63" s="13" t="s">
        <v>252</v>
      </c>
      <c r="R63" s="14" t="s">
        <v>38</v>
      </c>
      <c r="T63" s="12" t="n">
        <f aca="false">IFERROR(LOOKUP(IF(S63="",E63,S63),{0,1,2,10},{0,0.98859,0.98859,0.962015}),"")</f>
        <v>0.98859</v>
      </c>
      <c r="U63" s="12" t="n">
        <f aca="false">IFERROR(IF(S63="",E63,S63)*T63,"")</f>
        <v>7.90872</v>
      </c>
      <c r="V63" s="13" t="s">
        <v>253</v>
      </c>
    </row>
    <row r="64" customFormat="false" ht="15" hidden="false" customHeight="false" outlineLevel="0" collapsed="false">
      <c r="A64" s="0" t="s">
        <v>254</v>
      </c>
      <c r="B64" s="0" t="s">
        <v>255</v>
      </c>
      <c r="C64" s="0" t="s">
        <v>91</v>
      </c>
      <c r="D64" s="0" t="s">
        <v>256</v>
      </c>
      <c r="E64" s="0" t="n">
        <f aca="false">BoardQty*2</f>
        <v>8</v>
      </c>
      <c r="F64" s="12" t="n">
        <f aca="true">MINA(INDIRECT(ADDRESS(ROW(),COLUMN(digikey_part_data)+2)),INDIRECT(ADDRESS(ROW(),COLUMN(mouser_part_data)+2)),INDIRECT(ADDRESS(ROW(),COLUMN(rs_part_data)+2)))</f>
        <v>1.53</v>
      </c>
      <c r="G64" s="12" t="n">
        <f aca="false">IFERROR(E64*F64,"")</f>
        <v>12.24</v>
      </c>
      <c r="H64" s="0" t="n">
        <v>2500</v>
      </c>
      <c r="J64" s="12" t="n">
        <f aca="false">IFERROR(LOOKUP(IF(I64="",E64,I64),{0,1,25,100,1000,2500},{0,1.53,1.4692,1.4125,1.3221,1.3221}),"")</f>
        <v>1.53</v>
      </c>
      <c r="K64" s="12" t="n">
        <f aca="false">IFERROR(IF(I64="",E64,I64)*J64,"")</f>
        <v>12.24</v>
      </c>
      <c r="L64" s="13" t="s">
        <v>257</v>
      </c>
    </row>
    <row r="65" customFormat="false" ht="15" hidden="false" customHeight="false" outlineLevel="0" collapsed="false">
      <c r="A65" s="0" t="s">
        <v>258</v>
      </c>
      <c r="B65" s="0" t="s">
        <v>259</v>
      </c>
      <c r="C65" s="0" t="s">
        <v>91</v>
      </c>
      <c r="D65" s="0" t="s">
        <v>260</v>
      </c>
      <c r="E65" s="0" t="n">
        <f aca="false">BoardQty*2</f>
        <v>8</v>
      </c>
      <c r="F65" s="12" t="n">
        <f aca="true">MINA(INDIRECT(ADDRESS(ROW(),COLUMN(digikey_part_data)+2)),INDIRECT(ADDRESS(ROW(),COLUMN(mouser_part_data)+2)),INDIRECT(ADDRESS(ROW(),COLUMN(rs_part_data)+2)))</f>
        <v>4.52</v>
      </c>
      <c r="G65" s="12" t="n">
        <f aca="false">IFERROR(E65*F65,"")</f>
        <v>36.16</v>
      </c>
      <c r="H65" s="0" t="n">
        <v>16588</v>
      </c>
      <c r="J65" s="12" t="n">
        <f aca="false">IFERROR(LOOKUP(IF(I65="",E65,I65),{0,1,10,100,500,1000,2500},{0,4.52,3.768,2.7126,2.18516,2.00431,1.94948}),"")</f>
        <v>4.52</v>
      </c>
      <c r="K65" s="12" t="n">
        <f aca="false">IFERROR(IF(I65="",E65,I65)*J65,"")</f>
        <v>36.16</v>
      </c>
      <c r="L65" s="13" t="s">
        <v>261</v>
      </c>
    </row>
    <row r="66" customFormat="false" ht="15" hidden="false" customHeight="false" outlineLevel="0" collapsed="false">
      <c r="A66" s="0" t="s">
        <v>262</v>
      </c>
      <c r="B66" s="0" t="s">
        <v>263</v>
      </c>
      <c r="C66" s="0" t="s">
        <v>264</v>
      </c>
      <c r="D66" s="0" t="s">
        <v>265</v>
      </c>
      <c r="E66" s="0" t="n">
        <f aca="false">BoardQty*2</f>
        <v>8</v>
      </c>
      <c r="F66" s="12" t="n">
        <f aca="true">MINA(INDIRECT(ADDRESS(ROW(),COLUMN(digikey_part_data)+2)),INDIRECT(ADDRESS(ROW(),COLUMN(mouser_part_data)+2)),INDIRECT(ADDRESS(ROW(),COLUMN(rs_part_data)+2)))</f>
        <v>0.65</v>
      </c>
      <c r="G66" s="12" t="n">
        <f aca="false">IFERROR(E66*F66,"")</f>
        <v>5.2</v>
      </c>
      <c r="H66" s="0" t="n">
        <v>5099</v>
      </c>
      <c r="J66" s="12" t="n">
        <f aca="false">IFERROR(LOOKUP(IF(I66="",E66,I66),{0,1,10,100,500,1000,1440,2500,5000,12500},{0,0.65,0.574,0.4402,0.348,0.2784,0.2784,0.22475,0.21025,0.19575}),"")</f>
        <v>0.65</v>
      </c>
      <c r="K66" s="12" t="n">
        <f aca="false">IFERROR(IF(I66="",E66,I66)*J66,"")</f>
        <v>5.2</v>
      </c>
      <c r="L66" s="13" t="s">
        <v>266</v>
      </c>
    </row>
    <row r="67" customFormat="false" ht="15" hidden="false" customHeight="false" outlineLevel="0" collapsed="false">
      <c r="A67" s="0" t="s">
        <v>267</v>
      </c>
      <c r="B67" s="0" t="s">
        <v>268</v>
      </c>
      <c r="C67" s="0" t="s">
        <v>269</v>
      </c>
      <c r="D67" s="0" t="s">
        <v>270</v>
      </c>
      <c r="E67" s="0" t="n">
        <f aca="false">BoardQty*2</f>
        <v>8</v>
      </c>
      <c r="F67" s="12" t="n">
        <f aca="true">MINA(INDIRECT(ADDRESS(ROW(),COLUMN(digikey_part_data)+2)),INDIRECT(ADDRESS(ROW(),COLUMN(mouser_part_data)+2)),INDIRECT(ADDRESS(ROW(),COLUMN(rs_part_data)+2)))</f>
        <v>0.62</v>
      </c>
      <c r="G67" s="12" t="n">
        <f aca="false">IFERROR(E67*F67,"")</f>
        <v>4.96</v>
      </c>
      <c r="H67" s="0" t="n">
        <v>45845</v>
      </c>
      <c r="J67" s="12" t="n">
        <f aca="false">IFERROR(LOOKUP(IF(I67="",E67,I67),{0,1,10,100,500,1000,1520,2500,5000,12500},{0,0.62,0.545,0.4175,0.33,0.264,0.264,0.23925,0.22275,0.2145}),"")</f>
        <v>0.62</v>
      </c>
      <c r="K67" s="12" t="n">
        <f aca="false">IFERROR(IF(I67="",E67,I67)*J67,"")</f>
        <v>4.96</v>
      </c>
      <c r="L67" s="13" t="s">
        <v>271</v>
      </c>
    </row>
    <row r="69" customFormat="false" ht="15" hidden="false" customHeight="false" outlineLevel="0" collapsed="false">
      <c r="A69" s="2" t="s">
        <v>272</v>
      </c>
      <c r="I69" s="6" t="n">
        <f aca="false">IFERROR(IF(OR(I7:I67),COUNTIF(I7:I67,"&gt;0")&amp;" of "&amp;ROWS(I7:I67)&amp;" parts purchased",""),"")</f>
        <v>0</v>
      </c>
      <c r="N69" s="6" t="n">
        <f aca="false">IFERROR(IF(OR(N7:N67),COUNTIF(N7:N67,"&gt;0")&amp;" of "&amp;ROWS(N7:N67)&amp;" parts purchased",""),"")</f>
        <v>0</v>
      </c>
      <c r="S69" s="6" t="n">
        <f aca="false">IFERROR(IF(OR(S7:S67),COUNTIF(S7:S67,"&gt;0")&amp;" of "&amp;ROWS(S7:S67)&amp;" parts purchased",""),"")</f>
        <v>0</v>
      </c>
    </row>
    <row r="70" customFormat="false" ht="15" hidden="false" customHeight="false" outlineLevel="0" collapsed="false">
      <c r="I70" s="0" t="str">
        <f aca="false" t="array" ref="I70:I70">IFERROR(CONCATENATE(TEXT(INDEX($I$7:$I$67,SMALL(IF($L$7:$L$67&lt;&gt;"",IF($I$7:$I$67&lt;&gt;"",ROW($I$7:$I$67)-MIN(ROW($I$7:$I$67))+1,""),""),ROW()-ROW(A$70)+1)),"##0"),","),"")</f>
        <v/>
      </c>
      <c r="J70" s="0" t="str">
        <f aca="false" t="array" ref="J70:J70">IFERROR(CONCATENATE((INDEX($L$7:$L$67,SMALL(IF($L$7:$L$67&lt;&gt;"",IF($I$7:$I$67&lt;&gt;"",ROW($I$7:$I$67)-MIN(ROW($I$7:$I$67))+1,""),""),ROW()-ROW(A$70)+1))),","),"")</f>
        <v/>
      </c>
      <c r="K70" s="0" t="str">
        <f aca="false" t="array" ref="K70:K70">IFERROR(CONCATENATE((INDEX($A$7:$A$67,SMALL(IF($L$7:$L$67&lt;&gt;"",IF($I$7:$I$67&lt;&gt;"",ROW($I$7:$I$67)-MIN(ROW($I$7:$I$67))+1,""),""),ROW()-ROW(A$70)+1))),),"")</f>
        <v/>
      </c>
      <c r="N70" s="0" t="str">
        <f aca="false" t="array" ref="N70:N70">IFERROR(CONCATENATE((INDEX($Q$7:$Q$67,SMALL(IF($Q$7:$Q$67&lt;&gt;"",IF($N$7:$N$67&lt;&gt;"",ROW($N$7:$N$67)-MIN(ROW($N$7:$N$67))+1,""),""),ROW()-ROW(A$70)+1)))," "),"")</f>
        <v/>
      </c>
      <c r="O70" s="0" t="str">
        <f aca="false" t="array" ref="O70:O70">IFERROR(CONCATENATE(TEXT(INDEX($N$7:$N$67,SMALL(IF($Q$7:$Q$67&lt;&gt;"",IF($N$7:$N$67&lt;&gt;"",ROW($N$7:$N$67)-MIN(ROW($N$7:$N$67))+1,""),""),ROW()-ROW(A$70)+1)),"##0")," "),"")</f>
        <v/>
      </c>
      <c r="P70" s="0" t="str">
        <f aca="false" t="array" ref="P70:P70">IFERROR(CONCATENATE((INDEX($A$7:$A$67,SMALL(IF($Q$7:$Q$67&lt;&gt;"",IF($N$7:$N$67&lt;&gt;"",ROW($N$7:$N$67)-MIN(ROW($N$7:$N$67))+1,""),""),ROW()-ROW(A$70)+1))),),"")</f>
        <v/>
      </c>
      <c r="S70" s="0" t="str">
        <f aca="false" t="array" ref="S70:S70">IFERROR(CONCATENATE((INDEX($V$7:$V$67,SMALL(IF($V$7:$V$67&lt;&gt;"",IF($S$7:$S$67&lt;&gt;"",ROW($S$7:$S$67)-MIN(ROW($S$7:$S$67))+1,""),""),ROW()-ROW(A$70)+1)))," "),"")</f>
        <v/>
      </c>
      <c r="T70" s="0" t="str">
        <f aca="false" t="array" ref="T70:T70">IFERROR(CONCATENATE(TEXT(INDEX($S$7:$S$67,SMALL(IF($V$7:$V$67&lt;&gt;"",IF($S$7:$S$67&lt;&gt;"",ROW($S$7:$S$67)-MIN(ROW($S$7:$S$67))+1,""),""),ROW()-ROW(A$70)+1)),"##0")," "),"")</f>
        <v/>
      </c>
      <c r="U70" s="0" t="str">
        <f aca="false" t="array" ref="U70:U70">IFERROR(CONCATENATE((INDEX($A$7:$A$67,SMALL(IF($V$7:$V$67&lt;&gt;"",IF($S$7:$S$67&lt;&gt;"",ROW($S$7:$S$67)-MIN(ROW($S$7:$S$67))+1,""),""),ROW()-ROW(A$70)+1))),),"")</f>
        <v/>
      </c>
    </row>
    <row r="71" customFormat="false" ht="15" hidden="false" customHeight="false" outlineLevel="0" collapsed="false">
      <c r="I71" s="0" t="str">
        <f aca="false" t="array" ref="I71:I71">IFERROR(CONCATENATE(TEXT(INDEX($I$7:$I$67,SMALL(IF($L$7:$L$67&lt;&gt;"",IF($I$7:$I$67&lt;&gt;"",ROW($I$7:$I$67)-MIN(ROW($I$7:$I$67))+1,""),""),ROW()-ROW(A$70)+1)),"##0"),","),"")</f>
        <v/>
      </c>
      <c r="J71" s="0" t="str">
        <f aca="false" t="array" ref="J71:J71">IFERROR(CONCATENATE((INDEX($L$7:$L$67,SMALL(IF($L$7:$L$67&lt;&gt;"",IF($I$7:$I$67&lt;&gt;"",ROW($I$7:$I$67)-MIN(ROW($I$7:$I$67))+1,""),""),ROW()-ROW(A$70)+1))),","),"")</f>
        <v/>
      </c>
      <c r="K71" s="0" t="str">
        <f aca="false" t="array" ref="K71:K71">IFERROR(CONCATENATE((INDEX($A$7:$A$67,SMALL(IF($L$7:$L$67&lt;&gt;"",IF($I$7:$I$67&lt;&gt;"",ROW($I$7:$I$67)-MIN(ROW($I$7:$I$67))+1,""),""),ROW()-ROW(A$70)+1))),),"")</f>
        <v/>
      </c>
      <c r="N71" s="0" t="str">
        <f aca="false" t="array" ref="N71:N71">IFERROR(CONCATENATE((INDEX($Q$7:$Q$67,SMALL(IF($Q$7:$Q$67&lt;&gt;"",IF($N$7:$N$67&lt;&gt;"",ROW($N$7:$N$67)-MIN(ROW($N$7:$N$67))+1,""),""),ROW()-ROW(A$70)+1)))," "),"")</f>
        <v/>
      </c>
      <c r="O71" s="0" t="str">
        <f aca="false" t="array" ref="O71:O71">IFERROR(CONCATENATE(TEXT(INDEX($N$7:$N$67,SMALL(IF($Q$7:$Q$67&lt;&gt;"",IF($N$7:$N$67&lt;&gt;"",ROW($N$7:$N$67)-MIN(ROW($N$7:$N$67))+1,""),""),ROW()-ROW(A$70)+1)),"##0")," "),"")</f>
        <v/>
      </c>
      <c r="P71" s="0" t="str">
        <f aca="false" t="array" ref="P71:P71">IFERROR(CONCATENATE((INDEX($A$7:$A$67,SMALL(IF($Q$7:$Q$67&lt;&gt;"",IF($N$7:$N$67&lt;&gt;"",ROW($N$7:$N$67)-MIN(ROW($N$7:$N$67))+1,""),""),ROW()-ROW(A$70)+1))),),"")</f>
        <v/>
      </c>
      <c r="S71" s="0" t="str">
        <f aca="false" t="array" ref="S71:S71">IFERROR(CONCATENATE((INDEX($V$7:$V$67,SMALL(IF($V$7:$V$67&lt;&gt;"",IF($S$7:$S$67&lt;&gt;"",ROW($S$7:$S$67)-MIN(ROW($S$7:$S$67))+1,""),""),ROW()-ROW(A$70)+1)))," "),"")</f>
        <v/>
      </c>
      <c r="T71" s="0" t="str">
        <f aca="false" t="array" ref="T71:T71">IFERROR(CONCATENATE(TEXT(INDEX($S$7:$S$67,SMALL(IF($V$7:$V$67&lt;&gt;"",IF($S$7:$S$67&lt;&gt;"",ROW($S$7:$S$67)-MIN(ROW($S$7:$S$67))+1,""),""),ROW()-ROW(A$70)+1)),"##0")," "),"")</f>
        <v/>
      </c>
      <c r="U71" s="0" t="str">
        <f aca="false" t="array" ref="U71:U71">IFERROR(CONCATENATE((INDEX($A$7:$A$67,SMALL(IF($V$7:$V$67&lt;&gt;"",IF($S$7:$S$67&lt;&gt;"",ROW($S$7:$S$67)-MIN(ROW($S$7:$S$67))+1,""),""),ROW()-ROW(A$70)+1))),),"")</f>
        <v/>
      </c>
    </row>
    <row r="72" customFormat="false" ht="15" hidden="false" customHeight="false" outlineLevel="0" collapsed="false">
      <c r="I72" s="0" t="str">
        <f aca="false" t="array" ref="I72:I72">IFERROR(CONCATENATE(TEXT(INDEX($I$7:$I$67,SMALL(IF($L$7:$L$67&lt;&gt;"",IF($I$7:$I$67&lt;&gt;"",ROW($I$7:$I$67)-MIN(ROW($I$7:$I$67))+1,""),""),ROW()-ROW(A$70)+1)),"##0"),","),"")</f>
        <v/>
      </c>
      <c r="J72" s="0" t="str">
        <f aca="false" t="array" ref="J72:J72">IFERROR(CONCATENATE((INDEX($L$7:$L$67,SMALL(IF($L$7:$L$67&lt;&gt;"",IF($I$7:$I$67&lt;&gt;"",ROW($I$7:$I$67)-MIN(ROW($I$7:$I$67))+1,""),""),ROW()-ROW(A$70)+1))),","),"")</f>
        <v/>
      </c>
      <c r="K72" s="0" t="str">
        <f aca="false" t="array" ref="K72:K72">IFERROR(CONCATENATE((INDEX($A$7:$A$67,SMALL(IF($L$7:$L$67&lt;&gt;"",IF($I$7:$I$67&lt;&gt;"",ROW($I$7:$I$67)-MIN(ROW($I$7:$I$67))+1,""),""),ROW()-ROW(A$70)+1))),),"")</f>
        <v/>
      </c>
      <c r="N72" s="0" t="str">
        <f aca="false" t="array" ref="N72:N72">IFERROR(CONCATENATE((INDEX($Q$7:$Q$67,SMALL(IF($Q$7:$Q$67&lt;&gt;"",IF($N$7:$N$67&lt;&gt;"",ROW($N$7:$N$67)-MIN(ROW($N$7:$N$67))+1,""),""),ROW()-ROW(A$70)+1)))," "),"")</f>
        <v/>
      </c>
      <c r="O72" s="0" t="str">
        <f aca="false" t="array" ref="O72:O72">IFERROR(CONCATENATE(TEXT(INDEX($N$7:$N$67,SMALL(IF($Q$7:$Q$67&lt;&gt;"",IF($N$7:$N$67&lt;&gt;"",ROW($N$7:$N$67)-MIN(ROW($N$7:$N$67))+1,""),""),ROW()-ROW(A$70)+1)),"##0")," "),"")</f>
        <v/>
      </c>
      <c r="P72" s="0" t="str">
        <f aca="false" t="array" ref="P72:P72">IFERROR(CONCATENATE((INDEX($A$7:$A$67,SMALL(IF($Q$7:$Q$67&lt;&gt;"",IF($N$7:$N$67&lt;&gt;"",ROW($N$7:$N$67)-MIN(ROW($N$7:$N$67))+1,""),""),ROW()-ROW(A$70)+1))),),"")</f>
        <v/>
      </c>
      <c r="S72" s="0" t="str">
        <f aca="false" t="array" ref="S72:S72">IFERROR(CONCATENATE((INDEX($V$7:$V$67,SMALL(IF($V$7:$V$67&lt;&gt;"",IF($S$7:$S$67&lt;&gt;"",ROW($S$7:$S$67)-MIN(ROW($S$7:$S$67))+1,""),""),ROW()-ROW(A$70)+1)))," "),"")</f>
        <v/>
      </c>
      <c r="T72" s="0" t="str">
        <f aca="false" t="array" ref="T72:T72">IFERROR(CONCATENATE(TEXT(INDEX($S$7:$S$67,SMALL(IF($V$7:$V$67&lt;&gt;"",IF($S$7:$S$67&lt;&gt;"",ROW($S$7:$S$67)-MIN(ROW($S$7:$S$67))+1,""),""),ROW()-ROW(A$70)+1)),"##0")," "),"")</f>
        <v/>
      </c>
      <c r="U72" s="0" t="str">
        <f aca="false" t="array" ref="U72:U72">IFERROR(CONCATENATE((INDEX($A$7:$A$67,SMALL(IF($V$7:$V$67&lt;&gt;"",IF($S$7:$S$67&lt;&gt;"",ROW($S$7:$S$67)-MIN(ROW($S$7:$S$67))+1,""),""),ROW()-ROW(A$70)+1))),),"")</f>
        <v/>
      </c>
    </row>
    <row r="73" customFormat="false" ht="15" hidden="false" customHeight="false" outlineLevel="0" collapsed="false">
      <c r="I73" s="0" t="str">
        <f aca="false" t="array" ref="I73:I73">IFERROR(CONCATENATE(TEXT(INDEX($I$7:$I$67,SMALL(IF($L$7:$L$67&lt;&gt;"",IF($I$7:$I$67&lt;&gt;"",ROW($I$7:$I$67)-MIN(ROW($I$7:$I$67))+1,""),""),ROW()-ROW(A$70)+1)),"##0"),","),"")</f>
        <v/>
      </c>
      <c r="J73" s="0" t="str">
        <f aca="false" t="array" ref="J73:J73">IFERROR(CONCATENATE((INDEX($L$7:$L$67,SMALL(IF($L$7:$L$67&lt;&gt;"",IF($I$7:$I$67&lt;&gt;"",ROW($I$7:$I$67)-MIN(ROW($I$7:$I$67))+1,""),""),ROW()-ROW(A$70)+1))),","),"")</f>
        <v/>
      </c>
      <c r="K73" s="0" t="str">
        <f aca="false" t="array" ref="K73:K73">IFERROR(CONCATENATE((INDEX($A$7:$A$67,SMALL(IF($L$7:$L$67&lt;&gt;"",IF($I$7:$I$67&lt;&gt;"",ROW($I$7:$I$67)-MIN(ROW($I$7:$I$67))+1,""),""),ROW()-ROW(A$70)+1))),),"")</f>
        <v/>
      </c>
      <c r="N73" s="0" t="str">
        <f aca="false" t="array" ref="N73:N73">IFERROR(CONCATENATE((INDEX($Q$7:$Q$67,SMALL(IF($Q$7:$Q$67&lt;&gt;"",IF($N$7:$N$67&lt;&gt;"",ROW($N$7:$N$67)-MIN(ROW($N$7:$N$67))+1,""),""),ROW()-ROW(A$70)+1)))," "),"")</f>
        <v/>
      </c>
      <c r="O73" s="0" t="str">
        <f aca="false" t="array" ref="O73:O73">IFERROR(CONCATENATE(TEXT(INDEX($N$7:$N$67,SMALL(IF($Q$7:$Q$67&lt;&gt;"",IF($N$7:$N$67&lt;&gt;"",ROW($N$7:$N$67)-MIN(ROW($N$7:$N$67))+1,""),""),ROW()-ROW(A$70)+1)),"##0")," "),"")</f>
        <v/>
      </c>
      <c r="P73" s="0" t="str">
        <f aca="false" t="array" ref="P73:P73">IFERROR(CONCATENATE((INDEX($A$7:$A$67,SMALL(IF($Q$7:$Q$67&lt;&gt;"",IF($N$7:$N$67&lt;&gt;"",ROW($N$7:$N$67)-MIN(ROW($N$7:$N$67))+1,""),""),ROW()-ROW(A$70)+1))),),"")</f>
        <v/>
      </c>
      <c r="S73" s="0" t="str">
        <f aca="false" t="array" ref="S73:S73">IFERROR(CONCATENATE((INDEX($V$7:$V$67,SMALL(IF($V$7:$V$67&lt;&gt;"",IF($S$7:$S$67&lt;&gt;"",ROW($S$7:$S$67)-MIN(ROW($S$7:$S$67))+1,""),""),ROW()-ROW(A$70)+1)))," "),"")</f>
        <v/>
      </c>
      <c r="T73" s="0" t="str">
        <f aca="false" t="array" ref="T73:T73">IFERROR(CONCATENATE(TEXT(INDEX($S$7:$S$67,SMALL(IF($V$7:$V$67&lt;&gt;"",IF($S$7:$S$67&lt;&gt;"",ROW($S$7:$S$67)-MIN(ROW($S$7:$S$67))+1,""),""),ROW()-ROW(A$70)+1)),"##0")," "),"")</f>
        <v/>
      </c>
      <c r="U73" s="0" t="str">
        <f aca="false" t="array" ref="U73:U73">IFERROR(CONCATENATE((INDEX($A$7:$A$67,SMALL(IF($V$7:$V$67&lt;&gt;"",IF($S$7:$S$67&lt;&gt;"",ROW($S$7:$S$67)-MIN(ROW($S$7:$S$67))+1,""),""),ROW()-ROW(A$70)+1))),),"")</f>
        <v/>
      </c>
    </row>
    <row r="74" customFormat="false" ht="15" hidden="false" customHeight="false" outlineLevel="0" collapsed="false">
      <c r="I74" s="0" t="str">
        <f aca="false" t="array" ref="I74:I74">IFERROR(CONCATENATE(TEXT(INDEX($I$7:$I$67,SMALL(IF($L$7:$L$67&lt;&gt;"",IF($I$7:$I$67&lt;&gt;"",ROW($I$7:$I$67)-MIN(ROW($I$7:$I$67))+1,""),""),ROW()-ROW(A$70)+1)),"##0"),","),"")</f>
        <v/>
      </c>
      <c r="J74" s="0" t="str">
        <f aca="false" t="array" ref="J74:J74">IFERROR(CONCATENATE((INDEX($L$7:$L$67,SMALL(IF($L$7:$L$67&lt;&gt;"",IF($I$7:$I$67&lt;&gt;"",ROW($I$7:$I$67)-MIN(ROW($I$7:$I$67))+1,""),""),ROW()-ROW(A$70)+1))),","),"")</f>
        <v/>
      </c>
      <c r="K74" s="0" t="str">
        <f aca="false" t="array" ref="K74:K74">IFERROR(CONCATENATE((INDEX($A$7:$A$67,SMALL(IF($L$7:$L$67&lt;&gt;"",IF($I$7:$I$67&lt;&gt;"",ROW($I$7:$I$67)-MIN(ROW($I$7:$I$67))+1,""),""),ROW()-ROW(A$70)+1))),),"")</f>
        <v/>
      </c>
      <c r="N74" s="0" t="str">
        <f aca="false" t="array" ref="N74:N74">IFERROR(CONCATENATE((INDEX($Q$7:$Q$67,SMALL(IF($Q$7:$Q$67&lt;&gt;"",IF($N$7:$N$67&lt;&gt;"",ROW($N$7:$N$67)-MIN(ROW($N$7:$N$67))+1,""),""),ROW()-ROW(A$70)+1)))," "),"")</f>
        <v/>
      </c>
      <c r="O74" s="0" t="str">
        <f aca="false" t="array" ref="O74:O74">IFERROR(CONCATENATE(TEXT(INDEX($N$7:$N$67,SMALL(IF($Q$7:$Q$67&lt;&gt;"",IF($N$7:$N$67&lt;&gt;"",ROW($N$7:$N$67)-MIN(ROW($N$7:$N$67))+1,""),""),ROW()-ROW(A$70)+1)),"##0")," "),"")</f>
        <v/>
      </c>
      <c r="P74" s="0" t="str">
        <f aca="false" t="array" ref="P74:P74">IFERROR(CONCATENATE((INDEX($A$7:$A$67,SMALL(IF($Q$7:$Q$67&lt;&gt;"",IF($N$7:$N$67&lt;&gt;"",ROW($N$7:$N$67)-MIN(ROW($N$7:$N$67))+1,""),""),ROW()-ROW(A$70)+1))),),"")</f>
        <v/>
      </c>
      <c r="S74" s="0" t="str">
        <f aca="false" t="array" ref="S74:S74">IFERROR(CONCATENATE((INDEX($V$7:$V$67,SMALL(IF($V$7:$V$67&lt;&gt;"",IF($S$7:$S$67&lt;&gt;"",ROW($S$7:$S$67)-MIN(ROW($S$7:$S$67))+1,""),""),ROW()-ROW(A$70)+1)))," "),"")</f>
        <v/>
      </c>
      <c r="T74" s="0" t="str">
        <f aca="false" t="array" ref="T74:T74">IFERROR(CONCATENATE(TEXT(INDEX($S$7:$S$67,SMALL(IF($V$7:$V$67&lt;&gt;"",IF($S$7:$S$67&lt;&gt;"",ROW($S$7:$S$67)-MIN(ROW($S$7:$S$67))+1,""),""),ROW()-ROW(A$70)+1)),"##0")," "),"")</f>
        <v/>
      </c>
      <c r="U74" s="0" t="str">
        <f aca="false" t="array" ref="U74:U74">IFERROR(CONCATENATE((INDEX($A$7:$A$67,SMALL(IF($V$7:$V$67&lt;&gt;"",IF($S$7:$S$67&lt;&gt;"",ROW($S$7:$S$67)-MIN(ROW($S$7:$S$67))+1,""),""),ROW()-ROW(A$70)+1))),),"")</f>
        <v/>
      </c>
    </row>
    <row r="75" customFormat="false" ht="15" hidden="false" customHeight="false" outlineLevel="0" collapsed="false">
      <c r="I75" s="0" t="str">
        <f aca="false" t="array" ref="I75:I75">IFERROR(CONCATENATE(TEXT(INDEX($I$7:$I$67,SMALL(IF($L$7:$L$67&lt;&gt;"",IF($I$7:$I$67&lt;&gt;"",ROW($I$7:$I$67)-MIN(ROW($I$7:$I$67))+1,""),""),ROW()-ROW(A$70)+1)),"##0"),","),"")</f>
        <v/>
      </c>
      <c r="J75" s="0" t="str">
        <f aca="false" t="array" ref="J75:J75">IFERROR(CONCATENATE((INDEX($L$7:$L$67,SMALL(IF($L$7:$L$67&lt;&gt;"",IF($I$7:$I$67&lt;&gt;"",ROW($I$7:$I$67)-MIN(ROW($I$7:$I$67))+1,""),""),ROW()-ROW(A$70)+1))),","),"")</f>
        <v/>
      </c>
      <c r="K75" s="0" t="str">
        <f aca="false" t="array" ref="K75:K75">IFERROR(CONCATENATE((INDEX($A$7:$A$67,SMALL(IF($L$7:$L$67&lt;&gt;"",IF($I$7:$I$67&lt;&gt;"",ROW($I$7:$I$67)-MIN(ROW($I$7:$I$67))+1,""),""),ROW()-ROW(A$70)+1))),),"")</f>
        <v/>
      </c>
      <c r="N75" s="0" t="str">
        <f aca="false" t="array" ref="N75:N75">IFERROR(CONCATENATE((INDEX($Q$7:$Q$67,SMALL(IF($Q$7:$Q$67&lt;&gt;"",IF($N$7:$N$67&lt;&gt;"",ROW($N$7:$N$67)-MIN(ROW($N$7:$N$67))+1,""),""),ROW()-ROW(A$70)+1)))," "),"")</f>
        <v/>
      </c>
      <c r="O75" s="0" t="str">
        <f aca="false" t="array" ref="O75:O75">IFERROR(CONCATENATE(TEXT(INDEX($N$7:$N$67,SMALL(IF($Q$7:$Q$67&lt;&gt;"",IF($N$7:$N$67&lt;&gt;"",ROW($N$7:$N$67)-MIN(ROW($N$7:$N$67))+1,""),""),ROW()-ROW(A$70)+1)),"##0")," "),"")</f>
        <v/>
      </c>
      <c r="P75" s="0" t="str">
        <f aca="false" t="array" ref="P75:P75">IFERROR(CONCATENATE((INDEX($A$7:$A$67,SMALL(IF($Q$7:$Q$67&lt;&gt;"",IF($N$7:$N$67&lt;&gt;"",ROW($N$7:$N$67)-MIN(ROW($N$7:$N$67))+1,""),""),ROW()-ROW(A$70)+1))),),"")</f>
        <v/>
      </c>
      <c r="S75" s="0" t="str">
        <f aca="false" t="array" ref="S75:S75">IFERROR(CONCATENATE((INDEX($V$7:$V$67,SMALL(IF($V$7:$V$67&lt;&gt;"",IF($S$7:$S$67&lt;&gt;"",ROW($S$7:$S$67)-MIN(ROW($S$7:$S$67))+1,""),""),ROW()-ROW(A$70)+1)))," "),"")</f>
        <v/>
      </c>
      <c r="T75" s="0" t="str">
        <f aca="false" t="array" ref="T75:T75">IFERROR(CONCATENATE(TEXT(INDEX($S$7:$S$67,SMALL(IF($V$7:$V$67&lt;&gt;"",IF($S$7:$S$67&lt;&gt;"",ROW($S$7:$S$67)-MIN(ROW($S$7:$S$67))+1,""),""),ROW()-ROW(A$70)+1)),"##0")," "),"")</f>
        <v/>
      </c>
      <c r="U75" s="0" t="str">
        <f aca="false" t="array" ref="U75:U75">IFERROR(CONCATENATE((INDEX($A$7:$A$67,SMALL(IF($V$7:$V$67&lt;&gt;"",IF($S$7:$S$67&lt;&gt;"",ROW($S$7:$S$67)-MIN(ROW($S$7:$S$67))+1,""),""),ROW()-ROW(A$70)+1))),),"")</f>
        <v/>
      </c>
    </row>
    <row r="76" customFormat="false" ht="15" hidden="false" customHeight="false" outlineLevel="0" collapsed="false">
      <c r="I76" s="0" t="str">
        <f aca="false" t="array" ref="I76:I76">IFERROR(CONCATENATE(TEXT(INDEX($I$7:$I$67,SMALL(IF($L$7:$L$67&lt;&gt;"",IF($I$7:$I$67&lt;&gt;"",ROW($I$7:$I$67)-MIN(ROW($I$7:$I$67))+1,""),""),ROW()-ROW(A$70)+1)),"##0"),","),"")</f>
        <v/>
      </c>
      <c r="J76" s="0" t="str">
        <f aca="false" t="array" ref="J76:J76">IFERROR(CONCATENATE((INDEX($L$7:$L$67,SMALL(IF($L$7:$L$67&lt;&gt;"",IF($I$7:$I$67&lt;&gt;"",ROW($I$7:$I$67)-MIN(ROW($I$7:$I$67))+1,""),""),ROW()-ROW(A$70)+1))),","),"")</f>
        <v/>
      </c>
      <c r="K76" s="0" t="str">
        <f aca="false" t="array" ref="K76:K76">IFERROR(CONCATENATE((INDEX($A$7:$A$67,SMALL(IF($L$7:$L$67&lt;&gt;"",IF($I$7:$I$67&lt;&gt;"",ROW($I$7:$I$67)-MIN(ROW($I$7:$I$67))+1,""),""),ROW()-ROW(A$70)+1))),),"")</f>
        <v/>
      </c>
      <c r="N76" s="0" t="str">
        <f aca="false" t="array" ref="N76:N76">IFERROR(CONCATENATE((INDEX($Q$7:$Q$67,SMALL(IF($Q$7:$Q$67&lt;&gt;"",IF($N$7:$N$67&lt;&gt;"",ROW($N$7:$N$67)-MIN(ROW($N$7:$N$67))+1,""),""),ROW()-ROW(A$70)+1)))," "),"")</f>
        <v/>
      </c>
      <c r="O76" s="0" t="str">
        <f aca="false" t="array" ref="O76:O76">IFERROR(CONCATENATE(TEXT(INDEX($N$7:$N$67,SMALL(IF($Q$7:$Q$67&lt;&gt;"",IF($N$7:$N$67&lt;&gt;"",ROW($N$7:$N$67)-MIN(ROW($N$7:$N$67))+1,""),""),ROW()-ROW(A$70)+1)),"##0")," "),"")</f>
        <v/>
      </c>
      <c r="P76" s="0" t="str">
        <f aca="false" t="array" ref="P76:P76">IFERROR(CONCATENATE((INDEX($A$7:$A$67,SMALL(IF($Q$7:$Q$67&lt;&gt;"",IF($N$7:$N$67&lt;&gt;"",ROW($N$7:$N$67)-MIN(ROW($N$7:$N$67))+1,""),""),ROW()-ROW(A$70)+1))),),"")</f>
        <v/>
      </c>
      <c r="S76" s="0" t="str">
        <f aca="false" t="array" ref="S76:S76">IFERROR(CONCATENATE((INDEX($V$7:$V$67,SMALL(IF($V$7:$V$67&lt;&gt;"",IF($S$7:$S$67&lt;&gt;"",ROW($S$7:$S$67)-MIN(ROW($S$7:$S$67))+1,""),""),ROW()-ROW(A$70)+1)))," "),"")</f>
        <v/>
      </c>
      <c r="T76" s="0" t="str">
        <f aca="false" t="array" ref="T76:T76">IFERROR(CONCATENATE(TEXT(INDEX($S$7:$S$67,SMALL(IF($V$7:$V$67&lt;&gt;"",IF($S$7:$S$67&lt;&gt;"",ROW($S$7:$S$67)-MIN(ROW($S$7:$S$67))+1,""),""),ROW()-ROW(A$70)+1)),"##0")," "),"")</f>
        <v/>
      </c>
      <c r="U76" s="0" t="str">
        <f aca="false" t="array" ref="U76:U76">IFERROR(CONCATENATE((INDEX($A$7:$A$67,SMALL(IF($V$7:$V$67&lt;&gt;"",IF($S$7:$S$67&lt;&gt;"",ROW($S$7:$S$67)-MIN(ROW($S$7:$S$67))+1,""),""),ROW()-ROW(A$70)+1))),),"")</f>
        <v/>
      </c>
    </row>
    <row r="77" customFormat="false" ht="15" hidden="false" customHeight="false" outlineLevel="0" collapsed="false">
      <c r="I77" s="0" t="str">
        <f aca="false" t="array" ref="I77:I77">IFERROR(CONCATENATE(TEXT(INDEX($I$7:$I$67,SMALL(IF($L$7:$L$67&lt;&gt;"",IF($I$7:$I$67&lt;&gt;"",ROW($I$7:$I$67)-MIN(ROW($I$7:$I$67))+1,""),""),ROW()-ROW(A$70)+1)),"##0"),","),"")</f>
        <v/>
      </c>
      <c r="J77" s="0" t="str">
        <f aca="false" t="array" ref="J77:J77">IFERROR(CONCATENATE((INDEX($L$7:$L$67,SMALL(IF($L$7:$L$67&lt;&gt;"",IF($I$7:$I$67&lt;&gt;"",ROW($I$7:$I$67)-MIN(ROW($I$7:$I$67))+1,""),""),ROW()-ROW(A$70)+1))),","),"")</f>
        <v/>
      </c>
      <c r="K77" s="0" t="str">
        <f aca="false" t="array" ref="K77:K77">IFERROR(CONCATENATE((INDEX($A$7:$A$67,SMALL(IF($L$7:$L$67&lt;&gt;"",IF($I$7:$I$67&lt;&gt;"",ROW($I$7:$I$67)-MIN(ROW($I$7:$I$67))+1,""),""),ROW()-ROW(A$70)+1))),),"")</f>
        <v/>
      </c>
      <c r="N77" s="0" t="str">
        <f aca="false" t="array" ref="N77:N77">IFERROR(CONCATENATE((INDEX($Q$7:$Q$67,SMALL(IF($Q$7:$Q$67&lt;&gt;"",IF($N$7:$N$67&lt;&gt;"",ROW($N$7:$N$67)-MIN(ROW($N$7:$N$67))+1,""),""),ROW()-ROW(A$70)+1)))," "),"")</f>
        <v/>
      </c>
      <c r="O77" s="0" t="str">
        <f aca="false" t="array" ref="O77:O77">IFERROR(CONCATENATE(TEXT(INDEX($N$7:$N$67,SMALL(IF($Q$7:$Q$67&lt;&gt;"",IF($N$7:$N$67&lt;&gt;"",ROW($N$7:$N$67)-MIN(ROW($N$7:$N$67))+1,""),""),ROW()-ROW(A$70)+1)),"##0")," "),"")</f>
        <v/>
      </c>
      <c r="P77" s="0" t="str">
        <f aca="false" t="array" ref="P77:P77">IFERROR(CONCATENATE((INDEX($A$7:$A$67,SMALL(IF($Q$7:$Q$67&lt;&gt;"",IF($N$7:$N$67&lt;&gt;"",ROW($N$7:$N$67)-MIN(ROW($N$7:$N$67))+1,""),""),ROW()-ROW(A$70)+1))),),"")</f>
        <v/>
      </c>
      <c r="S77" s="0" t="str">
        <f aca="false" t="array" ref="S77:S77">IFERROR(CONCATENATE((INDEX($V$7:$V$67,SMALL(IF($V$7:$V$67&lt;&gt;"",IF($S$7:$S$67&lt;&gt;"",ROW($S$7:$S$67)-MIN(ROW($S$7:$S$67))+1,""),""),ROW()-ROW(A$70)+1)))," "),"")</f>
        <v/>
      </c>
      <c r="T77" s="0" t="str">
        <f aca="false" t="array" ref="T77:T77">IFERROR(CONCATENATE(TEXT(INDEX($S$7:$S$67,SMALL(IF($V$7:$V$67&lt;&gt;"",IF($S$7:$S$67&lt;&gt;"",ROW($S$7:$S$67)-MIN(ROW($S$7:$S$67))+1,""),""),ROW()-ROW(A$70)+1)),"##0")," "),"")</f>
        <v/>
      </c>
      <c r="U77" s="0" t="str">
        <f aca="false" t="array" ref="U77:U77">IFERROR(CONCATENATE((INDEX($A$7:$A$67,SMALL(IF($V$7:$V$67&lt;&gt;"",IF($S$7:$S$67&lt;&gt;"",ROW($S$7:$S$67)-MIN(ROW($S$7:$S$67))+1,""),""),ROW()-ROW(A$70)+1))),),"")</f>
        <v/>
      </c>
    </row>
    <row r="78" customFormat="false" ht="15" hidden="false" customHeight="false" outlineLevel="0" collapsed="false">
      <c r="I78" s="0" t="str">
        <f aca="false" t="array" ref="I78:I78">IFERROR(CONCATENATE(TEXT(INDEX($I$7:$I$67,SMALL(IF($L$7:$L$67&lt;&gt;"",IF($I$7:$I$67&lt;&gt;"",ROW($I$7:$I$67)-MIN(ROW($I$7:$I$67))+1,""),""),ROW()-ROW(A$70)+1)),"##0"),","),"")</f>
        <v/>
      </c>
      <c r="J78" s="0" t="str">
        <f aca="false" t="array" ref="J78:J78">IFERROR(CONCATENATE((INDEX($L$7:$L$67,SMALL(IF($L$7:$L$67&lt;&gt;"",IF($I$7:$I$67&lt;&gt;"",ROW($I$7:$I$67)-MIN(ROW($I$7:$I$67))+1,""),""),ROW()-ROW(A$70)+1))),","),"")</f>
        <v/>
      </c>
      <c r="K78" s="0" t="str">
        <f aca="false" t="array" ref="K78:K78">IFERROR(CONCATENATE((INDEX($A$7:$A$67,SMALL(IF($L$7:$L$67&lt;&gt;"",IF($I$7:$I$67&lt;&gt;"",ROW($I$7:$I$67)-MIN(ROW($I$7:$I$67))+1,""),""),ROW()-ROW(A$70)+1))),),"")</f>
        <v/>
      </c>
      <c r="N78" s="0" t="str">
        <f aca="false" t="array" ref="N78:N78">IFERROR(CONCATENATE((INDEX($Q$7:$Q$67,SMALL(IF($Q$7:$Q$67&lt;&gt;"",IF($N$7:$N$67&lt;&gt;"",ROW($N$7:$N$67)-MIN(ROW($N$7:$N$67))+1,""),""),ROW()-ROW(A$70)+1)))," "),"")</f>
        <v/>
      </c>
      <c r="O78" s="0" t="str">
        <f aca="false" t="array" ref="O78:O78">IFERROR(CONCATENATE(TEXT(INDEX($N$7:$N$67,SMALL(IF($Q$7:$Q$67&lt;&gt;"",IF($N$7:$N$67&lt;&gt;"",ROW($N$7:$N$67)-MIN(ROW($N$7:$N$67))+1,""),""),ROW()-ROW(A$70)+1)),"##0")," "),"")</f>
        <v/>
      </c>
      <c r="P78" s="0" t="str">
        <f aca="false" t="array" ref="P78:P78">IFERROR(CONCATENATE((INDEX($A$7:$A$67,SMALL(IF($Q$7:$Q$67&lt;&gt;"",IF($N$7:$N$67&lt;&gt;"",ROW($N$7:$N$67)-MIN(ROW($N$7:$N$67))+1,""),""),ROW()-ROW(A$70)+1))),),"")</f>
        <v/>
      </c>
      <c r="S78" s="0" t="str">
        <f aca="false" t="array" ref="S78:S78">IFERROR(CONCATENATE((INDEX($V$7:$V$67,SMALL(IF($V$7:$V$67&lt;&gt;"",IF($S$7:$S$67&lt;&gt;"",ROW($S$7:$S$67)-MIN(ROW($S$7:$S$67))+1,""),""),ROW()-ROW(A$70)+1)))," "),"")</f>
        <v/>
      </c>
      <c r="T78" s="0" t="str">
        <f aca="false" t="array" ref="T78:T78">IFERROR(CONCATENATE(TEXT(INDEX($S$7:$S$67,SMALL(IF($V$7:$V$67&lt;&gt;"",IF($S$7:$S$67&lt;&gt;"",ROW($S$7:$S$67)-MIN(ROW($S$7:$S$67))+1,""),""),ROW()-ROW(A$70)+1)),"##0")," "),"")</f>
        <v/>
      </c>
      <c r="U78" s="0" t="str">
        <f aca="false" t="array" ref="U78:U78">IFERROR(CONCATENATE((INDEX($A$7:$A$67,SMALL(IF($V$7:$V$67&lt;&gt;"",IF($S$7:$S$67&lt;&gt;"",ROW($S$7:$S$67)-MIN(ROW($S$7:$S$67))+1,""),""),ROW()-ROW(A$70)+1))),),"")</f>
        <v/>
      </c>
    </row>
    <row r="79" customFormat="false" ht="15" hidden="false" customHeight="false" outlineLevel="0" collapsed="false">
      <c r="I79" s="0" t="str">
        <f aca="false" t="array" ref="I79:I79">IFERROR(CONCATENATE(TEXT(INDEX($I$7:$I$67,SMALL(IF($L$7:$L$67&lt;&gt;"",IF($I$7:$I$67&lt;&gt;"",ROW($I$7:$I$67)-MIN(ROW($I$7:$I$67))+1,""),""),ROW()-ROW(A$70)+1)),"##0"),","),"")</f>
        <v/>
      </c>
      <c r="J79" s="0" t="str">
        <f aca="false" t="array" ref="J79:J79">IFERROR(CONCATENATE((INDEX($L$7:$L$67,SMALL(IF($L$7:$L$67&lt;&gt;"",IF($I$7:$I$67&lt;&gt;"",ROW($I$7:$I$67)-MIN(ROW($I$7:$I$67))+1,""),""),ROW()-ROW(A$70)+1))),","),"")</f>
        <v/>
      </c>
      <c r="K79" s="0" t="str">
        <f aca="false" t="array" ref="K79:K79">IFERROR(CONCATENATE((INDEX($A$7:$A$67,SMALL(IF($L$7:$L$67&lt;&gt;"",IF($I$7:$I$67&lt;&gt;"",ROW($I$7:$I$67)-MIN(ROW($I$7:$I$67))+1,""),""),ROW()-ROW(A$70)+1))),),"")</f>
        <v/>
      </c>
      <c r="N79" s="0" t="str">
        <f aca="false" t="array" ref="N79:N79">IFERROR(CONCATENATE((INDEX($Q$7:$Q$67,SMALL(IF($Q$7:$Q$67&lt;&gt;"",IF($N$7:$N$67&lt;&gt;"",ROW($N$7:$N$67)-MIN(ROW($N$7:$N$67))+1,""),""),ROW()-ROW(A$70)+1)))," "),"")</f>
        <v/>
      </c>
      <c r="O79" s="0" t="str">
        <f aca="false" t="array" ref="O79:O79">IFERROR(CONCATENATE(TEXT(INDEX($N$7:$N$67,SMALL(IF($Q$7:$Q$67&lt;&gt;"",IF($N$7:$N$67&lt;&gt;"",ROW($N$7:$N$67)-MIN(ROW($N$7:$N$67))+1,""),""),ROW()-ROW(A$70)+1)),"##0")," "),"")</f>
        <v/>
      </c>
      <c r="P79" s="0" t="str">
        <f aca="false" t="array" ref="P79:P79">IFERROR(CONCATENATE((INDEX($A$7:$A$67,SMALL(IF($Q$7:$Q$67&lt;&gt;"",IF($N$7:$N$67&lt;&gt;"",ROW($N$7:$N$67)-MIN(ROW($N$7:$N$67))+1,""),""),ROW()-ROW(A$70)+1))),),"")</f>
        <v/>
      </c>
      <c r="S79" s="0" t="str">
        <f aca="false" t="array" ref="S79:S79">IFERROR(CONCATENATE((INDEX($V$7:$V$67,SMALL(IF($V$7:$V$67&lt;&gt;"",IF($S$7:$S$67&lt;&gt;"",ROW($S$7:$S$67)-MIN(ROW($S$7:$S$67))+1,""),""),ROW()-ROW(A$70)+1)))," "),"")</f>
        <v/>
      </c>
      <c r="T79" s="0" t="str">
        <f aca="false" t="array" ref="T79:T79">IFERROR(CONCATENATE(TEXT(INDEX($S$7:$S$67,SMALL(IF($V$7:$V$67&lt;&gt;"",IF($S$7:$S$67&lt;&gt;"",ROW($S$7:$S$67)-MIN(ROW($S$7:$S$67))+1,""),""),ROW()-ROW(A$70)+1)),"##0")," "),"")</f>
        <v/>
      </c>
      <c r="U79" s="0" t="str">
        <f aca="false" t="array" ref="U79:U79">IFERROR(CONCATENATE((INDEX($A$7:$A$67,SMALL(IF($V$7:$V$67&lt;&gt;"",IF($S$7:$S$67&lt;&gt;"",ROW($S$7:$S$67)-MIN(ROW($S$7:$S$67))+1,""),""),ROW()-ROW(A$70)+1))),),"")</f>
        <v/>
      </c>
    </row>
    <row r="80" customFormat="false" ht="15" hidden="false" customHeight="false" outlineLevel="0" collapsed="false">
      <c r="I80" s="0" t="str">
        <f aca="false" t="array" ref="I80:I80">IFERROR(CONCATENATE(TEXT(INDEX($I$7:$I$67,SMALL(IF($L$7:$L$67&lt;&gt;"",IF($I$7:$I$67&lt;&gt;"",ROW($I$7:$I$67)-MIN(ROW($I$7:$I$67))+1,""),""),ROW()-ROW(A$70)+1)),"##0"),","),"")</f>
        <v/>
      </c>
      <c r="J80" s="0" t="str">
        <f aca="false" t="array" ref="J80:J80">IFERROR(CONCATENATE((INDEX($L$7:$L$67,SMALL(IF($L$7:$L$67&lt;&gt;"",IF($I$7:$I$67&lt;&gt;"",ROW($I$7:$I$67)-MIN(ROW($I$7:$I$67))+1,""),""),ROW()-ROW(A$70)+1))),","),"")</f>
        <v/>
      </c>
      <c r="K80" s="0" t="str">
        <f aca="false" t="array" ref="K80:K80">IFERROR(CONCATENATE((INDEX($A$7:$A$67,SMALL(IF($L$7:$L$67&lt;&gt;"",IF($I$7:$I$67&lt;&gt;"",ROW($I$7:$I$67)-MIN(ROW($I$7:$I$67))+1,""),""),ROW()-ROW(A$70)+1))),),"")</f>
        <v/>
      </c>
      <c r="N80" s="0" t="str">
        <f aca="false" t="array" ref="N80:N80">IFERROR(CONCATENATE((INDEX($Q$7:$Q$67,SMALL(IF($Q$7:$Q$67&lt;&gt;"",IF($N$7:$N$67&lt;&gt;"",ROW($N$7:$N$67)-MIN(ROW($N$7:$N$67))+1,""),""),ROW()-ROW(A$70)+1)))," "),"")</f>
        <v/>
      </c>
      <c r="O80" s="0" t="str">
        <f aca="false" t="array" ref="O80:O80">IFERROR(CONCATENATE(TEXT(INDEX($N$7:$N$67,SMALL(IF($Q$7:$Q$67&lt;&gt;"",IF($N$7:$N$67&lt;&gt;"",ROW($N$7:$N$67)-MIN(ROW($N$7:$N$67))+1,""),""),ROW()-ROW(A$70)+1)),"##0")," "),"")</f>
        <v/>
      </c>
      <c r="P80" s="0" t="str">
        <f aca="false" t="array" ref="P80:P80">IFERROR(CONCATENATE((INDEX($A$7:$A$67,SMALL(IF($Q$7:$Q$67&lt;&gt;"",IF($N$7:$N$67&lt;&gt;"",ROW($N$7:$N$67)-MIN(ROW($N$7:$N$67))+1,""),""),ROW()-ROW(A$70)+1))),),"")</f>
        <v/>
      </c>
      <c r="S80" s="0" t="str">
        <f aca="false" t="array" ref="S80:S80">IFERROR(CONCATENATE((INDEX($V$7:$V$67,SMALL(IF($V$7:$V$67&lt;&gt;"",IF($S$7:$S$67&lt;&gt;"",ROW($S$7:$S$67)-MIN(ROW($S$7:$S$67))+1,""),""),ROW()-ROW(A$70)+1)))," "),"")</f>
        <v/>
      </c>
      <c r="T80" s="0" t="str">
        <f aca="false" t="array" ref="T80:T80">IFERROR(CONCATENATE(TEXT(INDEX($S$7:$S$67,SMALL(IF($V$7:$V$67&lt;&gt;"",IF($S$7:$S$67&lt;&gt;"",ROW($S$7:$S$67)-MIN(ROW($S$7:$S$67))+1,""),""),ROW()-ROW(A$70)+1)),"##0")," "),"")</f>
        <v/>
      </c>
      <c r="U80" s="0" t="str">
        <f aca="false" t="array" ref="U80:U80">IFERROR(CONCATENATE((INDEX($A$7:$A$67,SMALL(IF($V$7:$V$67&lt;&gt;"",IF($S$7:$S$67&lt;&gt;"",ROW($S$7:$S$67)-MIN(ROW($S$7:$S$67))+1,""),""),ROW()-ROW(A$70)+1))),),"")</f>
        <v/>
      </c>
    </row>
    <row r="81" customFormat="false" ht="15" hidden="false" customHeight="false" outlineLevel="0" collapsed="false">
      <c r="I81" s="0" t="str">
        <f aca="false" t="array" ref="I81:I81">IFERROR(CONCATENATE(TEXT(INDEX($I$7:$I$67,SMALL(IF($L$7:$L$67&lt;&gt;"",IF($I$7:$I$67&lt;&gt;"",ROW($I$7:$I$67)-MIN(ROW($I$7:$I$67))+1,""),""),ROW()-ROW(A$70)+1)),"##0"),","),"")</f>
        <v/>
      </c>
      <c r="J81" s="0" t="str">
        <f aca="false" t="array" ref="J81:J81">IFERROR(CONCATENATE((INDEX($L$7:$L$67,SMALL(IF($L$7:$L$67&lt;&gt;"",IF($I$7:$I$67&lt;&gt;"",ROW($I$7:$I$67)-MIN(ROW($I$7:$I$67))+1,""),""),ROW()-ROW(A$70)+1))),","),"")</f>
        <v/>
      </c>
      <c r="K81" s="0" t="str">
        <f aca="false" t="array" ref="K81:K81">IFERROR(CONCATENATE((INDEX($A$7:$A$67,SMALL(IF($L$7:$L$67&lt;&gt;"",IF($I$7:$I$67&lt;&gt;"",ROW($I$7:$I$67)-MIN(ROW($I$7:$I$67))+1,""),""),ROW()-ROW(A$70)+1))),),"")</f>
        <v/>
      </c>
      <c r="N81" s="0" t="str">
        <f aca="false" t="array" ref="N81:N81">IFERROR(CONCATENATE((INDEX($Q$7:$Q$67,SMALL(IF($Q$7:$Q$67&lt;&gt;"",IF($N$7:$N$67&lt;&gt;"",ROW($N$7:$N$67)-MIN(ROW($N$7:$N$67))+1,""),""),ROW()-ROW(A$70)+1)))," "),"")</f>
        <v/>
      </c>
      <c r="O81" s="0" t="str">
        <f aca="false" t="array" ref="O81:O81">IFERROR(CONCATENATE(TEXT(INDEX($N$7:$N$67,SMALL(IF($Q$7:$Q$67&lt;&gt;"",IF($N$7:$N$67&lt;&gt;"",ROW($N$7:$N$67)-MIN(ROW($N$7:$N$67))+1,""),""),ROW()-ROW(A$70)+1)),"##0")," "),"")</f>
        <v/>
      </c>
      <c r="P81" s="0" t="str">
        <f aca="false" t="array" ref="P81:P81">IFERROR(CONCATENATE((INDEX($A$7:$A$67,SMALL(IF($Q$7:$Q$67&lt;&gt;"",IF($N$7:$N$67&lt;&gt;"",ROW($N$7:$N$67)-MIN(ROW($N$7:$N$67))+1,""),""),ROW()-ROW(A$70)+1))),),"")</f>
        <v/>
      </c>
      <c r="S81" s="0" t="str">
        <f aca="false" t="array" ref="S81:S81">IFERROR(CONCATENATE((INDEX($V$7:$V$67,SMALL(IF($V$7:$V$67&lt;&gt;"",IF($S$7:$S$67&lt;&gt;"",ROW($S$7:$S$67)-MIN(ROW($S$7:$S$67))+1,""),""),ROW()-ROW(A$70)+1)))," "),"")</f>
        <v/>
      </c>
      <c r="T81" s="0" t="str">
        <f aca="false" t="array" ref="T81:T81">IFERROR(CONCATENATE(TEXT(INDEX($S$7:$S$67,SMALL(IF($V$7:$V$67&lt;&gt;"",IF($S$7:$S$67&lt;&gt;"",ROW($S$7:$S$67)-MIN(ROW($S$7:$S$67))+1,""),""),ROW()-ROW(A$70)+1)),"##0")," "),"")</f>
        <v/>
      </c>
      <c r="U81" s="0" t="str">
        <f aca="false" t="array" ref="U81:U81">IFERROR(CONCATENATE((INDEX($A$7:$A$67,SMALL(IF($V$7:$V$67&lt;&gt;"",IF($S$7:$S$67&lt;&gt;"",ROW($S$7:$S$67)-MIN(ROW($S$7:$S$67))+1,""),""),ROW()-ROW(A$70)+1))),),"")</f>
        <v/>
      </c>
    </row>
    <row r="82" customFormat="false" ht="15" hidden="false" customHeight="false" outlineLevel="0" collapsed="false">
      <c r="I82" s="0" t="str">
        <f aca="false" t="array" ref="I82:I82">IFERROR(CONCATENATE(TEXT(INDEX($I$7:$I$67,SMALL(IF($L$7:$L$67&lt;&gt;"",IF($I$7:$I$67&lt;&gt;"",ROW($I$7:$I$67)-MIN(ROW($I$7:$I$67))+1,""),""),ROW()-ROW(A$70)+1)),"##0"),","),"")</f>
        <v/>
      </c>
      <c r="J82" s="0" t="str">
        <f aca="false" t="array" ref="J82:J82">IFERROR(CONCATENATE((INDEX($L$7:$L$67,SMALL(IF($L$7:$L$67&lt;&gt;"",IF($I$7:$I$67&lt;&gt;"",ROW($I$7:$I$67)-MIN(ROW($I$7:$I$67))+1,""),""),ROW()-ROW(A$70)+1))),","),"")</f>
        <v/>
      </c>
      <c r="K82" s="0" t="str">
        <f aca="false" t="array" ref="K82:K82">IFERROR(CONCATENATE((INDEX($A$7:$A$67,SMALL(IF($L$7:$L$67&lt;&gt;"",IF($I$7:$I$67&lt;&gt;"",ROW($I$7:$I$67)-MIN(ROW($I$7:$I$67))+1,""),""),ROW()-ROW(A$70)+1))),),"")</f>
        <v/>
      </c>
      <c r="N82" s="0" t="str">
        <f aca="false" t="array" ref="N82:N82">IFERROR(CONCATENATE((INDEX($Q$7:$Q$67,SMALL(IF($Q$7:$Q$67&lt;&gt;"",IF($N$7:$N$67&lt;&gt;"",ROW($N$7:$N$67)-MIN(ROW($N$7:$N$67))+1,""),""),ROW()-ROW(A$70)+1)))," "),"")</f>
        <v/>
      </c>
      <c r="O82" s="0" t="str">
        <f aca="false" t="array" ref="O82:O82">IFERROR(CONCATENATE(TEXT(INDEX($N$7:$N$67,SMALL(IF($Q$7:$Q$67&lt;&gt;"",IF($N$7:$N$67&lt;&gt;"",ROW($N$7:$N$67)-MIN(ROW($N$7:$N$67))+1,""),""),ROW()-ROW(A$70)+1)),"##0")," "),"")</f>
        <v/>
      </c>
      <c r="P82" s="0" t="str">
        <f aca="false" t="array" ref="P82:P82">IFERROR(CONCATENATE((INDEX($A$7:$A$67,SMALL(IF($Q$7:$Q$67&lt;&gt;"",IF($N$7:$N$67&lt;&gt;"",ROW($N$7:$N$67)-MIN(ROW($N$7:$N$67))+1,""),""),ROW()-ROW(A$70)+1))),),"")</f>
        <v/>
      </c>
      <c r="S82" s="0" t="str">
        <f aca="false" t="array" ref="S82:S82">IFERROR(CONCATENATE((INDEX($V$7:$V$67,SMALL(IF($V$7:$V$67&lt;&gt;"",IF($S$7:$S$67&lt;&gt;"",ROW($S$7:$S$67)-MIN(ROW($S$7:$S$67))+1,""),""),ROW()-ROW(A$70)+1)))," "),"")</f>
        <v/>
      </c>
      <c r="T82" s="0" t="str">
        <f aca="false" t="array" ref="T82:T82">IFERROR(CONCATENATE(TEXT(INDEX($S$7:$S$67,SMALL(IF($V$7:$V$67&lt;&gt;"",IF($S$7:$S$67&lt;&gt;"",ROW($S$7:$S$67)-MIN(ROW($S$7:$S$67))+1,""),""),ROW()-ROW(A$70)+1)),"##0")," "),"")</f>
        <v/>
      </c>
      <c r="U82" s="0" t="str">
        <f aca="false" t="array" ref="U82:U82">IFERROR(CONCATENATE((INDEX($A$7:$A$67,SMALL(IF($V$7:$V$67&lt;&gt;"",IF($S$7:$S$67&lt;&gt;"",ROW($S$7:$S$67)-MIN(ROW($S$7:$S$67))+1,""),""),ROW()-ROW(A$70)+1))),),"")</f>
        <v/>
      </c>
    </row>
    <row r="83" customFormat="false" ht="15" hidden="false" customHeight="false" outlineLevel="0" collapsed="false">
      <c r="I83" s="0" t="str">
        <f aca="false" t="array" ref="I83:I83">IFERROR(CONCATENATE(TEXT(INDEX($I$7:$I$67,SMALL(IF($L$7:$L$67&lt;&gt;"",IF($I$7:$I$67&lt;&gt;"",ROW($I$7:$I$67)-MIN(ROW($I$7:$I$67))+1,""),""),ROW()-ROW(A$70)+1)),"##0"),","),"")</f>
        <v/>
      </c>
      <c r="J83" s="0" t="str">
        <f aca="false" t="array" ref="J83:J83">IFERROR(CONCATENATE((INDEX($L$7:$L$67,SMALL(IF($L$7:$L$67&lt;&gt;"",IF($I$7:$I$67&lt;&gt;"",ROW($I$7:$I$67)-MIN(ROW($I$7:$I$67))+1,""),""),ROW()-ROW(A$70)+1))),","),"")</f>
        <v/>
      </c>
      <c r="K83" s="0" t="str">
        <f aca="false" t="array" ref="K83:K83">IFERROR(CONCATENATE((INDEX($A$7:$A$67,SMALL(IF($L$7:$L$67&lt;&gt;"",IF($I$7:$I$67&lt;&gt;"",ROW($I$7:$I$67)-MIN(ROW($I$7:$I$67))+1,""),""),ROW()-ROW(A$70)+1))),),"")</f>
        <v/>
      </c>
      <c r="N83" s="0" t="str">
        <f aca="false" t="array" ref="N83:N83">IFERROR(CONCATENATE((INDEX($Q$7:$Q$67,SMALL(IF($Q$7:$Q$67&lt;&gt;"",IF($N$7:$N$67&lt;&gt;"",ROW($N$7:$N$67)-MIN(ROW($N$7:$N$67))+1,""),""),ROW()-ROW(A$70)+1)))," "),"")</f>
        <v/>
      </c>
      <c r="O83" s="0" t="str">
        <f aca="false" t="array" ref="O83:O83">IFERROR(CONCATENATE(TEXT(INDEX($N$7:$N$67,SMALL(IF($Q$7:$Q$67&lt;&gt;"",IF($N$7:$N$67&lt;&gt;"",ROW($N$7:$N$67)-MIN(ROW($N$7:$N$67))+1,""),""),ROW()-ROW(A$70)+1)),"##0")," "),"")</f>
        <v/>
      </c>
      <c r="P83" s="0" t="str">
        <f aca="false" t="array" ref="P83:P83">IFERROR(CONCATENATE((INDEX($A$7:$A$67,SMALL(IF($Q$7:$Q$67&lt;&gt;"",IF($N$7:$N$67&lt;&gt;"",ROW($N$7:$N$67)-MIN(ROW($N$7:$N$67))+1,""),""),ROW()-ROW(A$70)+1))),),"")</f>
        <v/>
      </c>
      <c r="S83" s="0" t="str">
        <f aca="false" t="array" ref="S83:S83">IFERROR(CONCATENATE((INDEX($V$7:$V$67,SMALL(IF($V$7:$V$67&lt;&gt;"",IF($S$7:$S$67&lt;&gt;"",ROW($S$7:$S$67)-MIN(ROW($S$7:$S$67))+1,""),""),ROW()-ROW(A$70)+1)))," "),"")</f>
        <v/>
      </c>
      <c r="T83" s="0" t="str">
        <f aca="false" t="array" ref="T83:T83">IFERROR(CONCATENATE(TEXT(INDEX($S$7:$S$67,SMALL(IF($V$7:$V$67&lt;&gt;"",IF($S$7:$S$67&lt;&gt;"",ROW($S$7:$S$67)-MIN(ROW($S$7:$S$67))+1,""),""),ROW()-ROW(A$70)+1)),"##0")," "),"")</f>
        <v/>
      </c>
      <c r="U83" s="0" t="str">
        <f aca="false" t="array" ref="U83:U83">IFERROR(CONCATENATE((INDEX($A$7:$A$67,SMALL(IF($V$7:$V$67&lt;&gt;"",IF($S$7:$S$67&lt;&gt;"",ROW($S$7:$S$67)-MIN(ROW($S$7:$S$67))+1,""),""),ROW()-ROW(A$70)+1))),),"")</f>
        <v/>
      </c>
    </row>
    <row r="84" customFormat="false" ht="15" hidden="false" customHeight="false" outlineLevel="0" collapsed="false">
      <c r="I84" s="0" t="str">
        <f aca="false" t="array" ref="I84:I84">IFERROR(CONCATENATE(TEXT(INDEX($I$7:$I$67,SMALL(IF($L$7:$L$67&lt;&gt;"",IF($I$7:$I$67&lt;&gt;"",ROW($I$7:$I$67)-MIN(ROW($I$7:$I$67))+1,""),""),ROW()-ROW(A$70)+1)),"##0"),","),"")</f>
        <v/>
      </c>
      <c r="J84" s="0" t="str">
        <f aca="false" t="array" ref="J84:J84">IFERROR(CONCATENATE((INDEX($L$7:$L$67,SMALL(IF($L$7:$L$67&lt;&gt;"",IF($I$7:$I$67&lt;&gt;"",ROW($I$7:$I$67)-MIN(ROW($I$7:$I$67))+1,""),""),ROW()-ROW(A$70)+1))),","),"")</f>
        <v/>
      </c>
      <c r="K84" s="0" t="str">
        <f aca="false" t="array" ref="K84:K84">IFERROR(CONCATENATE((INDEX($A$7:$A$67,SMALL(IF($L$7:$L$67&lt;&gt;"",IF($I$7:$I$67&lt;&gt;"",ROW($I$7:$I$67)-MIN(ROW($I$7:$I$67))+1,""),""),ROW()-ROW(A$70)+1))),),"")</f>
        <v/>
      </c>
      <c r="N84" s="0" t="str">
        <f aca="false" t="array" ref="N84:N84">IFERROR(CONCATENATE((INDEX($Q$7:$Q$67,SMALL(IF($Q$7:$Q$67&lt;&gt;"",IF($N$7:$N$67&lt;&gt;"",ROW($N$7:$N$67)-MIN(ROW($N$7:$N$67))+1,""),""),ROW()-ROW(A$70)+1)))," "),"")</f>
        <v/>
      </c>
      <c r="O84" s="0" t="str">
        <f aca="false" t="array" ref="O84:O84">IFERROR(CONCATENATE(TEXT(INDEX($N$7:$N$67,SMALL(IF($Q$7:$Q$67&lt;&gt;"",IF($N$7:$N$67&lt;&gt;"",ROW($N$7:$N$67)-MIN(ROW($N$7:$N$67))+1,""),""),ROW()-ROW(A$70)+1)),"##0")," "),"")</f>
        <v/>
      </c>
      <c r="P84" s="0" t="str">
        <f aca="false" t="array" ref="P84:P84">IFERROR(CONCATENATE((INDEX($A$7:$A$67,SMALL(IF($Q$7:$Q$67&lt;&gt;"",IF($N$7:$N$67&lt;&gt;"",ROW($N$7:$N$67)-MIN(ROW($N$7:$N$67))+1,""),""),ROW()-ROW(A$70)+1))),),"")</f>
        <v/>
      </c>
      <c r="S84" s="0" t="str">
        <f aca="false" t="array" ref="S84:S84">IFERROR(CONCATENATE((INDEX($V$7:$V$67,SMALL(IF($V$7:$V$67&lt;&gt;"",IF($S$7:$S$67&lt;&gt;"",ROW($S$7:$S$67)-MIN(ROW($S$7:$S$67))+1,""),""),ROW()-ROW(A$70)+1)))," "),"")</f>
        <v/>
      </c>
      <c r="T84" s="0" t="str">
        <f aca="false" t="array" ref="T84:T84">IFERROR(CONCATENATE(TEXT(INDEX($S$7:$S$67,SMALL(IF($V$7:$V$67&lt;&gt;"",IF($S$7:$S$67&lt;&gt;"",ROW($S$7:$S$67)-MIN(ROW($S$7:$S$67))+1,""),""),ROW()-ROW(A$70)+1)),"##0")," "),"")</f>
        <v/>
      </c>
      <c r="U84" s="0" t="str">
        <f aca="false" t="array" ref="U84:U84">IFERROR(CONCATENATE((INDEX($A$7:$A$67,SMALL(IF($V$7:$V$67&lt;&gt;"",IF($S$7:$S$67&lt;&gt;"",ROW($S$7:$S$67)-MIN(ROW($S$7:$S$67))+1,""),""),ROW()-ROW(A$70)+1))),),"")</f>
        <v/>
      </c>
    </row>
    <row r="85" customFormat="false" ht="15" hidden="false" customHeight="false" outlineLevel="0" collapsed="false">
      <c r="I85" s="0" t="str">
        <f aca="false" t="array" ref="I85:I85">IFERROR(CONCATENATE(TEXT(INDEX($I$7:$I$67,SMALL(IF($L$7:$L$67&lt;&gt;"",IF($I$7:$I$67&lt;&gt;"",ROW($I$7:$I$67)-MIN(ROW($I$7:$I$67))+1,""),""),ROW()-ROW(A$70)+1)),"##0"),","),"")</f>
        <v/>
      </c>
      <c r="J85" s="0" t="str">
        <f aca="false" t="array" ref="J85:J85">IFERROR(CONCATENATE((INDEX($L$7:$L$67,SMALL(IF($L$7:$L$67&lt;&gt;"",IF($I$7:$I$67&lt;&gt;"",ROW($I$7:$I$67)-MIN(ROW($I$7:$I$67))+1,""),""),ROW()-ROW(A$70)+1))),","),"")</f>
        <v/>
      </c>
      <c r="K85" s="0" t="str">
        <f aca="false" t="array" ref="K85:K85">IFERROR(CONCATENATE((INDEX($A$7:$A$67,SMALL(IF($L$7:$L$67&lt;&gt;"",IF($I$7:$I$67&lt;&gt;"",ROW($I$7:$I$67)-MIN(ROW($I$7:$I$67))+1,""),""),ROW()-ROW(A$70)+1))),),"")</f>
        <v/>
      </c>
      <c r="N85" s="0" t="str">
        <f aca="false" t="array" ref="N85:N85">IFERROR(CONCATENATE((INDEX($Q$7:$Q$67,SMALL(IF($Q$7:$Q$67&lt;&gt;"",IF($N$7:$N$67&lt;&gt;"",ROW($N$7:$N$67)-MIN(ROW($N$7:$N$67))+1,""),""),ROW()-ROW(A$70)+1)))," "),"")</f>
        <v/>
      </c>
      <c r="O85" s="0" t="str">
        <f aca="false" t="array" ref="O85:O85">IFERROR(CONCATENATE(TEXT(INDEX($N$7:$N$67,SMALL(IF($Q$7:$Q$67&lt;&gt;"",IF($N$7:$N$67&lt;&gt;"",ROW($N$7:$N$67)-MIN(ROW($N$7:$N$67))+1,""),""),ROW()-ROW(A$70)+1)),"##0")," "),"")</f>
        <v/>
      </c>
      <c r="P85" s="0" t="str">
        <f aca="false" t="array" ref="P85:P85">IFERROR(CONCATENATE((INDEX($A$7:$A$67,SMALL(IF($Q$7:$Q$67&lt;&gt;"",IF($N$7:$N$67&lt;&gt;"",ROW($N$7:$N$67)-MIN(ROW($N$7:$N$67))+1,""),""),ROW()-ROW(A$70)+1))),),"")</f>
        <v/>
      </c>
      <c r="S85" s="0" t="str">
        <f aca="false" t="array" ref="S85:S85">IFERROR(CONCATENATE((INDEX($V$7:$V$67,SMALL(IF($V$7:$V$67&lt;&gt;"",IF($S$7:$S$67&lt;&gt;"",ROW($S$7:$S$67)-MIN(ROW($S$7:$S$67))+1,""),""),ROW()-ROW(A$70)+1)))," "),"")</f>
        <v/>
      </c>
      <c r="T85" s="0" t="str">
        <f aca="false" t="array" ref="T85:T85">IFERROR(CONCATENATE(TEXT(INDEX($S$7:$S$67,SMALL(IF($V$7:$V$67&lt;&gt;"",IF($S$7:$S$67&lt;&gt;"",ROW($S$7:$S$67)-MIN(ROW($S$7:$S$67))+1,""),""),ROW()-ROW(A$70)+1)),"##0")," "),"")</f>
        <v/>
      </c>
      <c r="U85" s="0" t="str">
        <f aca="false" t="array" ref="U85:U85">IFERROR(CONCATENATE((INDEX($A$7:$A$67,SMALL(IF($V$7:$V$67&lt;&gt;"",IF($S$7:$S$67&lt;&gt;"",ROW($S$7:$S$67)-MIN(ROW($S$7:$S$67))+1,""),""),ROW()-ROW(A$70)+1))),),"")</f>
        <v/>
      </c>
    </row>
    <row r="86" customFormat="false" ht="15" hidden="false" customHeight="false" outlineLevel="0" collapsed="false">
      <c r="I86" s="0" t="str">
        <f aca="false" t="array" ref="I86:I86">IFERROR(CONCATENATE(TEXT(INDEX($I$7:$I$67,SMALL(IF($L$7:$L$67&lt;&gt;"",IF($I$7:$I$67&lt;&gt;"",ROW($I$7:$I$67)-MIN(ROW($I$7:$I$67))+1,""),""),ROW()-ROW(A$70)+1)),"##0"),","),"")</f>
        <v/>
      </c>
      <c r="J86" s="0" t="str">
        <f aca="false" t="array" ref="J86:J86">IFERROR(CONCATENATE((INDEX($L$7:$L$67,SMALL(IF($L$7:$L$67&lt;&gt;"",IF($I$7:$I$67&lt;&gt;"",ROW($I$7:$I$67)-MIN(ROW($I$7:$I$67))+1,""),""),ROW()-ROW(A$70)+1))),","),"")</f>
        <v/>
      </c>
      <c r="K86" s="0" t="str">
        <f aca="false" t="array" ref="K86:K86">IFERROR(CONCATENATE((INDEX($A$7:$A$67,SMALL(IF($L$7:$L$67&lt;&gt;"",IF($I$7:$I$67&lt;&gt;"",ROW($I$7:$I$67)-MIN(ROW($I$7:$I$67))+1,""),""),ROW()-ROW(A$70)+1))),),"")</f>
        <v/>
      </c>
      <c r="N86" s="0" t="str">
        <f aca="false" t="array" ref="N86:N86">IFERROR(CONCATENATE((INDEX($Q$7:$Q$67,SMALL(IF($Q$7:$Q$67&lt;&gt;"",IF($N$7:$N$67&lt;&gt;"",ROW($N$7:$N$67)-MIN(ROW($N$7:$N$67))+1,""),""),ROW()-ROW(A$70)+1)))," "),"")</f>
        <v/>
      </c>
      <c r="O86" s="0" t="str">
        <f aca="false" t="array" ref="O86:O86">IFERROR(CONCATENATE(TEXT(INDEX($N$7:$N$67,SMALL(IF($Q$7:$Q$67&lt;&gt;"",IF($N$7:$N$67&lt;&gt;"",ROW($N$7:$N$67)-MIN(ROW($N$7:$N$67))+1,""),""),ROW()-ROW(A$70)+1)),"##0")," "),"")</f>
        <v/>
      </c>
      <c r="P86" s="0" t="str">
        <f aca="false" t="array" ref="P86:P86">IFERROR(CONCATENATE((INDEX($A$7:$A$67,SMALL(IF($Q$7:$Q$67&lt;&gt;"",IF($N$7:$N$67&lt;&gt;"",ROW($N$7:$N$67)-MIN(ROW($N$7:$N$67))+1,""),""),ROW()-ROW(A$70)+1))),),"")</f>
        <v/>
      </c>
      <c r="S86" s="0" t="str">
        <f aca="false" t="array" ref="S86:S86">IFERROR(CONCATENATE((INDEX($V$7:$V$67,SMALL(IF($V$7:$V$67&lt;&gt;"",IF($S$7:$S$67&lt;&gt;"",ROW($S$7:$S$67)-MIN(ROW($S$7:$S$67))+1,""),""),ROW()-ROW(A$70)+1)))," "),"")</f>
        <v/>
      </c>
      <c r="T86" s="0" t="str">
        <f aca="false" t="array" ref="T86:T86">IFERROR(CONCATENATE(TEXT(INDEX($S$7:$S$67,SMALL(IF($V$7:$V$67&lt;&gt;"",IF($S$7:$S$67&lt;&gt;"",ROW($S$7:$S$67)-MIN(ROW($S$7:$S$67))+1,""),""),ROW()-ROW(A$70)+1)),"##0")," "),"")</f>
        <v/>
      </c>
      <c r="U86" s="0" t="str">
        <f aca="false" t="array" ref="U86:U86">IFERROR(CONCATENATE((INDEX($A$7:$A$67,SMALL(IF($V$7:$V$67&lt;&gt;"",IF($S$7:$S$67&lt;&gt;"",ROW($S$7:$S$67)-MIN(ROW($S$7:$S$67))+1,""),""),ROW()-ROW(A$70)+1))),),"")</f>
        <v/>
      </c>
    </row>
    <row r="87" customFormat="false" ht="15" hidden="false" customHeight="false" outlineLevel="0" collapsed="false">
      <c r="I87" s="0" t="str">
        <f aca="false" t="array" ref="I87:I87">IFERROR(CONCATENATE(TEXT(INDEX($I$7:$I$67,SMALL(IF($L$7:$L$67&lt;&gt;"",IF($I$7:$I$67&lt;&gt;"",ROW($I$7:$I$67)-MIN(ROW($I$7:$I$67))+1,""),""),ROW()-ROW(A$70)+1)),"##0"),","),"")</f>
        <v/>
      </c>
      <c r="J87" s="0" t="str">
        <f aca="false" t="array" ref="J87:J87">IFERROR(CONCATENATE((INDEX($L$7:$L$67,SMALL(IF($L$7:$L$67&lt;&gt;"",IF($I$7:$I$67&lt;&gt;"",ROW($I$7:$I$67)-MIN(ROW($I$7:$I$67))+1,""),""),ROW()-ROW(A$70)+1))),","),"")</f>
        <v/>
      </c>
      <c r="K87" s="0" t="str">
        <f aca="false" t="array" ref="K87:K87">IFERROR(CONCATENATE((INDEX($A$7:$A$67,SMALL(IF($L$7:$L$67&lt;&gt;"",IF($I$7:$I$67&lt;&gt;"",ROW($I$7:$I$67)-MIN(ROW($I$7:$I$67))+1,""),""),ROW()-ROW(A$70)+1))),),"")</f>
        <v/>
      </c>
      <c r="N87" s="0" t="str">
        <f aca="false" t="array" ref="N87:N87">IFERROR(CONCATENATE((INDEX($Q$7:$Q$67,SMALL(IF($Q$7:$Q$67&lt;&gt;"",IF($N$7:$N$67&lt;&gt;"",ROW($N$7:$N$67)-MIN(ROW($N$7:$N$67))+1,""),""),ROW()-ROW(A$70)+1)))," "),"")</f>
        <v/>
      </c>
      <c r="O87" s="0" t="str">
        <f aca="false" t="array" ref="O87:O87">IFERROR(CONCATENATE(TEXT(INDEX($N$7:$N$67,SMALL(IF($Q$7:$Q$67&lt;&gt;"",IF($N$7:$N$67&lt;&gt;"",ROW($N$7:$N$67)-MIN(ROW($N$7:$N$67))+1,""),""),ROW()-ROW(A$70)+1)),"##0")," "),"")</f>
        <v/>
      </c>
      <c r="P87" s="0" t="str">
        <f aca="false" t="array" ref="P87:P87">IFERROR(CONCATENATE((INDEX($A$7:$A$67,SMALL(IF($Q$7:$Q$67&lt;&gt;"",IF($N$7:$N$67&lt;&gt;"",ROW($N$7:$N$67)-MIN(ROW($N$7:$N$67))+1,""),""),ROW()-ROW(A$70)+1))),),"")</f>
        <v/>
      </c>
      <c r="S87" s="0" t="str">
        <f aca="false" t="array" ref="S87:S87">IFERROR(CONCATENATE((INDEX($V$7:$V$67,SMALL(IF($V$7:$V$67&lt;&gt;"",IF($S$7:$S$67&lt;&gt;"",ROW($S$7:$S$67)-MIN(ROW($S$7:$S$67))+1,""),""),ROW()-ROW(A$70)+1)))," "),"")</f>
        <v/>
      </c>
      <c r="T87" s="0" t="str">
        <f aca="false" t="array" ref="T87:T87">IFERROR(CONCATENATE(TEXT(INDEX($S$7:$S$67,SMALL(IF($V$7:$V$67&lt;&gt;"",IF($S$7:$S$67&lt;&gt;"",ROW($S$7:$S$67)-MIN(ROW($S$7:$S$67))+1,""),""),ROW()-ROW(A$70)+1)),"##0")," "),"")</f>
        <v/>
      </c>
      <c r="U87" s="0" t="str">
        <f aca="false" t="array" ref="U87:U87">IFERROR(CONCATENATE((INDEX($A$7:$A$67,SMALL(IF($V$7:$V$67&lt;&gt;"",IF($S$7:$S$67&lt;&gt;"",ROW($S$7:$S$67)-MIN(ROW($S$7:$S$67))+1,""),""),ROW()-ROW(A$70)+1))),),"")</f>
        <v/>
      </c>
    </row>
    <row r="88" customFormat="false" ht="15" hidden="false" customHeight="false" outlineLevel="0" collapsed="false">
      <c r="I88" s="0" t="str">
        <f aca="false" t="array" ref="I88:I88">IFERROR(CONCATENATE(TEXT(INDEX($I$7:$I$67,SMALL(IF($L$7:$L$67&lt;&gt;"",IF($I$7:$I$67&lt;&gt;"",ROW($I$7:$I$67)-MIN(ROW($I$7:$I$67))+1,""),""),ROW()-ROW(A$70)+1)),"##0"),","),"")</f>
        <v/>
      </c>
      <c r="J88" s="0" t="str">
        <f aca="false" t="array" ref="J88:J88">IFERROR(CONCATENATE((INDEX($L$7:$L$67,SMALL(IF($L$7:$L$67&lt;&gt;"",IF($I$7:$I$67&lt;&gt;"",ROW($I$7:$I$67)-MIN(ROW($I$7:$I$67))+1,""),""),ROW()-ROW(A$70)+1))),","),"")</f>
        <v/>
      </c>
      <c r="K88" s="0" t="str">
        <f aca="false" t="array" ref="K88:K88">IFERROR(CONCATENATE((INDEX($A$7:$A$67,SMALL(IF($L$7:$L$67&lt;&gt;"",IF($I$7:$I$67&lt;&gt;"",ROW($I$7:$I$67)-MIN(ROW($I$7:$I$67))+1,""),""),ROW()-ROW(A$70)+1))),),"")</f>
        <v/>
      </c>
      <c r="N88" s="0" t="str">
        <f aca="false" t="array" ref="N88:N88">IFERROR(CONCATENATE((INDEX($Q$7:$Q$67,SMALL(IF($Q$7:$Q$67&lt;&gt;"",IF($N$7:$N$67&lt;&gt;"",ROW($N$7:$N$67)-MIN(ROW($N$7:$N$67))+1,""),""),ROW()-ROW(A$70)+1)))," "),"")</f>
        <v/>
      </c>
      <c r="O88" s="0" t="str">
        <f aca="false" t="array" ref="O88:O88">IFERROR(CONCATENATE(TEXT(INDEX($N$7:$N$67,SMALL(IF($Q$7:$Q$67&lt;&gt;"",IF($N$7:$N$67&lt;&gt;"",ROW($N$7:$N$67)-MIN(ROW($N$7:$N$67))+1,""),""),ROW()-ROW(A$70)+1)),"##0")," "),"")</f>
        <v/>
      </c>
      <c r="P88" s="0" t="str">
        <f aca="false" t="array" ref="P88:P88">IFERROR(CONCATENATE((INDEX($A$7:$A$67,SMALL(IF($Q$7:$Q$67&lt;&gt;"",IF($N$7:$N$67&lt;&gt;"",ROW($N$7:$N$67)-MIN(ROW($N$7:$N$67))+1,""),""),ROW()-ROW(A$70)+1))),),"")</f>
        <v/>
      </c>
      <c r="S88" s="0" t="str">
        <f aca="false" t="array" ref="S88:S88">IFERROR(CONCATENATE((INDEX($V$7:$V$67,SMALL(IF($V$7:$V$67&lt;&gt;"",IF($S$7:$S$67&lt;&gt;"",ROW($S$7:$S$67)-MIN(ROW($S$7:$S$67))+1,""),""),ROW()-ROW(A$70)+1)))," "),"")</f>
        <v/>
      </c>
      <c r="T88" s="0" t="str">
        <f aca="false" t="array" ref="T88:T88">IFERROR(CONCATENATE(TEXT(INDEX($S$7:$S$67,SMALL(IF($V$7:$V$67&lt;&gt;"",IF($S$7:$S$67&lt;&gt;"",ROW($S$7:$S$67)-MIN(ROW($S$7:$S$67))+1,""),""),ROW()-ROW(A$70)+1)),"##0")," "),"")</f>
        <v/>
      </c>
      <c r="U88" s="0" t="str">
        <f aca="false" t="array" ref="U88:U88">IFERROR(CONCATENATE((INDEX($A$7:$A$67,SMALL(IF($V$7:$V$67&lt;&gt;"",IF($S$7:$S$67&lt;&gt;"",ROW($S$7:$S$67)-MIN(ROW($S$7:$S$67))+1,""),""),ROW()-ROW(A$70)+1))),),"")</f>
        <v/>
      </c>
    </row>
    <row r="89" customFormat="false" ht="15" hidden="false" customHeight="false" outlineLevel="0" collapsed="false">
      <c r="I89" s="0" t="str">
        <f aca="false" t="array" ref="I89:I89">IFERROR(CONCATENATE(TEXT(INDEX($I$7:$I$67,SMALL(IF($L$7:$L$67&lt;&gt;"",IF($I$7:$I$67&lt;&gt;"",ROW($I$7:$I$67)-MIN(ROW($I$7:$I$67))+1,""),""),ROW()-ROW(A$70)+1)),"##0"),","),"")</f>
        <v/>
      </c>
      <c r="J89" s="0" t="str">
        <f aca="false" t="array" ref="J89:J89">IFERROR(CONCATENATE((INDEX($L$7:$L$67,SMALL(IF($L$7:$L$67&lt;&gt;"",IF($I$7:$I$67&lt;&gt;"",ROW($I$7:$I$67)-MIN(ROW($I$7:$I$67))+1,""),""),ROW()-ROW(A$70)+1))),","),"")</f>
        <v/>
      </c>
      <c r="K89" s="0" t="str">
        <f aca="false" t="array" ref="K89:K89">IFERROR(CONCATENATE((INDEX($A$7:$A$67,SMALL(IF($L$7:$L$67&lt;&gt;"",IF($I$7:$I$67&lt;&gt;"",ROW($I$7:$I$67)-MIN(ROW($I$7:$I$67))+1,""),""),ROW()-ROW(A$70)+1))),),"")</f>
        <v/>
      </c>
      <c r="N89" s="0" t="str">
        <f aca="false" t="array" ref="N89:N89">IFERROR(CONCATENATE((INDEX($Q$7:$Q$67,SMALL(IF($Q$7:$Q$67&lt;&gt;"",IF($N$7:$N$67&lt;&gt;"",ROW($N$7:$N$67)-MIN(ROW($N$7:$N$67))+1,""),""),ROW()-ROW(A$70)+1)))," "),"")</f>
        <v/>
      </c>
      <c r="O89" s="0" t="str">
        <f aca="false" t="array" ref="O89:O89">IFERROR(CONCATENATE(TEXT(INDEX($N$7:$N$67,SMALL(IF($Q$7:$Q$67&lt;&gt;"",IF($N$7:$N$67&lt;&gt;"",ROW($N$7:$N$67)-MIN(ROW($N$7:$N$67))+1,""),""),ROW()-ROW(A$70)+1)),"##0")," "),"")</f>
        <v/>
      </c>
      <c r="P89" s="0" t="str">
        <f aca="false" t="array" ref="P89:P89">IFERROR(CONCATENATE((INDEX($A$7:$A$67,SMALL(IF($Q$7:$Q$67&lt;&gt;"",IF($N$7:$N$67&lt;&gt;"",ROW($N$7:$N$67)-MIN(ROW($N$7:$N$67))+1,""),""),ROW()-ROW(A$70)+1))),),"")</f>
        <v/>
      </c>
      <c r="S89" s="0" t="str">
        <f aca="false" t="array" ref="S89:S89">IFERROR(CONCATENATE((INDEX($V$7:$V$67,SMALL(IF($V$7:$V$67&lt;&gt;"",IF($S$7:$S$67&lt;&gt;"",ROW($S$7:$S$67)-MIN(ROW($S$7:$S$67))+1,""),""),ROW()-ROW(A$70)+1)))," "),"")</f>
        <v/>
      </c>
      <c r="T89" s="0" t="str">
        <f aca="false" t="array" ref="T89:T89">IFERROR(CONCATENATE(TEXT(INDEX($S$7:$S$67,SMALL(IF($V$7:$V$67&lt;&gt;"",IF($S$7:$S$67&lt;&gt;"",ROW($S$7:$S$67)-MIN(ROW($S$7:$S$67))+1,""),""),ROW()-ROW(A$70)+1)),"##0")," "),"")</f>
        <v/>
      </c>
      <c r="U89" s="0" t="str">
        <f aca="false" t="array" ref="U89:U89">IFERROR(CONCATENATE((INDEX($A$7:$A$67,SMALL(IF($V$7:$V$67&lt;&gt;"",IF($S$7:$S$67&lt;&gt;"",ROW($S$7:$S$67)-MIN(ROW($S$7:$S$67))+1,""),""),ROW()-ROW(A$70)+1))),),"")</f>
        <v/>
      </c>
    </row>
    <row r="90" customFormat="false" ht="15" hidden="false" customHeight="false" outlineLevel="0" collapsed="false">
      <c r="I90" s="0" t="str">
        <f aca="false" t="array" ref="I90:I90">IFERROR(CONCATENATE(TEXT(INDEX($I$7:$I$67,SMALL(IF($L$7:$L$67&lt;&gt;"",IF($I$7:$I$67&lt;&gt;"",ROW($I$7:$I$67)-MIN(ROW($I$7:$I$67))+1,""),""),ROW()-ROW(A$70)+1)),"##0"),","),"")</f>
        <v/>
      </c>
      <c r="J90" s="0" t="str">
        <f aca="false" t="array" ref="J90:J90">IFERROR(CONCATENATE((INDEX($L$7:$L$67,SMALL(IF($L$7:$L$67&lt;&gt;"",IF($I$7:$I$67&lt;&gt;"",ROW($I$7:$I$67)-MIN(ROW($I$7:$I$67))+1,""),""),ROW()-ROW(A$70)+1))),","),"")</f>
        <v/>
      </c>
      <c r="K90" s="0" t="str">
        <f aca="false" t="array" ref="K90:K90">IFERROR(CONCATENATE((INDEX($A$7:$A$67,SMALL(IF($L$7:$L$67&lt;&gt;"",IF($I$7:$I$67&lt;&gt;"",ROW($I$7:$I$67)-MIN(ROW($I$7:$I$67))+1,""),""),ROW()-ROW(A$70)+1))),),"")</f>
        <v/>
      </c>
      <c r="N90" s="0" t="str">
        <f aca="false" t="array" ref="N90:N90">IFERROR(CONCATENATE((INDEX($Q$7:$Q$67,SMALL(IF($Q$7:$Q$67&lt;&gt;"",IF($N$7:$N$67&lt;&gt;"",ROW($N$7:$N$67)-MIN(ROW($N$7:$N$67))+1,""),""),ROW()-ROW(A$70)+1)))," "),"")</f>
        <v/>
      </c>
      <c r="O90" s="0" t="str">
        <f aca="false" t="array" ref="O90:O90">IFERROR(CONCATENATE(TEXT(INDEX($N$7:$N$67,SMALL(IF($Q$7:$Q$67&lt;&gt;"",IF($N$7:$N$67&lt;&gt;"",ROW($N$7:$N$67)-MIN(ROW($N$7:$N$67))+1,""),""),ROW()-ROW(A$70)+1)),"##0")," "),"")</f>
        <v/>
      </c>
      <c r="P90" s="0" t="str">
        <f aca="false" t="array" ref="P90:P90">IFERROR(CONCATENATE((INDEX($A$7:$A$67,SMALL(IF($Q$7:$Q$67&lt;&gt;"",IF($N$7:$N$67&lt;&gt;"",ROW($N$7:$N$67)-MIN(ROW($N$7:$N$67))+1,""),""),ROW()-ROW(A$70)+1))),),"")</f>
        <v/>
      </c>
      <c r="S90" s="0" t="str">
        <f aca="false" t="array" ref="S90:S90">IFERROR(CONCATENATE((INDEX($V$7:$V$67,SMALL(IF($V$7:$V$67&lt;&gt;"",IF($S$7:$S$67&lt;&gt;"",ROW($S$7:$S$67)-MIN(ROW($S$7:$S$67))+1,""),""),ROW()-ROW(A$70)+1)))," "),"")</f>
        <v/>
      </c>
      <c r="T90" s="0" t="str">
        <f aca="false" t="array" ref="T90:T90">IFERROR(CONCATENATE(TEXT(INDEX($S$7:$S$67,SMALL(IF($V$7:$V$67&lt;&gt;"",IF($S$7:$S$67&lt;&gt;"",ROW($S$7:$S$67)-MIN(ROW($S$7:$S$67))+1,""),""),ROW()-ROW(A$70)+1)),"##0")," "),"")</f>
        <v/>
      </c>
      <c r="U90" s="0" t="str">
        <f aca="false" t="array" ref="U90:U90">IFERROR(CONCATENATE((INDEX($A$7:$A$67,SMALL(IF($V$7:$V$67&lt;&gt;"",IF($S$7:$S$67&lt;&gt;"",ROW($S$7:$S$67)-MIN(ROW($S$7:$S$67))+1,""),""),ROW()-ROW(A$70)+1))),),"")</f>
        <v/>
      </c>
    </row>
    <row r="91" customFormat="false" ht="15" hidden="false" customHeight="false" outlineLevel="0" collapsed="false">
      <c r="I91" s="0" t="str">
        <f aca="false" t="array" ref="I91:I91">IFERROR(CONCATENATE(TEXT(INDEX($I$7:$I$67,SMALL(IF($L$7:$L$67&lt;&gt;"",IF($I$7:$I$67&lt;&gt;"",ROW($I$7:$I$67)-MIN(ROW($I$7:$I$67))+1,""),""),ROW()-ROW(A$70)+1)),"##0"),","),"")</f>
        <v/>
      </c>
      <c r="J91" s="0" t="str">
        <f aca="false" t="array" ref="J91:J91">IFERROR(CONCATENATE((INDEX($L$7:$L$67,SMALL(IF($L$7:$L$67&lt;&gt;"",IF($I$7:$I$67&lt;&gt;"",ROW($I$7:$I$67)-MIN(ROW($I$7:$I$67))+1,""),""),ROW()-ROW(A$70)+1))),","),"")</f>
        <v/>
      </c>
      <c r="K91" s="0" t="str">
        <f aca="false" t="array" ref="K91:K91">IFERROR(CONCATENATE((INDEX($A$7:$A$67,SMALL(IF($L$7:$L$67&lt;&gt;"",IF($I$7:$I$67&lt;&gt;"",ROW($I$7:$I$67)-MIN(ROW($I$7:$I$67))+1,""),""),ROW()-ROW(A$70)+1))),),"")</f>
        <v/>
      </c>
      <c r="N91" s="0" t="str">
        <f aca="false" t="array" ref="N91:N91">IFERROR(CONCATENATE((INDEX($Q$7:$Q$67,SMALL(IF($Q$7:$Q$67&lt;&gt;"",IF($N$7:$N$67&lt;&gt;"",ROW($N$7:$N$67)-MIN(ROW($N$7:$N$67))+1,""),""),ROW()-ROW(A$70)+1)))," "),"")</f>
        <v/>
      </c>
      <c r="O91" s="0" t="str">
        <f aca="false" t="array" ref="O91:O91">IFERROR(CONCATENATE(TEXT(INDEX($N$7:$N$67,SMALL(IF($Q$7:$Q$67&lt;&gt;"",IF($N$7:$N$67&lt;&gt;"",ROW($N$7:$N$67)-MIN(ROW($N$7:$N$67))+1,""),""),ROW()-ROW(A$70)+1)),"##0")," "),"")</f>
        <v/>
      </c>
      <c r="P91" s="0" t="str">
        <f aca="false" t="array" ref="P91:P91">IFERROR(CONCATENATE((INDEX($A$7:$A$67,SMALL(IF($Q$7:$Q$67&lt;&gt;"",IF($N$7:$N$67&lt;&gt;"",ROW($N$7:$N$67)-MIN(ROW($N$7:$N$67))+1,""),""),ROW()-ROW(A$70)+1))),),"")</f>
        <v/>
      </c>
      <c r="S91" s="0" t="str">
        <f aca="false" t="array" ref="S91:S91">IFERROR(CONCATENATE((INDEX($V$7:$V$67,SMALL(IF($V$7:$V$67&lt;&gt;"",IF($S$7:$S$67&lt;&gt;"",ROW($S$7:$S$67)-MIN(ROW($S$7:$S$67))+1,""),""),ROW()-ROW(A$70)+1)))," "),"")</f>
        <v/>
      </c>
      <c r="T91" s="0" t="str">
        <f aca="false" t="array" ref="T91:T91">IFERROR(CONCATENATE(TEXT(INDEX($S$7:$S$67,SMALL(IF($V$7:$V$67&lt;&gt;"",IF($S$7:$S$67&lt;&gt;"",ROW($S$7:$S$67)-MIN(ROW($S$7:$S$67))+1,""),""),ROW()-ROW(A$70)+1)),"##0")," "),"")</f>
        <v/>
      </c>
      <c r="U91" s="0" t="str">
        <f aca="false" t="array" ref="U91:U91">IFERROR(CONCATENATE((INDEX($A$7:$A$67,SMALL(IF($V$7:$V$67&lt;&gt;"",IF($S$7:$S$67&lt;&gt;"",ROW($S$7:$S$67)-MIN(ROW($S$7:$S$67))+1,""),""),ROW()-ROW(A$70)+1))),),"")</f>
        <v/>
      </c>
    </row>
    <row r="92" customFormat="false" ht="15" hidden="false" customHeight="false" outlineLevel="0" collapsed="false">
      <c r="I92" s="0" t="str">
        <f aca="false" t="array" ref="I92:I92">IFERROR(CONCATENATE(TEXT(INDEX($I$7:$I$67,SMALL(IF($L$7:$L$67&lt;&gt;"",IF($I$7:$I$67&lt;&gt;"",ROW($I$7:$I$67)-MIN(ROW($I$7:$I$67))+1,""),""),ROW()-ROW(A$70)+1)),"##0"),","),"")</f>
        <v/>
      </c>
      <c r="J92" s="0" t="str">
        <f aca="false" t="array" ref="J92:J92">IFERROR(CONCATENATE((INDEX($L$7:$L$67,SMALL(IF($L$7:$L$67&lt;&gt;"",IF($I$7:$I$67&lt;&gt;"",ROW($I$7:$I$67)-MIN(ROW($I$7:$I$67))+1,""),""),ROW()-ROW(A$70)+1))),","),"")</f>
        <v/>
      </c>
      <c r="K92" s="0" t="str">
        <f aca="false" t="array" ref="K92:K92">IFERROR(CONCATENATE((INDEX($A$7:$A$67,SMALL(IF($L$7:$L$67&lt;&gt;"",IF($I$7:$I$67&lt;&gt;"",ROW($I$7:$I$67)-MIN(ROW($I$7:$I$67))+1,""),""),ROW()-ROW(A$70)+1))),),"")</f>
        <v/>
      </c>
      <c r="N92" s="0" t="str">
        <f aca="false" t="array" ref="N92:N92">IFERROR(CONCATENATE((INDEX($Q$7:$Q$67,SMALL(IF($Q$7:$Q$67&lt;&gt;"",IF($N$7:$N$67&lt;&gt;"",ROW($N$7:$N$67)-MIN(ROW($N$7:$N$67))+1,""),""),ROW()-ROW(A$70)+1)))," "),"")</f>
        <v/>
      </c>
      <c r="O92" s="0" t="str">
        <f aca="false" t="array" ref="O92:O92">IFERROR(CONCATENATE(TEXT(INDEX($N$7:$N$67,SMALL(IF($Q$7:$Q$67&lt;&gt;"",IF($N$7:$N$67&lt;&gt;"",ROW($N$7:$N$67)-MIN(ROW($N$7:$N$67))+1,""),""),ROW()-ROW(A$70)+1)),"##0")," "),"")</f>
        <v/>
      </c>
      <c r="P92" s="0" t="str">
        <f aca="false" t="array" ref="P92:P92">IFERROR(CONCATENATE((INDEX($A$7:$A$67,SMALL(IF($Q$7:$Q$67&lt;&gt;"",IF($N$7:$N$67&lt;&gt;"",ROW($N$7:$N$67)-MIN(ROW($N$7:$N$67))+1,""),""),ROW()-ROW(A$70)+1))),),"")</f>
        <v/>
      </c>
      <c r="S92" s="0" t="str">
        <f aca="false" t="array" ref="S92:S92">IFERROR(CONCATENATE((INDEX($V$7:$V$67,SMALL(IF($V$7:$V$67&lt;&gt;"",IF($S$7:$S$67&lt;&gt;"",ROW($S$7:$S$67)-MIN(ROW($S$7:$S$67))+1,""),""),ROW()-ROW(A$70)+1)))," "),"")</f>
        <v/>
      </c>
      <c r="T92" s="0" t="str">
        <f aca="false" t="array" ref="T92:T92">IFERROR(CONCATENATE(TEXT(INDEX($S$7:$S$67,SMALL(IF($V$7:$V$67&lt;&gt;"",IF($S$7:$S$67&lt;&gt;"",ROW($S$7:$S$67)-MIN(ROW($S$7:$S$67))+1,""),""),ROW()-ROW(A$70)+1)),"##0")," "),"")</f>
        <v/>
      </c>
      <c r="U92" s="0" t="str">
        <f aca="false" t="array" ref="U92:U92">IFERROR(CONCATENATE((INDEX($A$7:$A$67,SMALL(IF($V$7:$V$67&lt;&gt;"",IF($S$7:$S$67&lt;&gt;"",ROW($S$7:$S$67)-MIN(ROW($S$7:$S$67))+1,""),""),ROW()-ROW(A$70)+1))),),"")</f>
        <v/>
      </c>
    </row>
    <row r="93" customFormat="false" ht="15" hidden="false" customHeight="false" outlineLevel="0" collapsed="false">
      <c r="I93" s="0" t="str">
        <f aca="false" t="array" ref="I93:I93">IFERROR(CONCATENATE(TEXT(INDEX($I$7:$I$67,SMALL(IF($L$7:$L$67&lt;&gt;"",IF($I$7:$I$67&lt;&gt;"",ROW($I$7:$I$67)-MIN(ROW($I$7:$I$67))+1,""),""),ROW()-ROW(A$70)+1)),"##0"),","),"")</f>
        <v/>
      </c>
      <c r="J93" s="0" t="str">
        <f aca="false" t="array" ref="J93:J93">IFERROR(CONCATENATE((INDEX($L$7:$L$67,SMALL(IF($L$7:$L$67&lt;&gt;"",IF($I$7:$I$67&lt;&gt;"",ROW($I$7:$I$67)-MIN(ROW($I$7:$I$67))+1,""),""),ROW()-ROW(A$70)+1))),","),"")</f>
        <v/>
      </c>
      <c r="K93" s="0" t="str">
        <f aca="false" t="array" ref="K93:K93">IFERROR(CONCATENATE((INDEX($A$7:$A$67,SMALL(IF($L$7:$L$67&lt;&gt;"",IF($I$7:$I$67&lt;&gt;"",ROW($I$7:$I$67)-MIN(ROW($I$7:$I$67))+1,""),""),ROW()-ROW(A$70)+1))),),"")</f>
        <v/>
      </c>
      <c r="N93" s="0" t="str">
        <f aca="false" t="array" ref="N93:N93">IFERROR(CONCATENATE((INDEX($Q$7:$Q$67,SMALL(IF($Q$7:$Q$67&lt;&gt;"",IF($N$7:$N$67&lt;&gt;"",ROW($N$7:$N$67)-MIN(ROW($N$7:$N$67))+1,""),""),ROW()-ROW(A$70)+1)))," "),"")</f>
        <v/>
      </c>
      <c r="O93" s="0" t="str">
        <f aca="false" t="array" ref="O93:O93">IFERROR(CONCATENATE(TEXT(INDEX($N$7:$N$67,SMALL(IF($Q$7:$Q$67&lt;&gt;"",IF($N$7:$N$67&lt;&gt;"",ROW($N$7:$N$67)-MIN(ROW($N$7:$N$67))+1,""),""),ROW()-ROW(A$70)+1)),"##0")," "),"")</f>
        <v/>
      </c>
      <c r="P93" s="0" t="str">
        <f aca="false" t="array" ref="P93:P93">IFERROR(CONCATENATE((INDEX($A$7:$A$67,SMALL(IF($Q$7:$Q$67&lt;&gt;"",IF($N$7:$N$67&lt;&gt;"",ROW($N$7:$N$67)-MIN(ROW($N$7:$N$67))+1,""),""),ROW()-ROW(A$70)+1))),),"")</f>
        <v/>
      </c>
      <c r="S93" s="0" t="str">
        <f aca="false" t="array" ref="S93:S93">IFERROR(CONCATENATE((INDEX($V$7:$V$67,SMALL(IF($V$7:$V$67&lt;&gt;"",IF($S$7:$S$67&lt;&gt;"",ROW($S$7:$S$67)-MIN(ROW($S$7:$S$67))+1,""),""),ROW()-ROW(A$70)+1)))," "),"")</f>
        <v/>
      </c>
      <c r="T93" s="0" t="str">
        <f aca="false" t="array" ref="T93:T93">IFERROR(CONCATENATE(TEXT(INDEX($S$7:$S$67,SMALL(IF($V$7:$V$67&lt;&gt;"",IF($S$7:$S$67&lt;&gt;"",ROW($S$7:$S$67)-MIN(ROW($S$7:$S$67))+1,""),""),ROW()-ROW(A$70)+1)),"##0")," "),"")</f>
        <v/>
      </c>
      <c r="U93" s="0" t="str">
        <f aca="false" t="array" ref="U93:U93">IFERROR(CONCATENATE((INDEX($A$7:$A$67,SMALL(IF($V$7:$V$67&lt;&gt;"",IF($S$7:$S$67&lt;&gt;"",ROW($S$7:$S$67)-MIN(ROW($S$7:$S$67))+1,""),""),ROW()-ROW(A$70)+1))),),"")</f>
        <v/>
      </c>
    </row>
    <row r="94" customFormat="false" ht="15" hidden="false" customHeight="false" outlineLevel="0" collapsed="false">
      <c r="I94" s="0" t="str">
        <f aca="false" t="array" ref="I94:I94">IFERROR(CONCATENATE(TEXT(INDEX($I$7:$I$67,SMALL(IF($L$7:$L$67&lt;&gt;"",IF($I$7:$I$67&lt;&gt;"",ROW($I$7:$I$67)-MIN(ROW($I$7:$I$67))+1,""),""),ROW()-ROW(A$70)+1)),"##0"),","),"")</f>
        <v/>
      </c>
      <c r="J94" s="0" t="str">
        <f aca="false" t="array" ref="J94:J94">IFERROR(CONCATENATE((INDEX($L$7:$L$67,SMALL(IF($L$7:$L$67&lt;&gt;"",IF($I$7:$I$67&lt;&gt;"",ROW($I$7:$I$67)-MIN(ROW($I$7:$I$67))+1,""),""),ROW()-ROW(A$70)+1))),","),"")</f>
        <v/>
      </c>
      <c r="K94" s="0" t="str">
        <f aca="false" t="array" ref="K94:K94">IFERROR(CONCATENATE((INDEX($A$7:$A$67,SMALL(IF($L$7:$L$67&lt;&gt;"",IF($I$7:$I$67&lt;&gt;"",ROW($I$7:$I$67)-MIN(ROW($I$7:$I$67))+1,""),""),ROW()-ROW(A$70)+1))),),"")</f>
        <v/>
      </c>
      <c r="N94" s="0" t="str">
        <f aca="false" t="array" ref="N94:N94">IFERROR(CONCATENATE((INDEX($Q$7:$Q$67,SMALL(IF($Q$7:$Q$67&lt;&gt;"",IF($N$7:$N$67&lt;&gt;"",ROW($N$7:$N$67)-MIN(ROW($N$7:$N$67))+1,""),""),ROW()-ROW(A$70)+1)))," "),"")</f>
        <v/>
      </c>
      <c r="O94" s="0" t="str">
        <f aca="false" t="array" ref="O94:O94">IFERROR(CONCATENATE(TEXT(INDEX($N$7:$N$67,SMALL(IF($Q$7:$Q$67&lt;&gt;"",IF($N$7:$N$67&lt;&gt;"",ROW($N$7:$N$67)-MIN(ROW($N$7:$N$67))+1,""),""),ROW()-ROW(A$70)+1)),"##0")," "),"")</f>
        <v/>
      </c>
      <c r="P94" s="0" t="str">
        <f aca="false" t="array" ref="P94:P94">IFERROR(CONCATENATE((INDEX($A$7:$A$67,SMALL(IF($Q$7:$Q$67&lt;&gt;"",IF($N$7:$N$67&lt;&gt;"",ROW($N$7:$N$67)-MIN(ROW($N$7:$N$67))+1,""),""),ROW()-ROW(A$70)+1))),),"")</f>
        <v/>
      </c>
      <c r="S94" s="0" t="str">
        <f aca="false" t="array" ref="S94:S94">IFERROR(CONCATENATE((INDEX($V$7:$V$67,SMALL(IF($V$7:$V$67&lt;&gt;"",IF($S$7:$S$67&lt;&gt;"",ROW($S$7:$S$67)-MIN(ROW($S$7:$S$67))+1,""),""),ROW()-ROW(A$70)+1)))," "),"")</f>
        <v/>
      </c>
      <c r="T94" s="0" t="str">
        <f aca="false" t="array" ref="T94:T94">IFERROR(CONCATENATE(TEXT(INDEX($S$7:$S$67,SMALL(IF($V$7:$V$67&lt;&gt;"",IF($S$7:$S$67&lt;&gt;"",ROW($S$7:$S$67)-MIN(ROW($S$7:$S$67))+1,""),""),ROW()-ROW(A$70)+1)),"##0")," "),"")</f>
        <v/>
      </c>
      <c r="U94" s="0" t="str">
        <f aca="false" t="array" ref="U94:U94">IFERROR(CONCATENATE((INDEX($A$7:$A$67,SMALL(IF($V$7:$V$67&lt;&gt;"",IF($S$7:$S$67&lt;&gt;"",ROW($S$7:$S$67)-MIN(ROW($S$7:$S$67))+1,""),""),ROW()-ROW(A$70)+1))),),"")</f>
        <v/>
      </c>
    </row>
    <row r="95" customFormat="false" ht="15" hidden="false" customHeight="false" outlineLevel="0" collapsed="false">
      <c r="I95" s="0" t="str">
        <f aca="false" t="array" ref="I95:I95">IFERROR(CONCATENATE(TEXT(INDEX($I$7:$I$67,SMALL(IF($L$7:$L$67&lt;&gt;"",IF($I$7:$I$67&lt;&gt;"",ROW($I$7:$I$67)-MIN(ROW($I$7:$I$67))+1,""),""),ROW()-ROW(A$70)+1)),"##0"),","),"")</f>
        <v/>
      </c>
      <c r="J95" s="0" t="str">
        <f aca="false" t="array" ref="J95:J95">IFERROR(CONCATENATE((INDEX($L$7:$L$67,SMALL(IF($L$7:$L$67&lt;&gt;"",IF($I$7:$I$67&lt;&gt;"",ROW($I$7:$I$67)-MIN(ROW($I$7:$I$67))+1,""),""),ROW()-ROW(A$70)+1))),","),"")</f>
        <v/>
      </c>
      <c r="K95" s="0" t="str">
        <f aca="false" t="array" ref="K95:K95">IFERROR(CONCATENATE((INDEX($A$7:$A$67,SMALL(IF($L$7:$L$67&lt;&gt;"",IF($I$7:$I$67&lt;&gt;"",ROW($I$7:$I$67)-MIN(ROW($I$7:$I$67))+1,""),""),ROW()-ROW(A$70)+1))),),"")</f>
        <v/>
      </c>
      <c r="N95" s="0" t="str">
        <f aca="false" t="array" ref="N95:N95">IFERROR(CONCATENATE((INDEX($Q$7:$Q$67,SMALL(IF($Q$7:$Q$67&lt;&gt;"",IF($N$7:$N$67&lt;&gt;"",ROW($N$7:$N$67)-MIN(ROW($N$7:$N$67))+1,""),""),ROW()-ROW(A$70)+1)))," "),"")</f>
        <v/>
      </c>
      <c r="O95" s="0" t="str">
        <f aca="false" t="array" ref="O95:O95">IFERROR(CONCATENATE(TEXT(INDEX($N$7:$N$67,SMALL(IF($Q$7:$Q$67&lt;&gt;"",IF($N$7:$N$67&lt;&gt;"",ROW($N$7:$N$67)-MIN(ROW($N$7:$N$67))+1,""),""),ROW()-ROW(A$70)+1)),"##0")," "),"")</f>
        <v/>
      </c>
      <c r="P95" s="0" t="str">
        <f aca="false" t="array" ref="P95:P95">IFERROR(CONCATENATE((INDEX($A$7:$A$67,SMALL(IF($Q$7:$Q$67&lt;&gt;"",IF($N$7:$N$67&lt;&gt;"",ROW($N$7:$N$67)-MIN(ROW($N$7:$N$67))+1,""),""),ROW()-ROW(A$70)+1))),),"")</f>
        <v/>
      </c>
      <c r="S95" s="0" t="str">
        <f aca="false" t="array" ref="S95:S95">IFERROR(CONCATENATE((INDEX($V$7:$V$67,SMALL(IF($V$7:$V$67&lt;&gt;"",IF($S$7:$S$67&lt;&gt;"",ROW($S$7:$S$67)-MIN(ROW($S$7:$S$67))+1,""),""),ROW()-ROW(A$70)+1)))," "),"")</f>
        <v/>
      </c>
      <c r="T95" s="0" t="str">
        <f aca="false" t="array" ref="T95:T95">IFERROR(CONCATENATE(TEXT(INDEX($S$7:$S$67,SMALL(IF($V$7:$V$67&lt;&gt;"",IF($S$7:$S$67&lt;&gt;"",ROW($S$7:$S$67)-MIN(ROW($S$7:$S$67))+1,""),""),ROW()-ROW(A$70)+1)),"##0")," "),"")</f>
        <v/>
      </c>
      <c r="U95" s="0" t="str">
        <f aca="false" t="array" ref="U95:U95">IFERROR(CONCATENATE((INDEX($A$7:$A$67,SMALL(IF($V$7:$V$67&lt;&gt;"",IF($S$7:$S$67&lt;&gt;"",ROW($S$7:$S$67)-MIN(ROW($S$7:$S$67))+1,""),""),ROW()-ROW(A$70)+1))),),"")</f>
        <v/>
      </c>
    </row>
    <row r="96" customFormat="false" ht="15" hidden="false" customHeight="false" outlineLevel="0" collapsed="false">
      <c r="I96" s="0" t="str">
        <f aca="false" t="array" ref="I96:I96">IFERROR(CONCATENATE(TEXT(INDEX($I$7:$I$67,SMALL(IF($L$7:$L$67&lt;&gt;"",IF($I$7:$I$67&lt;&gt;"",ROW($I$7:$I$67)-MIN(ROW($I$7:$I$67))+1,""),""),ROW()-ROW(A$70)+1)),"##0"),","),"")</f>
        <v/>
      </c>
      <c r="J96" s="0" t="str">
        <f aca="false" t="array" ref="J96:J96">IFERROR(CONCATENATE((INDEX($L$7:$L$67,SMALL(IF($L$7:$L$67&lt;&gt;"",IF($I$7:$I$67&lt;&gt;"",ROW($I$7:$I$67)-MIN(ROW($I$7:$I$67))+1,""),""),ROW()-ROW(A$70)+1))),","),"")</f>
        <v/>
      </c>
      <c r="K96" s="0" t="str">
        <f aca="false" t="array" ref="K96:K96">IFERROR(CONCATENATE((INDEX($A$7:$A$67,SMALL(IF($L$7:$L$67&lt;&gt;"",IF($I$7:$I$67&lt;&gt;"",ROW($I$7:$I$67)-MIN(ROW($I$7:$I$67))+1,""),""),ROW()-ROW(A$70)+1))),),"")</f>
        <v/>
      </c>
      <c r="N96" s="0" t="str">
        <f aca="false" t="array" ref="N96:N96">IFERROR(CONCATENATE((INDEX($Q$7:$Q$67,SMALL(IF($Q$7:$Q$67&lt;&gt;"",IF($N$7:$N$67&lt;&gt;"",ROW($N$7:$N$67)-MIN(ROW($N$7:$N$67))+1,""),""),ROW()-ROW(A$70)+1)))," "),"")</f>
        <v/>
      </c>
      <c r="O96" s="0" t="str">
        <f aca="false" t="array" ref="O96:O96">IFERROR(CONCATENATE(TEXT(INDEX($N$7:$N$67,SMALL(IF($Q$7:$Q$67&lt;&gt;"",IF($N$7:$N$67&lt;&gt;"",ROW($N$7:$N$67)-MIN(ROW($N$7:$N$67))+1,""),""),ROW()-ROW(A$70)+1)),"##0")," "),"")</f>
        <v/>
      </c>
      <c r="P96" s="0" t="str">
        <f aca="false" t="array" ref="P96:P96">IFERROR(CONCATENATE((INDEX($A$7:$A$67,SMALL(IF($Q$7:$Q$67&lt;&gt;"",IF($N$7:$N$67&lt;&gt;"",ROW($N$7:$N$67)-MIN(ROW($N$7:$N$67))+1,""),""),ROW()-ROW(A$70)+1))),),"")</f>
        <v/>
      </c>
      <c r="S96" s="0" t="str">
        <f aca="false" t="array" ref="S96:S96">IFERROR(CONCATENATE((INDEX($V$7:$V$67,SMALL(IF($V$7:$V$67&lt;&gt;"",IF($S$7:$S$67&lt;&gt;"",ROW($S$7:$S$67)-MIN(ROW($S$7:$S$67))+1,""),""),ROW()-ROW(A$70)+1)))," "),"")</f>
        <v/>
      </c>
      <c r="T96" s="0" t="str">
        <f aca="false" t="array" ref="T96:T96">IFERROR(CONCATENATE(TEXT(INDEX($S$7:$S$67,SMALL(IF($V$7:$V$67&lt;&gt;"",IF($S$7:$S$67&lt;&gt;"",ROW($S$7:$S$67)-MIN(ROW($S$7:$S$67))+1,""),""),ROW()-ROW(A$70)+1)),"##0")," "),"")</f>
        <v/>
      </c>
      <c r="U96" s="0" t="str">
        <f aca="false" t="array" ref="U96:U96">IFERROR(CONCATENATE((INDEX($A$7:$A$67,SMALL(IF($V$7:$V$67&lt;&gt;"",IF($S$7:$S$67&lt;&gt;"",ROW($S$7:$S$67)-MIN(ROW($S$7:$S$67))+1,""),""),ROW()-ROW(A$70)+1))),),"")</f>
        <v/>
      </c>
    </row>
    <row r="97" customFormat="false" ht="15" hidden="false" customHeight="false" outlineLevel="0" collapsed="false">
      <c r="I97" s="0" t="str">
        <f aca="false" t="array" ref="I97:I97">IFERROR(CONCATENATE(TEXT(INDEX($I$7:$I$67,SMALL(IF($L$7:$L$67&lt;&gt;"",IF($I$7:$I$67&lt;&gt;"",ROW($I$7:$I$67)-MIN(ROW($I$7:$I$67))+1,""),""),ROW()-ROW(A$70)+1)),"##0"),","),"")</f>
        <v/>
      </c>
      <c r="J97" s="0" t="str">
        <f aca="false" t="array" ref="J97:J97">IFERROR(CONCATENATE((INDEX($L$7:$L$67,SMALL(IF($L$7:$L$67&lt;&gt;"",IF($I$7:$I$67&lt;&gt;"",ROW($I$7:$I$67)-MIN(ROW($I$7:$I$67))+1,""),""),ROW()-ROW(A$70)+1))),","),"")</f>
        <v/>
      </c>
      <c r="K97" s="0" t="str">
        <f aca="false" t="array" ref="K97:K97">IFERROR(CONCATENATE((INDEX($A$7:$A$67,SMALL(IF($L$7:$L$67&lt;&gt;"",IF($I$7:$I$67&lt;&gt;"",ROW($I$7:$I$67)-MIN(ROW($I$7:$I$67))+1,""),""),ROW()-ROW(A$70)+1))),),"")</f>
        <v/>
      </c>
      <c r="N97" s="0" t="str">
        <f aca="false" t="array" ref="N97:N97">IFERROR(CONCATENATE((INDEX($Q$7:$Q$67,SMALL(IF($Q$7:$Q$67&lt;&gt;"",IF($N$7:$N$67&lt;&gt;"",ROW($N$7:$N$67)-MIN(ROW($N$7:$N$67))+1,""),""),ROW()-ROW(A$70)+1)))," "),"")</f>
        <v/>
      </c>
      <c r="O97" s="0" t="str">
        <f aca="false" t="array" ref="O97:O97">IFERROR(CONCATENATE(TEXT(INDEX($N$7:$N$67,SMALL(IF($Q$7:$Q$67&lt;&gt;"",IF($N$7:$N$67&lt;&gt;"",ROW($N$7:$N$67)-MIN(ROW($N$7:$N$67))+1,""),""),ROW()-ROW(A$70)+1)),"##0")," "),"")</f>
        <v/>
      </c>
      <c r="P97" s="0" t="str">
        <f aca="false" t="array" ref="P97:P97">IFERROR(CONCATENATE((INDEX($A$7:$A$67,SMALL(IF($Q$7:$Q$67&lt;&gt;"",IF($N$7:$N$67&lt;&gt;"",ROW($N$7:$N$67)-MIN(ROW($N$7:$N$67))+1,""),""),ROW()-ROW(A$70)+1))),),"")</f>
        <v/>
      </c>
      <c r="S97" s="0" t="str">
        <f aca="false" t="array" ref="S97:S97">IFERROR(CONCATENATE((INDEX($V$7:$V$67,SMALL(IF($V$7:$V$67&lt;&gt;"",IF($S$7:$S$67&lt;&gt;"",ROW($S$7:$S$67)-MIN(ROW($S$7:$S$67))+1,""),""),ROW()-ROW(A$70)+1)))," "),"")</f>
        <v/>
      </c>
      <c r="T97" s="0" t="str">
        <f aca="false" t="array" ref="T97:T97">IFERROR(CONCATENATE(TEXT(INDEX($S$7:$S$67,SMALL(IF($V$7:$V$67&lt;&gt;"",IF($S$7:$S$67&lt;&gt;"",ROW($S$7:$S$67)-MIN(ROW($S$7:$S$67))+1,""),""),ROW()-ROW(A$70)+1)),"##0")," "),"")</f>
        <v/>
      </c>
      <c r="U97" s="0" t="str">
        <f aca="false" t="array" ref="U97:U97">IFERROR(CONCATENATE((INDEX($A$7:$A$67,SMALL(IF($V$7:$V$67&lt;&gt;"",IF($S$7:$S$67&lt;&gt;"",ROW($S$7:$S$67)-MIN(ROW($S$7:$S$67))+1,""),""),ROW()-ROW(A$70)+1))),),"")</f>
        <v/>
      </c>
    </row>
    <row r="98" customFormat="false" ht="15" hidden="false" customHeight="false" outlineLevel="0" collapsed="false">
      <c r="I98" s="0" t="str">
        <f aca="false" t="array" ref="I98:I98">IFERROR(CONCATENATE(TEXT(INDEX($I$7:$I$67,SMALL(IF($L$7:$L$67&lt;&gt;"",IF($I$7:$I$67&lt;&gt;"",ROW($I$7:$I$67)-MIN(ROW($I$7:$I$67))+1,""),""),ROW()-ROW(A$70)+1)),"##0"),","),"")</f>
        <v/>
      </c>
      <c r="J98" s="0" t="str">
        <f aca="false" t="array" ref="J98:J98">IFERROR(CONCATENATE((INDEX($L$7:$L$67,SMALL(IF($L$7:$L$67&lt;&gt;"",IF($I$7:$I$67&lt;&gt;"",ROW($I$7:$I$67)-MIN(ROW($I$7:$I$67))+1,""),""),ROW()-ROW(A$70)+1))),","),"")</f>
        <v/>
      </c>
      <c r="K98" s="0" t="str">
        <f aca="false" t="array" ref="K98:K98">IFERROR(CONCATENATE((INDEX($A$7:$A$67,SMALL(IF($L$7:$L$67&lt;&gt;"",IF($I$7:$I$67&lt;&gt;"",ROW($I$7:$I$67)-MIN(ROW($I$7:$I$67))+1,""),""),ROW()-ROW(A$70)+1))),),"")</f>
        <v/>
      </c>
      <c r="N98" s="0" t="str">
        <f aca="false" t="array" ref="N98:N98">IFERROR(CONCATENATE((INDEX($Q$7:$Q$67,SMALL(IF($Q$7:$Q$67&lt;&gt;"",IF($N$7:$N$67&lt;&gt;"",ROW($N$7:$N$67)-MIN(ROW($N$7:$N$67))+1,""),""),ROW()-ROW(A$70)+1)))," "),"")</f>
        <v/>
      </c>
      <c r="O98" s="0" t="str">
        <f aca="false" t="array" ref="O98:O98">IFERROR(CONCATENATE(TEXT(INDEX($N$7:$N$67,SMALL(IF($Q$7:$Q$67&lt;&gt;"",IF($N$7:$N$67&lt;&gt;"",ROW($N$7:$N$67)-MIN(ROW($N$7:$N$67))+1,""),""),ROW()-ROW(A$70)+1)),"##0")," "),"")</f>
        <v/>
      </c>
      <c r="P98" s="0" t="str">
        <f aca="false" t="array" ref="P98:P98">IFERROR(CONCATENATE((INDEX($A$7:$A$67,SMALL(IF($Q$7:$Q$67&lt;&gt;"",IF($N$7:$N$67&lt;&gt;"",ROW($N$7:$N$67)-MIN(ROW($N$7:$N$67))+1,""),""),ROW()-ROW(A$70)+1))),),"")</f>
        <v/>
      </c>
      <c r="S98" s="0" t="str">
        <f aca="false" t="array" ref="S98:S98">IFERROR(CONCATENATE((INDEX($V$7:$V$67,SMALL(IF($V$7:$V$67&lt;&gt;"",IF($S$7:$S$67&lt;&gt;"",ROW($S$7:$S$67)-MIN(ROW($S$7:$S$67))+1,""),""),ROW()-ROW(A$70)+1)))," "),"")</f>
        <v/>
      </c>
      <c r="T98" s="0" t="str">
        <f aca="false" t="array" ref="T98:T98">IFERROR(CONCATENATE(TEXT(INDEX($S$7:$S$67,SMALL(IF($V$7:$V$67&lt;&gt;"",IF($S$7:$S$67&lt;&gt;"",ROW($S$7:$S$67)-MIN(ROW($S$7:$S$67))+1,""),""),ROW()-ROW(A$70)+1)),"##0")," "),"")</f>
        <v/>
      </c>
      <c r="U98" s="0" t="str">
        <f aca="false" t="array" ref="U98:U98">IFERROR(CONCATENATE((INDEX($A$7:$A$67,SMALL(IF($V$7:$V$67&lt;&gt;"",IF($S$7:$S$67&lt;&gt;"",ROW($S$7:$S$67)-MIN(ROW($S$7:$S$67))+1,""),""),ROW()-ROW(A$70)+1))),),"")</f>
        <v/>
      </c>
    </row>
    <row r="99" customFormat="false" ht="15" hidden="false" customHeight="false" outlineLevel="0" collapsed="false">
      <c r="I99" s="0" t="str">
        <f aca="false" t="array" ref="I99:I99">IFERROR(CONCATENATE(TEXT(INDEX($I$7:$I$67,SMALL(IF($L$7:$L$67&lt;&gt;"",IF($I$7:$I$67&lt;&gt;"",ROW($I$7:$I$67)-MIN(ROW($I$7:$I$67))+1,""),""),ROW()-ROW(A$70)+1)),"##0"),","),"")</f>
        <v/>
      </c>
      <c r="J99" s="0" t="str">
        <f aca="false" t="array" ref="J99:J99">IFERROR(CONCATENATE((INDEX($L$7:$L$67,SMALL(IF($L$7:$L$67&lt;&gt;"",IF($I$7:$I$67&lt;&gt;"",ROW($I$7:$I$67)-MIN(ROW($I$7:$I$67))+1,""),""),ROW()-ROW(A$70)+1))),","),"")</f>
        <v/>
      </c>
      <c r="K99" s="0" t="str">
        <f aca="false" t="array" ref="K99:K99">IFERROR(CONCATENATE((INDEX($A$7:$A$67,SMALL(IF($L$7:$L$67&lt;&gt;"",IF($I$7:$I$67&lt;&gt;"",ROW($I$7:$I$67)-MIN(ROW($I$7:$I$67))+1,""),""),ROW()-ROW(A$70)+1))),),"")</f>
        <v/>
      </c>
      <c r="N99" s="0" t="str">
        <f aca="false" t="array" ref="N99:N99">IFERROR(CONCATENATE((INDEX($Q$7:$Q$67,SMALL(IF($Q$7:$Q$67&lt;&gt;"",IF($N$7:$N$67&lt;&gt;"",ROW($N$7:$N$67)-MIN(ROW($N$7:$N$67))+1,""),""),ROW()-ROW(A$70)+1)))," "),"")</f>
        <v/>
      </c>
      <c r="O99" s="0" t="str">
        <f aca="false" t="array" ref="O99:O99">IFERROR(CONCATENATE(TEXT(INDEX($N$7:$N$67,SMALL(IF($Q$7:$Q$67&lt;&gt;"",IF($N$7:$N$67&lt;&gt;"",ROW($N$7:$N$67)-MIN(ROW($N$7:$N$67))+1,""),""),ROW()-ROW(A$70)+1)),"##0")," "),"")</f>
        <v/>
      </c>
      <c r="P99" s="0" t="str">
        <f aca="false" t="array" ref="P99:P99">IFERROR(CONCATENATE((INDEX($A$7:$A$67,SMALL(IF($Q$7:$Q$67&lt;&gt;"",IF($N$7:$N$67&lt;&gt;"",ROW($N$7:$N$67)-MIN(ROW($N$7:$N$67))+1,""),""),ROW()-ROW(A$70)+1))),),"")</f>
        <v/>
      </c>
      <c r="S99" s="0" t="str">
        <f aca="false" t="array" ref="S99:S99">IFERROR(CONCATENATE((INDEX($V$7:$V$67,SMALL(IF($V$7:$V$67&lt;&gt;"",IF($S$7:$S$67&lt;&gt;"",ROW($S$7:$S$67)-MIN(ROW($S$7:$S$67))+1,""),""),ROW()-ROW(A$70)+1)))," "),"")</f>
        <v/>
      </c>
      <c r="T99" s="0" t="str">
        <f aca="false" t="array" ref="T99:T99">IFERROR(CONCATENATE(TEXT(INDEX($S$7:$S$67,SMALL(IF($V$7:$V$67&lt;&gt;"",IF($S$7:$S$67&lt;&gt;"",ROW($S$7:$S$67)-MIN(ROW($S$7:$S$67))+1,""),""),ROW()-ROW(A$70)+1)),"##0")," "),"")</f>
        <v/>
      </c>
      <c r="U99" s="0" t="str">
        <f aca="false" t="array" ref="U99:U99">IFERROR(CONCATENATE((INDEX($A$7:$A$67,SMALL(IF($V$7:$V$67&lt;&gt;"",IF($S$7:$S$67&lt;&gt;"",ROW($S$7:$S$67)-MIN(ROW($S$7:$S$67))+1,""),""),ROW()-ROW(A$70)+1))),),"")</f>
        <v/>
      </c>
    </row>
    <row r="100" customFormat="false" ht="15" hidden="false" customHeight="false" outlineLevel="0" collapsed="false">
      <c r="I100" s="0" t="str">
        <f aca="false" t="array" ref="I100:I100">IFERROR(CONCATENATE(TEXT(INDEX($I$7:$I$67,SMALL(IF($L$7:$L$67&lt;&gt;"",IF($I$7:$I$67&lt;&gt;"",ROW($I$7:$I$67)-MIN(ROW($I$7:$I$67))+1,""),""),ROW()-ROW(A$70)+1)),"##0"),","),"")</f>
        <v/>
      </c>
      <c r="J100" s="0" t="str">
        <f aca="false" t="array" ref="J100:J100">IFERROR(CONCATENATE((INDEX($L$7:$L$67,SMALL(IF($L$7:$L$67&lt;&gt;"",IF($I$7:$I$67&lt;&gt;"",ROW($I$7:$I$67)-MIN(ROW($I$7:$I$67))+1,""),""),ROW()-ROW(A$70)+1))),","),"")</f>
        <v/>
      </c>
      <c r="K100" s="0" t="str">
        <f aca="false" t="array" ref="K100:K100">IFERROR(CONCATENATE((INDEX($A$7:$A$67,SMALL(IF($L$7:$L$67&lt;&gt;"",IF($I$7:$I$67&lt;&gt;"",ROW($I$7:$I$67)-MIN(ROW($I$7:$I$67))+1,""),""),ROW()-ROW(A$70)+1))),),"")</f>
        <v/>
      </c>
      <c r="N100" s="0" t="str">
        <f aca="false" t="array" ref="N100:N100">IFERROR(CONCATENATE((INDEX($Q$7:$Q$67,SMALL(IF($Q$7:$Q$67&lt;&gt;"",IF($N$7:$N$67&lt;&gt;"",ROW($N$7:$N$67)-MIN(ROW($N$7:$N$67))+1,""),""),ROW()-ROW(A$70)+1)))," "),"")</f>
        <v/>
      </c>
      <c r="O100" s="0" t="str">
        <f aca="false" t="array" ref="O100:O100">IFERROR(CONCATENATE(TEXT(INDEX($N$7:$N$67,SMALL(IF($Q$7:$Q$67&lt;&gt;"",IF($N$7:$N$67&lt;&gt;"",ROW($N$7:$N$67)-MIN(ROW($N$7:$N$67))+1,""),""),ROW()-ROW(A$70)+1)),"##0")," "),"")</f>
        <v/>
      </c>
      <c r="P100" s="0" t="str">
        <f aca="false" t="array" ref="P100:P100">IFERROR(CONCATENATE((INDEX($A$7:$A$67,SMALL(IF($Q$7:$Q$67&lt;&gt;"",IF($N$7:$N$67&lt;&gt;"",ROW($N$7:$N$67)-MIN(ROW($N$7:$N$67))+1,""),""),ROW()-ROW(A$70)+1))),),"")</f>
        <v/>
      </c>
      <c r="S100" s="0" t="str">
        <f aca="false" t="array" ref="S100:S100">IFERROR(CONCATENATE((INDEX($V$7:$V$67,SMALL(IF($V$7:$V$67&lt;&gt;"",IF($S$7:$S$67&lt;&gt;"",ROW($S$7:$S$67)-MIN(ROW($S$7:$S$67))+1,""),""),ROW()-ROW(A$70)+1)))," "),"")</f>
        <v/>
      </c>
      <c r="T100" s="0" t="str">
        <f aca="false" t="array" ref="T100:T100">IFERROR(CONCATENATE(TEXT(INDEX($S$7:$S$67,SMALL(IF($V$7:$V$67&lt;&gt;"",IF($S$7:$S$67&lt;&gt;"",ROW($S$7:$S$67)-MIN(ROW($S$7:$S$67))+1,""),""),ROW()-ROW(A$70)+1)),"##0")," "),"")</f>
        <v/>
      </c>
      <c r="U100" s="0" t="str">
        <f aca="false" t="array" ref="U100:U100">IFERROR(CONCATENATE((INDEX($A$7:$A$67,SMALL(IF($V$7:$V$67&lt;&gt;"",IF($S$7:$S$67&lt;&gt;"",ROW($S$7:$S$67)-MIN(ROW($S$7:$S$67))+1,""),""),ROW()-ROW(A$70)+1))),),"")</f>
        <v/>
      </c>
    </row>
    <row r="101" customFormat="false" ht="15" hidden="false" customHeight="false" outlineLevel="0" collapsed="false">
      <c r="I101" s="0" t="str">
        <f aca="false" t="array" ref="I101:I101">IFERROR(CONCATENATE(TEXT(INDEX($I$7:$I$67,SMALL(IF($L$7:$L$67&lt;&gt;"",IF($I$7:$I$67&lt;&gt;"",ROW($I$7:$I$67)-MIN(ROW($I$7:$I$67))+1,""),""),ROW()-ROW(A$70)+1)),"##0"),","),"")</f>
        <v/>
      </c>
      <c r="J101" s="0" t="str">
        <f aca="false" t="array" ref="J101:J101">IFERROR(CONCATENATE((INDEX($L$7:$L$67,SMALL(IF($L$7:$L$67&lt;&gt;"",IF($I$7:$I$67&lt;&gt;"",ROW($I$7:$I$67)-MIN(ROW($I$7:$I$67))+1,""),""),ROW()-ROW(A$70)+1))),","),"")</f>
        <v/>
      </c>
      <c r="K101" s="0" t="str">
        <f aca="false" t="array" ref="K101:K101">IFERROR(CONCATENATE((INDEX($A$7:$A$67,SMALL(IF($L$7:$L$67&lt;&gt;"",IF($I$7:$I$67&lt;&gt;"",ROW($I$7:$I$67)-MIN(ROW($I$7:$I$67))+1,""),""),ROW()-ROW(A$70)+1))),),"")</f>
        <v/>
      </c>
      <c r="N101" s="0" t="str">
        <f aca="false" t="array" ref="N101:N101">IFERROR(CONCATENATE((INDEX($Q$7:$Q$67,SMALL(IF($Q$7:$Q$67&lt;&gt;"",IF($N$7:$N$67&lt;&gt;"",ROW($N$7:$N$67)-MIN(ROW($N$7:$N$67))+1,""),""),ROW()-ROW(A$70)+1)))," "),"")</f>
        <v/>
      </c>
      <c r="O101" s="0" t="str">
        <f aca="false" t="array" ref="O101:O101">IFERROR(CONCATENATE(TEXT(INDEX($N$7:$N$67,SMALL(IF($Q$7:$Q$67&lt;&gt;"",IF($N$7:$N$67&lt;&gt;"",ROW($N$7:$N$67)-MIN(ROW($N$7:$N$67))+1,""),""),ROW()-ROW(A$70)+1)),"##0")," "),"")</f>
        <v/>
      </c>
      <c r="P101" s="0" t="str">
        <f aca="false" t="array" ref="P101:P101">IFERROR(CONCATENATE((INDEX($A$7:$A$67,SMALL(IF($Q$7:$Q$67&lt;&gt;"",IF($N$7:$N$67&lt;&gt;"",ROW($N$7:$N$67)-MIN(ROW($N$7:$N$67))+1,""),""),ROW()-ROW(A$70)+1))),),"")</f>
        <v/>
      </c>
      <c r="S101" s="0" t="str">
        <f aca="false" t="array" ref="S101:S101">IFERROR(CONCATENATE((INDEX($V$7:$V$67,SMALL(IF($V$7:$V$67&lt;&gt;"",IF($S$7:$S$67&lt;&gt;"",ROW($S$7:$S$67)-MIN(ROW($S$7:$S$67))+1,""),""),ROW()-ROW(A$70)+1)))," "),"")</f>
        <v/>
      </c>
      <c r="T101" s="0" t="str">
        <f aca="false" t="array" ref="T101:T101">IFERROR(CONCATENATE(TEXT(INDEX($S$7:$S$67,SMALL(IF($V$7:$V$67&lt;&gt;"",IF($S$7:$S$67&lt;&gt;"",ROW($S$7:$S$67)-MIN(ROW($S$7:$S$67))+1,""),""),ROW()-ROW(A$70)+1)),"##0")," "),"")</f>
        <v/>
      </c>
      <c r="U101" s="0" t="str">
        <f aca="false" t="array" ref="U101:U101">IFERROR(CONCATENATE((INDEX($A$7:$A$67,SMALL(IF($V$7:$V$67&lt;&gt;"",IF($S$7:$S$67&lt;&gt;"",ROW($S$7:$S$67)-MIN(ROW($S$7:$S$67))+1,""),""),ROW()-ROW(A$70)+1))),),"")</f>
        <v/>
      </c>
    </row>
    <row r="102" customFormat="false" ht="15" hidden="false" customHeight="false" outlineLevel="0" collapsed="false">
      <c r="I102" s="0" t="str">
        <f aca="false" t="array" ref="I102:I102">IFERROR(CONCATENATE(TEXT(INDEX($I$7:$I$67,SMALL(IF($L$7:$L$67&lt;&gt;"",IF($I$7:$I$67&lt;&gt;"",ROW($I$7:$I$67)-MIN(ROW($I$7:$I$67))+1,""),""),ROW()-ROW(A$70)+1)),"##0"),","),"")</f>
        <v/>
      </c>
      <c r="J102" s="0" t="str">
        <f aca="false" t="array" ref="J102:J102">IFERROR(CONCATENATE((INDEX($L$7:$L$67,SMALL(IF($L$7:$L$67&lt;&gt;"",IF($I$7:$I$67&lt;&gt;"",ROW($I$7:$I$67)-MIN(ROW($I$7:$I$67))+1,""),""),ROW()-ROW(A$70)+1))),","),"")</f>
        <v/>
      </c>
      <c r="K102" s="0" t="str">
        <f aca="false" t="array" ref="K102:K102">IFERROR(CONCATENATE((INDEX($A$7:$A$67,SMALL(IF($L$7:$L$67&lt;&gt;"",IF($I$7:$I$67&lt;&gt;"",ROW($I$7:$I$67)-MIN(ROW($I$7:$I$67))+1,""),""),ROW()-ROW(A$70)+1))),),"")</f>
        <v/>
      </c>
      <c r="N102" s="0" t="str">
        <f aca="false" t="array" ref="N102:N102">IFERROR(CONCATENATE((INDEX($Q$7:$Q$67,SMALL(IF($Q$7:$Q$67&lt;&gt;"",IF($N$7:$N$67&lt;&gt;"",ROW($N$7:$N$67)-MIN(ROW($N$7:$N$67))+1,""),""),ROW()-ROW(A$70)+1)))," "),"")</f>
        <v/>
      </c>
      <c r="O102" s="0" t="str">
        <f aca="false" t="array" ref="O102:O102">IFERROR(CONCATENATE(TEXT(INDEX($N$7:$N$67,SMALL(IF($Q$7:$Q$67&lt;&gt;"",IF($N$7:$N$67&lt;&gt;"",ROW($N$7:$N$67)-MIN(ROW($N$7:$N$67))+1,""),""),ROW()-ROW(A$70)+1)),"##0")," "),"")</f>
        <v/>
      </c>
      <c r="P102" s="0" t="str">
        <f aca="false" t="array" ref="P102:P102">IFERROR(CONCATENATE((INDEX($A$7:$A$67,SMALL(IF($Q$7:$Q$67&lt;&gt;"",IF($N$7:$N$67&lt;&gt;"",ROW($N$7:$N$67)-MIN(ROW($N$7:$N$67))+1,""),""),ROW()-ROW(A$70)+1))),),"")</f>
        <v/>
      </c>
      <c r="S102" s="0" t="str">
        <f aca="false" t="array" ref="S102:S102">IFERROR(CONCATENATE((INDEX($V$7:$V$67,SMALL(IF($V$7:$V$67&lt;&gt;"",IF($S$7:$S$67&lt;&gt;"",ROW($S$7:$S$67)-MIN(ROW($S$7:$S$67))+1,""),""),ROW()-ROW(A$70)+1)))," "),"")</f>
        <v/>
      </c>
      <c r="T102" s="0" t="str">
        <f aca="false" t="array" ref="T102:T102">IFERROR(CONCATENATE(TEXT(INDEX($S$7:$S$67,SMALL(IF($V$7:$V$67&lt;&gt;"",IF($S$7:$S$67&lt;&gt;"",ROW($S$7:$S$67)-MIN(ROW($S$7:$S$67))+1,""),""),ROW()-ROW(A$70)+1)),"##0")," "),"")</f>
        <v/>
      </c>
      <c r="U102" s="0" t="str">
        <f aca="false" t="array" ref="U102:U102">IFERROR(CONCATENATE((INDEX($A$7:$A$67,SMALL(IF($V$7:$V$67&lt;&gt;"",IF($S$7:$S$67&lt;&gt;"",ROW($S$7:$S$67)-MIN(ROW($S$7:$S$67))+1,""),""),ROW()-ROW(A$70)+1))),),"")</f>
        <v/>
      </c>
    </row>
    <row r="103" customFormat="false" ht="15" hidden="false" customHeight="false" outlineLevel="0" collapsed="false">
      <c r="I103" s="0" t="str">
        <f aca="false" t="array" ref="I103:I103">IFERROR(CONCATENATE(TEXT(INDEX($I$7:$I$67,SMALL(IF($L$7:$L$67&lt;&gt;"",IF($I$7:$I$67&lt;&gt;"",ROW($I$7:$I$67)-MIN(ROW($I$7:$I$67))+1,""),""),ROW()-ROW(A$70)+1)),"##0"),","),"")</f>
        <v/>
      </c>
      <c r="J103" s="0" t="str">
        <f aca="false" t="array" ref="J103:J103">IFERROR(CONCATENATE((INDEX($L$7:$L$67,SMALL(IF($L$7:$L$67&lt;&gt;"",IF($I$7:$I$67&lt;&gt;"",ROW($I$7:$I$67)-MIN(ROW($I$7:$I$67))+1,""),""),ROW()-ROW(A$70)+1))),","),"")</f>
        <v/>
      </c>
      <c r="K103" s="0" t="str">
        <f aca="false" t="array" ref="K103:K103">IFERROR(CONCATENATE((INDEX($A$7:$A$67,SMALL(IF($L$7:$L$67&lt;&gt;"",IF($I$7:$I$67&lt;&gt;"",ROW($I$7:$I$67)-MIN(ROW($I$7:$I$67))+1,""),""),ROW()-ROW(A$70)+1))),),"")</f>
        <v/>
      </c>
      <c r="N103" s="0" t="str">
        <f aca="false" t="array" ref="N103:N103">IFERROR(CONCATENATE((INDEX($Q$7:$Q$67,SMALL(IF($Q$7:$Q$67&lt;&gt;"",IF($N$7:$N$67&lt;&gt;"",ROW($N$7:$N$67)-MIN(ROW($N$7:$N$67))+1,""),""),ROW()-ROW(A$70)+1)))," "),"")</f>
        <v/>
      </c>
      <c r="O103" s="0" t="str">
        <f aca="false" t="array" ref="O103:O103">IFERROR(CONCATENATE(TEXT(INDEX($N$7:$N$67,SMALL(IF($Q$7:$Q$67&lt;&gt;"",IF($N$7:$N$67&lt;&gt;"",ROW($N$7:$N$67)-MIN(ROW($N$7:$N$67))+1,""),""),ROW()-ROW(A$70)+1)),"##0")," "),"")</f>
        <v/>
      </c>
      <c r="P103" s="0" t="str">
        <f aca="false" t="array" ref="P103:P103">IFERROR(CONCATENATE((INDEX($A$7:$A$67,SMALL(IF($Q$7:$Q$67&lt;&gt;"",IF($N$7:$N$67&lt;&gt;"",ROW($N$7:$N$67)-MIN(ROW($N$7:$N$67))+1,""),""),ROW()-ROW(A$70)+1))),),"")</f>
        <v/>
      </c>
      <c r="S103" s="0" t="str">
        <f aca="false" t="array" ref="S103:S103">IFERROR(CONCATENATE((INDEX($V$7:$V$67,SMALL(IF($V$7:$V$67&lt;&gt;"",IF($S$7:$S$67&lt;&gt;"",ROW($S$7:$S$67)-MIN(ROW($S$7:$S$67))+1,""),""),ROW()-ROW(A$70)+1)))," "),"")</f>
        <v/>
      </c>
      <c r="T103" s="0" t="str">
        <f aca="false" t="array" ref="T103:T103">IFERROR(CONCATENATE(TEXT(INDEX($S$7:$S$67,SMALL(IF($V$7:$V$67&lt;&gt;"",IF($S$7:$S$67&lt;&gt;"",ROW($S$7:$S$67)-MIN(ROW($S$7:$S$67))+1,""),""),ROW()-ROW(A$70)+1)),"##0")," "),"")</f>
        <v/>
      </c>
      <c r="U103" s="0" t="str">
        <f aca="false" t="array" ref="U103:U103">IFERROR(CONCATENATE((INDEX($A$7:$A$67,SMALL(IF($V$7:$V$67&lt;&gt;"",IF($S$7:$S$67&lt;&gt;"",ROW($S$7:$S$67)-MIN(ROW($S$7:$S$67))+1,""),""),ROW()-ROW(A$70)+1))),),"")</f>
        <v/>
      </c>
    </row>
    <row r="104" customFormat="false" ht="15" hidden="false" customHeight="false" outlineLevel="0" collapsed="false">
      <c r="I104" s="0" t="str">
        <f aca="false" t="array" ref="I104:I104">IFERROR(CONCATENATE(TEXT(INDEX($I$7:$I$67,SMALL(IF($L$7:$L$67&lt;&gt;"",IF($I$7:$I$67&lt;&gt;"",ROW($I$7:$I$67)-MIN(ROW($I$7:$I$67))+1,""),""),ROW()-ROW(A$70)+1)),"##0"),","),"")</f>
        <v/>
      </c>
      <c r="J104" s="0" t="str">
        <f aca="false" t="array" ref="J104:J104">IFERROR(CONCATENATE((INDEX($L$7:$L$67,SMALL(IF($L$7:$L$67&lt;&gt;"",IF($I$7:$I$67&lt;&gt;"",ROW($I$7:$I$67)-MIN(ROW($I$7:$I$67))+1,""),""),ROW()-ROW(A$70)+1))),","),"")</f>
        <v/>
      </c>
      <c r="K104" s="0" t="str">
        <f aca="false" t="array" ref="K104:K104">IFERROR(CONCATENATE((INDEX($A$7:$A$67,SMALL(IF($L$7:$L$67&lt;&gt;"",IF($I$7:$I$67&lt;&gt;"",ROW($I$7:$I$67)-MIN(ROW($I$7:$I$67))+1,""),""),ROW()-ROW(A$70)+1))),),"")</f>
        <v/>
      </c>
      <c r="N104" s="0" t="str">
        <f aca="false" t="array" ref="N104:N104">IFERROR(CONCATENATE((INDEX($Q$7:$Q$67,SMALL(IF($Q$7:$Q$67&lt;&gt;"",IF($N$7:$N$67&lt;&gt;"",ROW($N$7:$N$67)-MIN(ROW($N$7:$N$67))+1,""),""),ROW()-ROW(A$70)+1)))," "),"")</f>
        <v/>
      </c>
      <c r="O104" s="0" t="str">
        <f aca="false" t="array" ref="O104:O104">IFERROR(CONCATENATE(TEXT(INDEX($N$7:$N$67,SMALL(IF($Q$7:$Q$67&lt;&gt;"",IF($N$7:$N$67&lt;&gt;"",ROW($N$7:$N$67)-MIN(ROW($N$7:$N$67))+1,""),""),ROW()-ROW(A$70)+1)),"##0")," "),"")</f>
        <v/>
      </c>
      <c r="P104" s="0" t="str">
        <f aca="false" t="array" ref="P104:P104">IFERROR(CONCATENATE((INDEX($A$7:$A$67,SMALL(IF($Q$7:$Q$67&lt;&gt;"",IF($N$7:$N$67&lt;&gt;"",ROW($N$7:$N$67)-MIN(ROW($N$7:$N$67))+1,""),""),ROW()-ROW(A$70)+1))),),"")</f>
        <v/>
      </c>
      <c r="S104" s="0" t="str">
        <f aca="false" t="array" ref="S104:S104">IFERROR(CONCATENATE((INDEX($V$7:$V$67,SMALL(IF($V$7:$V$67&lt;&gt;"",IF($S$7:$S$67&lt;&gt;"",ROW($S$7:$S$67)-MIN(ROW($S$7:$S$67))+1,""),""),ROW()-ROW(A$70)+1)))," "),"")</f>
        <v/>
      </c>
      <c r="T104" s="0" t="str">
        <f aca="false" t="array" ref="T104:T104">IFERROR(CONCATENATE(TEXT(INDEX($S$7:$S$67,SMALL(IF($V$7:$V$67&lt;&gt;"",IF($S$7:$S$67&lt;&gt;"",ROW($S$7:$S$67)-MIN(ROW($S$7:$S$67))+1,""),""),ROW()-ROW(A$70)+1)),"##0")," "),"")</f>
        <v/>
      </c>
      <c r="U104" s="0" t="str">
        <f aca="false" t="array" ref="U104:U104">IFERROR(CONCATENATE((INDEX($A$7:$A$67,SMALL(IF($V$7:$V$67&lt;&gt;"",IF($S$7:$S$67&lt;&gt;"",ROW($S$7:$S$67)-MIN(ROW($S$7:$S$67))+1,""),""),ROW()-ROW(A$70)+1))),),"")</f>
        <v/>
      </c>
    </row>
    <row r="105" customFormat="false" ht="15" hidden="false" customHeight="false" outlineLevel="0" collapsed="false">
      <c r="I105" s="0" t="str">
        <f aca="false" t="array" ref="I105:I105">IFERROR(CONCATENATE(TEXT(INDEX($I$7:$I$67,SMALL(IF($L$7:$L$67&lt;&gt;"",IF($I$7:$I$67&lt;&gt;"",ROW($I$7:$I$67)-MIN(ROW($I$7:$I$67))+1,""),""),ROW()-ROW(A$70)+1)),"##0"),","),"")</f>
        <v/>
      </c>
      <c r="J105" s="0" t="str">
        <f aca="false" t="array" ref="J105:J105">IFERROR(CONCATENATE((INDEX($L$7:$L$67,SMALL(IF($L$7:$L$67&lt;&gt;"",IF($I$7:$I$67&lt;&gt;"",ROW($I$7:$I$67)-MIN(ROW($I$7:$I$67))+1,""),""),ROW()-ROW(A$70)+1))),","),"")</f>
        <v/>
      </c>
      <c r="K105" s="0" t="str">
        <f aca="false" t="array" ref="K105:K105">IFERROR(CONCATENATE((INDEX($A$7:$A$67,SMALL(IF($L$7:$L$67&lt;&gt;"",IF($I$7:$I$67&lt;&gt;"",ROW($I$7:$I$67)-MIN(ROW($I$7:$I$67))+1,""),""),ROW()-ROW(A$70)+1))),),"")</f>
        <v/>
      </c>
      <c r="N105" s="0" t="str">
        <f aca="false" t="array" ref="N105:N105">IFERROR(CONCATENATE((INDEX($Q$7:$Q$67,SMALL(IF($Q$7:$Q$67&lt;&gt;"",IF($N$7:$N$67&lt;&gt;"",ROW($N$7:$N$67)-MIN(ROW($N$7:$N$67))+1,""),""),ROW()-ROW(A$70)+1)))," "),"")</f>
        <v/>
      </c>
      <c r="O105" s="0" t="str">
        <f aca="false" t="array" ref="O105:O105">IFERROR(CONCATENATE(TEXT(INDEX($N$7:$N$67,SMALL(IF($Q$7:$Q$67&lt;&gt;"",IF($N$7:$N$67&lt;&gt;"",ROW($N$7:$N$67)-MIN(ROW($N$7:$N$67))+1,""),""),ROW()-ROW(A$70)+1)),"##0")," "),"")</f>
        <v/>
      </c>
      <c r="P105" s="0" t="str">
        <f aca="false" t="array" ref="P105:P105">IFERROR(CONCATENATE((INDEX($A$7:$A$67,SMALL(IF($Q$7:$Q$67&lt;&gt;"",IF($N$7:$N$67&lt;&gt;"",ROW($N$7:$N$67)-MIN(ROW($N$7:$N$67))+1,""),""),ROW()-ROW(A$70)+1))),),"")</f>
        <v/>
      </c>
      <c r="S105" s="0" t="str">
        <f aca="false" t="array" ref="S105:S105">IFERROR(CONCATENATE((INDEX($V$7:$V$67,SMALL(IF($V$7:$V$67&lt;&gt;"",IF($S$7:$S$67&lt;&gt;"",ROW($S$7:$S$67)-MIN(ROW($S$7:$S$67))+1,""),""),ROW()-ROW(A$70)+1)))," "),"")</f>
        <v/>
      </c>
      <c r="T105" s="0" t="str">
        <f aca="false" t="array" ref="T105:T105">IFERROR(CONCATENATE(TEXT(INDEX($S$7:$S$67,SMALL(IF($V$7:$V$67&lt;&gt;"",IF($S$7:$S$67&lt;&gt;"",ROW($S$7:$S$67)-MIN(ROW($S$7:$S$67))+1,""),""),ROW()-ROW(A$70)+1)),"##0")," "),"")</f>
        <v/>
      </c>
      <c r="U105" s="0" t="str">
        <f aca="false" t="array" ref="U105:U105">IFERROR(CONCATENATE((INDEX($A$7:$A$67,SMALL(IF($V$7:$V$67&lt;&gt;"",IF($S$7:$S$67&lt;&gt;"",ROW($S$7:$S$67)-MIN(ROW($S$7:$S$67))+1,""),""),ROW()-ROW(A$70)+1))),),"")</f>
        <v/>
      </c>
    </row>
    <row r="106" customFormat="false" ht="15" hidden="false" customHeight="false" outlineLevel="0" collapsed="false">
      <c r="I106" s="0" t="str">
        <f aca="false" t="array" ref="I106:I106">IFERROR(CONCATENATE(TEXT(INDEX($I$7:$I$67,SMALL(IF($L$7:$L$67&lt;&gt;"",IF($I$7:$I$67&lt;&gt;"",ROW($I$7:$I$67)-MIN(ROW($I$7:$I$67))+1,""),""),ROW()-ROW(A$70)+1)),"##0"),","),"")</f>
        <v/>
      </c>
      <c r="J106" s="0" t="str">
        <f aca="false" t="array" ref="J106:J106">IFERROR(CONCATENATE((INDEX($L$7:$L$67,SMALL(IF($L$7:$L$67&lt;&gt;"",IF($I$7:$I$67&lt;&gt;"",ROW($I$7:$I$67)-MIN(ROW($I$7:$I$67))+1,""),""),ROW()-ROW(A$70)+1))),","),"")</f>
        <v/>
      </c>
      <c r="K106" s="0" t="str">
        <f aca="false" t="array" ref="K106:K106">IFERROR(CONCATENATE((INDEX($A$7:$A$67,SMALL(IF($L$7:$L$67&lt;&gt;"",IF($I$7:$I$67&lt;&gt;"",ROW($I$7:$I$67)-MIN(ROW($I$7:$I$67))+1,""),""),ROW()-ROW(A$70)+1))),),"")</f>
        <v/>
      </c>
      <c r="N106" s="0" t="str">
        <f aca="false" t="array" ref="N106:N106">IFERROR(CONCATENATE((INDEX($Q$7:$Q$67,SMALL(IF($Q$7:$Q$67&lt;&gt;"",IF($N$7:$N$67&lt;&gt;"",ROW($N$7:$N$67)-MIN(ROW($N$7:$N$67))+1,""),""),ROW()-ROW(A$70)+1)))," "),"")</f>
        <v/>
      </c>
      <c r="O106" s="0" t="str">
        <f aca="false" t="array" ref="O106:O106">IFERROR(CONCATENATE(TEXT(INDEX($N$7:$N$67,SMALL(IF($Q$7:$Q$67&lt;&gt;"",IF($N$7:$N$67&lt;&gt;"",ROW($N$7:$N$67)-MIN(ROW($N$7:$N$67))+1,""),""),ROW()-ROW(A$70)+1)),"##0")," "),"")</f>
        <v/>
      </c>
      <c r="P106" s="0" t="str">
        <f aca="false" t="array" ref="P106:P106">IFERROR(CONCATENATE((INDEX($A$7:$A$67,SMALL(IF($Q$7:$Q$67&lt;&gt;"",IF($N$7:$N$67&lt;&gt;"",ROW($N$7:$N$67)-MIN(ROW($N$7:$N$67))+1,""),""),ROW()-ROW(A$70)+1))),),"")</f>
        <v/>
      </c>
      <c r="S106" s="0" t="str">
        <f aca="false" t="array" ref="S106:S106">IFERROR(CONCATENATE((INDEX($V$7:$V$67,SMALL(IF($V$7:$V$67&lt;&gt;"",IF($S$7:$S$67&lt;&gt;"",ROW($S$7:$S$67)-MIN(ROW($S$7:$S$67))+1,""),""),ROW()-ROW(A$70)+1)))," "),"")</f>
        <v/>
      </c>
      <c r="T106" s="0" t="str">
        <f aca="false" t="array" ref="T106:T106">IFERROR(CONCATENATE(TEXT(INDEX($S$7:$S$67,SMALL(IF($V$7:$V$67&lt;&gt;"",IF($S$7:$S$67&lt;&gt;"",ROW($S$7:$S$67)-MIN(ROW($S$7:$S$67))+1,""),""),ROW()-ROW(A$70)+1)),"##0")," "),"")</f>
        <v/>
      </c>
      <c r="U106" s="0" t="str">
        <f aca="false" t="array" ref="U106:U106">IFERROR(CONCATENATE((INDEX($A$7:$A$67,SMALL(IF($V$7:$V$67&lt;&gt;"",IF($S$7:$S$67&lt;&gt;"",ROW($S$7:$S$67)-MIN(ROW($S$7:$S$67))+1,""),""),ROW()-ROW(A$70)+1))),),"")</f>
        <v/>
      </c>
    </row>
    <row r="107" customFormat="false" ht="15" hidden="false" customHeight="false" outlineLevel="0" collapsed="false">
      <c r="I107" s="0" t="str">
        <f aca="false" t="array" ref="I107:I107">IFERROR(CONCATENATE(TEXT(INDEX($I$7:$I$67,SMALL(IF($L$7:$L$67&lt;&gt;"",IF($I$7:$I$67&lt;&gt;"",ROW($I$7:$I$67)-MIN(ROW($I$7:$I$67))+1,""),""),ROW()-ROW(A$70)+1)),"##0"),","),"")</f>
        <v/>
      </c>
      <c r="J107" s="0" t="str">
        <f aca="false" t="array" ref="J107:J107">IFERROR(CONCATENATE((INDEX($L$7:$L$67,SMALL(IF($L$7:$L$67&lt;&gt;"",IF($I$7:$I$67&lt;&gt;"",ROW($I$7:$I$67)-MIN(ROW($I$7:$I$67))+1,""),""),ROW()-ROW(A$70)+1))),","),"")</f>
        <v/>
      </c>
      <c r="K107" s="0" t="str">
        <f aca="false" t="array" ref="K107:K107">IFERROR(CONCATENATE((INDEX($A$7:$A$67,SMALL(IF($L$7:$L$67&lt;&gt;"",IF($I$7:$I$67&lt;&gt;"",ROW($I$7:$I$67)-MIN(ROW($I$7:$I$67))+1,""),""),ROW()-ROW(A$70)+1))),),"")</f>
        <v/>
      </c>
      <c r="N107" s="0" t="str">
        <f aca="false" t="array" ref="N107:N107">IFERROR(CONCATENATE((INDEX($Q$7:$Q$67,SMALL(IF($Q$7:$Q$67&lt;&gt;"",IF($N$7:$N$67&lt;&gt;"",ROW($N$7:$N$67)-MIN(ROW($N$7:$N$67))+1,""),""),ROW()-ROW(A$70)+1)))," "),"")</f>
        <v/>
      </c>
      <c r="O107" s="0" t="str">
        <f aca="false" t="array" ref="O107:O107">IFERROR(CONCATENATE(TEXT(INDEX($N$7:$N$67,SMALL(IF($Q$7:$Q$67&lt;&gt;"",IF($N$7:$N$67&lt;&gt;"",ROW($N$7:$N$67)-MIN(ROW($N$7:$N$67))+1,""),""),ROW()-ROW(A$70)+1)),"##0")," "),"")</f>
        <v/>
      </c>
      <c r="P107" s="0" t="str">
        <f aca="false" t="array" ref="P107:P107">IFERROR(CONCATENATE((INDEX($A$7:$A$67,SMALL(IF($Q$7:$Q$67&lt;&gt;"",IF($N$7:$N$67&lt;&gt;"",ROW($N$7:$N$67)-MIN(ROW($N$7:$N$67))+1,""),""),ROW()-ROW(A$70)+1))),),"")</f>
        <v/>
      </c>
      <c r="S107" s="0" t="str">
        <f aca="false" t="array" ref="S107:S107">IFERROR(CONCATENATE((INDEX($V$7:$V$67,SMALL(IF($V$7:$V$67&lt;&gt;"",IF($S$7:$S$67&lt;&gt;"",ROW($S$7:$S$67)-MIN(ROW($S$7:$S$67))+1,""),""),ROW()-ROW(A$70)+1)))," "),"")</f>
        <v/>
      </c>
      <c r="T107" s="0" t="str">
        <f aca="false" t="array" ref="T107:T107">IFERROR(CONCATENATE(TEXT(INDEX($S$7:$S$67,SMALL(IF($V$7:$V$67&lt;&gt;"",IF($S$7:$S$67&lt;&gt;"",ROW($S$7:$S$67)-MIN(ROW($S$7:$S$67))+1,""),""),ROW()-ROW(A$70)+1)),"##0")," "),"")</f>
        <v/>
      </c>
      <c r="U107" s="0" t="str">
        <f aca="false" t="array" ref="U107:U107">IFERROR(CONCATENATE((INDEX($A$7:$A$67,SMALL(IF($V$7:$V$67&lt;&gt;"",IF($S$7:$S$67&lt;&gt;"",ROW($S$7:$S$67)-MIN(ROW($S$7:$S$67))+1,""),""),ROW()-ROW(A$70)+1))),),"")</f>
        <v/>
      </c>
    </row>
    <row r="108" customFormat="false" ht="15" hidden="false" customHeight="false" outlineLevel="0" collapsed="false">
      <c r="I108" s="0" t="str">
        <f aca="false" t="array" ref="I108:I108">IFERROR(CONCATENATE(TEXT(INDEX($I$7:$I$67,SMALL(IF($L$7:$L$67&lt;&gt;"",IF($I$7:$I$67&lt;&gt;"",ROW($I$7:$I$67)-MIN(ROW($I$7:$I$67))+1,""),""),ROW()-ROW(A$70)+1)),"##0"),","),"")</f>
        <v/>
      </c>
      <c r="J108" s="0" t="str">
        <f aca="false" t="array" ref="J108:J108">IFERROR(CONCATENATE((INDEX($L$7:$L$67,SMALL(IF($L$7:$L$67&lt;&gt;"",IF($I$7:$I$67&lt;&gt;"",ROW($I$7:$I$67)-MIN(ROW($I$7:$I$67))+1,""),""),ROW()-ROW(A$70)+1))),","),"")</f>
        <v/>
      </c>
      <c r="K108" s="0" t="str">
        <f aca="false" t="array" ref="K108:K108">IFERROR(CONCATENATE((INDEX($A$7:$A$67,SMALL(IF($L$7:$L$67&lt;&gt;"",IF($I$7:$I$67&lt;&gt;"",ROW($I$7:$I$67)-MIN(ROW($I$7:$I$67))+1,""),""),ROW()-ROW(A$70)+1))),),"")</f>
        <v/>
      </c>
      <c r="N108" s="0" t="str">
        <f aca="false" t="array" ref="N108:N108">IFERROR(CONCATENATE((INDEX($Q$7:$Q$67,SMALL(IF($Q$7:$Q$67&lt;&gt;"",IF($N$7:$N$67&lt;&gt;"",ROW($N$7:$N$67)-MIN(ROW($N$7:$N$67))+1,""),""),ROW()-ROW(A$70)+1)))," "),"")</f>
        <v/>
      </c>
      <c r="O108" s="0" t="str">
        <f aca="false" t="array" ref="O108:O108">IFERROR(CONCATENATE(TEXT(INDEX($N$7:$N$67,SMALL(IF($Q$7:$Q$67&lt;&gt;"",IF($N$7:$N$67&lt;&gt;"",ROW($N$7:$N$67)-MIN(ROW($N$7:$N$67))+1,""),""),ROW()-ROW(A$70)+1)),"##0")," "),"")</f>
        <v/>
      </c>
      <c r="P108" s="0" t="str">
        <f aca="false" t="array" ref="P108:P108">IFERROR(CONCATENATE((INDEX($A$7:$A$67,SMALL(IF($Q$7:$Q$67&lt;&gt;"",IF($N$7:$N$67&lt;&gt;"",ROW($N$7:$N$67)-MIN(ROW($N$7:$N$67))+1,""),""),ROW()-ROW(A$70)+1))),),"")</f>
        <v/>
      </c>
      <c r="S108" s="0" t="str">
        <f aca="false" t="array" ref="S108:S108">IFERROR(CONCATENATE((INDEX($V$7:$V$67,SMALL(IF($V$7:$V$67&lt;&gt;"",IF($S$7:$S$67&lt;&gt;"",ROW($S$7:$S$67)-MIN(ROW($S$7:$S$67))+1,""),""),ROW()-ROW(A$70)+1)))," "),"")</f>
        <v/>
      </c>
      <c r="T108" s="0" t="str">
        <f aca="false" t="array" ref="T108:T108">IFERROR(CONCATENATE(TEXT(INDEX($S$7:$S$67,SMALL(IF($V$7:$V$67&lt;&gt;"",IF($S$7:$S$67&lt;&gt;"",ROW($S$7:$S$67)-MIN(ROW($S$7:$S$67))+1,""),""),ROW()-ROW(A$70)+1)),"##0")," "),"")</f>
        <v/>
      </c>
      <c r="U108" s="0" t="str">
        <f aca="false" t="array" ref="U108:U108">IFERROR(CONCATENATE((INDEX($A$7:$A$67,SMALL(IF($V$7:$V$67&lt;&gt;"",IF($S$7:$S$67&lt;&gt;"",ROW($S$7:$S$67)-MIN(ROW($S$7:$S$67))+1,""),""),ROW()-ROW(A$70)+1))),),"")</f>
        <v/>
      </c>
    </row>
    <row r="109" customFormat="false" ht="15" hidden="false" customHeight="false" outlineLevel="0" collapsed="false">
      <c r="I109" s="0" t="str">
        <f aca="false" t="array" ref="I109:I109">IFERROR(CONCATENATE(TEXT(INDEX($I$7:$I$67,SMALL(IF($L$7:$L$67&lt;&gt;"",IF($I$7:$I$67&lt;&gt;"",ROW($I$7:$I$67)-MIN(ROW($I$7:$I$67))+1,""),""),ROW()-ROW(A$70)+1)),"##0"),","),"")</f>
        <v/>
      </c>
      <c r="J109" s="0" t="str">
        <f aca="false" t="array" ref="J109:J109">IFERROR(CONCATENATE((INDEX($L$7:$L$67,SMALL(IF($L$7:$L$67&lt;&gt;"",IF($I$7:$I$67&lt;&gt;"",ROW($I$7:$I$67)-MIN(ROW($I$7:$I$67))+1,""),""),ROW()-ROW(A$70)+1))),","),"")</f>
        <v/>
      </c>
      <c r="K109" s="0" t="str">
        <f aca="false" t="array" ref="K109:K109">IFERROR(CONCATENATE((INDEX($A$7:$A$67,SMALL(IF($L$7:$L$67&lt;&gt;"",IF($I$7:$I$67&lt;&gt;"",ROW($I$7:$I$67)-MIN(ROW($I$7:$I$67))+1,""),""),ROW()-ROW(A$70)+1))),),"")</f>
        <v/>
      </c>
      <c r="N109" s="0" t="str">
        <f aca="false" t="array" ref="N109:N109">IFERROR(CONCATENATE((INDEX($Q$7:$Q$67,SMALL(IF($Q$7:$Q$67&lt;&gt;"",IF($N$7:$N$67&lt;&gt;"",ROW($N$7:$N$67)-MIN(ROW($N$7:$N$67))+1,""),""),ROW()-ROW(A$70)+1)))," "),"")</f>
        <v/>
      </c>
      <c r="O109" s="0" t="str">
        <f aca="false" t="array" ref="O109:O109">IFERROR(CONCATENATE(TEXT(INDEX($N$7:$N$67,SMALL(IF($Q$7:$Q$67&lt;&gt;"",IF($N$7:$N$67&lt;&gt;"",ROW($N$7:$N$67)-MIN(ROW($N$7:$N$67))+1,""),""),ROW()-ROW(A$70)+1)),"##0")," "),"")</f>
        <v/>
      </c>
      <c r="P109" s="0" t="str">
        <f aca="false" t="array" ref="P109:P109">IFERROR(CONCATENATE((INDEX($A$7:$A$67,SMALL(IF($Q$7:$Q$67&lt;&gt;"",IF($N$7:$N$67&lt;&gt;"",ROW($N$7:$N$67)-MIN(ROW($N$7:$N$67))+1,""),""),ROW()-ROW(A$70)+1))),),"")</f>
        <v/>
      </c>
      <c r="S109" s="0" t="str">
        <f aca="false" t="array" ref="S109:S109">IFERROR(CONCATENATE((INDEX($V$7:$V$67,SMALL(IF($V$7:$V$67&lt;&gt;"",IF($S$7:$S$67&lt;&gt;"",ROW($S$7:$S$67)-MIN(ROW($S$7:$S$67))+1,""),""),ROW()-ROW(A$70)+1)))," "),"")</f>
        <v/>
      </c>
      <c r="T109" s="0" t="str">
        <f aca="false" t="array" ref="T109:T109">IFERROR(CONCATENATE(TEXT(INDEX($S$7:$S$67,SMALL(IF($V$7:$V$67&lt;&gt;"",IF($S$7:$S$67&lt;&gt;"",ROW($S$7:$S$67)-MIN(ROW($S$7:$S$67))+1,""),""),ROW()-ROW(A$70)+1)),"##0")," "),"")</f>
        <v/>
      </c>
      <c r="U109" s="0" t="str">
        <f aca="false" t="array" ref="U109:U109">IFERROR(CONCATENATE((INDEX($A$7:$A$67,SMALL(IF($V$7:$V$67&lt;&gt;"",IF($S$7:$S$67&lt;&gt;"",ROW($S$7:$S$67)-MIN(ROW($S$7:$S$67))+1,""),""),ROW()-ROW(A$70)+1))),),"")</f>
        <v/>
      </c>
    </row>
    <row r="110" customFormat="false" ht="15" hidden="false" customHeight="false" outlineLevel="0" collapsed="false">
      <c r="I110" s="0" t="str">
        <f aca="false" t="array" ref="I110:I110">IFERROR(CONCATENATE(TEXT(INDEX($I$7:$I$67,SMALL(IF($L$7:$L$67&lt;&gt;"",IF($I$7:$I$67&lt;&gt;"",ROW($I$7:$I$67)-MIN(ROW($I$7:$I$67))+1,""),""),ROW()-ROW(A$70)+1)),"##0"),","),"")</f>
        <v/>
      </c>
      <c r="J110" s="0" t="str">
        <f aca="false" t="array" ref="J110:J110">IFERROR(CONCATENATE((INDEX($L$7:$L$67,SMALL(IF($L$7:$L$67&lt;&gt;"",IF($I$7:$I$67&lt;&gt;"",ROW($I$7:$I$67)-MIN(ROW($I$7:$I$67))+1,""),""),ROW()-ROW(A$70)+1))),","),"")</f>
        <v/>
      </c>
      <c r="K110" s="0" t="str">
        <f aca="false" t="array" ref="K110:K110">IFERROR(CONCATENATE((INDEX($A$7:$A$67,SMALL(IF($L$7:$L$67&lt;&gt;"",IF($I$7:$I$67&lt;&gt;"",ROW($I$7:$I$67)-MIN(ROW($I$7:$I$67))+1,""),""),ROW()-ROW(A$70)+1))),),"")</f>
        <v/>
      </c>
      <c r="N110" s="0" t="str">
        <f aca="false" t="array" ref="N110:N110">IFERROR(CONCATENATE((INDEX($Q$7:$Q$67,SMALL(IF($Q$7:$Q$67&lt;&gt;"",IF($N$7:$N$67&lt;&gt;"",ROW($N$7:$N$67)-MIN(ROW($N$7:$N$67))+1,""),""),ROW()-ROW(A$70)+1)))," "),"")</f>
        <v/>
      </c>
      <c r="O110" s="0" t="str">
        <f aca="false" t="array" ref="O110:O110">IFERROR(CONCATENATE(TEXT(INDEX($N$7:$N$67,SMALL(IF($Q$7:$Q$67&lt;&gt;"",IF($N$7:$N$67&lt;&gt;"",ROW($N$7:$N$67)-MIN(ROW($N$7:$N$67))+1,""),""),ROW()-ROW(A$70)+1)),"##0")," "),"")</f>
        <v/>
      </c>
      <c r="P110" s="0" t="str">
        <f aca="false" t="array" ref="P110:P110">IFERROR(CONCATENATE((INDEX($A$7:$A$67,SMALL(IF($Q$7:$Q$67&lt;&gt;"",IF($N$7:$N$67&lt;&gt;"",ROW($N$7:$N$67)-MIN(ROW($N$7:$N$67))+1,""),""),ROW()-ROW(A$70)+1))),),"")</f>
        <v/>
      </c>
      <c r="S110" s="0" t="str">
        <f aca="false" t="array" ref="S110:S110">IFERROR(CONCATENATE((INDEX($V$7:$V$67,SMALL(IF($V$7:$V$67&lt;&gt;"",IF($S$7:$S$67&lt;&gt;"",ROW($S$7:$S$67)-MIN(ROW($S$7:$S$67))+1,""),""),ROW()-ROW(A$70)+1)))," "),"")</f>
        <v/>
      </c>
      <c r="T110" s="0" t="str">
        <f aca="false" t="array" ref="T110:T110">IFERROR(CONCATENATE(TEXT(INDEX($S$7:$S$67,SMALL(IF($V$7:$V$67&lt;&gt;"",IF($S$7:$S$67&lt;&gt;"",ROW($S$7:$S$67)-MIN(ROW($S$7:$S$67))+1,""),""),ROW()-ROW(A$70)+1)),"##0")," "),"")</f>
        <v/>
      </c>
      <c r="U110" s="0" t="str">
        <f aca="false" t="array" ref="U110:U110">IFERROR(CONCATENATE((INDEX($A$7:$A$67,SMALL(IF($V$7:$V$67&lt;&gt;"",IF($S$7:$S$67&lt;&gt;"",ROW($S$7:$S$67)-MIN(ROW($S$7:$S$67))+1,""),""),ROW()-ROW(A$70)+1))),),"")</f>
        <v/>
      </c>
    </row>
    <row r="111" customFormat="false" ht="15" hidden="false" customHeight="false" outlineLevel="0" collapsed="false">
      <c r="I111" s="0" t="str">
        <f aca="false" t="array" ref="I111:I111">IFERROR(CONCATENATE(TEXT(INDEX($I$7:$I$67,SMALL(IF($L$7:$L$67&lt;&gt;"",IF($I$7:$I$67&lt;&gt;"",ROW($I$7:$I$67)-MIN(ROW($I$7:$I$67))+1,""),""),ROW()-ROW(A$70)+1)),"##0"),","),"")</f>
        <v/>
      </c>
      <c r="J111" s="0" t="str">
        <f aca="false" t="array" ref="J111:J111">IFERROR(CONCATENATE((INDEX($L$7:$L$67,SMALL(IF($L$7:$L$67&lt;&gt;"",IF($I$7:$I$67&lt;&gt;"",ROW($I$7:$I$67)-MIN(ROW($I$7:$I$67))+1,""),""),ROW()-ROW(A$70)+1))),","),"")</f>
        <v/>
      </c>
      <c r="K111" s="0" t="str">
        <f aca="false" t="array" ref="K111:K111">IFERROR(CONCATENATE((INDEX($A$7:$A$67,SMALL(IF($L$7:$L$67&lt;&gt;"",IF($I$7:$I$67&lt;&gt;"",ROW($I$7:$I$67)-MIN(ROW($I$7:$I$67))+1,""),""),ROW()-ROW(A$70)+1))),),"")</f>
        <v/>
      </c>
      <c r="N111" s="0" t="str">
        <f aca="false" t="array" ref="N111:N111">IFERROR(CONCATENATE((INDEX($Q$7:$Q$67,SMALL(IF($Q$7:$Q$67&lt;&gt;"",IF($N$7:$N$67&lt;&gt;"",ROW($N$7:$N$67)-MIN(ROW($N$7:$N$67))+1,""),""),ROW()-ROW(A$70)+1)))," "),"")</f>
        <v/>
      </c>
      <c r="O111" s="0" t="str">
        <f aca="false" t="array" ref="O111:O111">IFERROR(CONCATENATE(TEXT(INDEX($N$7:$N$67,SMALL(IF($Q$7:$Q$67&lt;&gt;"",IF($N$7:$N$67&lt;&gt;"",ROW($N$7:$N$67)-MIN(ROW($N$7:$N$67))+1,""),""),ROW()-ROW(A$70)+1)),"##0")," "),"")</f>
        <v/>
      </c>
      <c r="P111" s="0" t="str">
        <f aca="false" t="array" ref="P111:P111">IFERROR(CONCATENATE((INDEX($A$7:$A$67,SMALL(IF($Q$7:$Q$67&lt;&gt;"",IF($N$7:$N$67&lt;&gt;"",ROW($N$7:$N$67)-MIN(ROW($N$7:$N$67))+1,""),""),ROW()-ROW(A$70)+1))),),"")</f>
        <v/>
      </c>
      <c r="S111" s="0" t="str">
        <f aca="false" t="array" ref="S111:S111">IFERROR(CONCATENATE((INDEX($V$7:$V$67,SMALL(IF($V$7:$V$67&lt;&gt;"",IF($S$7:$S$67&lt;&gt;"",ROW($S$7:$S$67)-MIN(ROW($S$7:$S$67))+1,""),""),ROW()-ROW(A$70)+1)))," "),"")</f>
        <v/>
      </c>
      <c r="T111" s="0" t="str">
        <f aca="false" t="array" ref="T111:T111">IFERROR(CONCATENATE(TEXT(INDEX($S$7:$S$67,SMALL(IF($V$7:$V$67&lt;&gt;"",IF($S$7:$S$67&lt;&gt;"",ROW($S$7:$S$67)-MIN(ROW($S$7:$S$67))+1,""),""),ROW()-ROW(A$70)+1)),"##0")," "),"")</f>
        <v/>
      </c>
      <c r="U111" s="0" t="str">
        <f aca="false" t="array" ref="U111:U111">IFERROR(CONCATENATE((INDEX($A$7:$A$67,SMALL(IF($V$7:$V$67&lt;&gt;"",IF($S$7:$S$67&lt;&gt;"",ROW($S$7:$S$67)-MIN(ROW($S$7:$S$67))+1,""),""),ROW()-ROW(A$70)+1))),),"")</f>
        <v/>
      </c>
    </row>
    <row r="112" customFormat="false" ht="15" hidden="false" customHeight="false" outlineLevel="0" collapsed="false">
      <c r="I112" s="0" t="str">
        <f aca="false" t="array" ref="I112:I112">IFERROR(CONCATENATE(TEXT(INDEX($I$7:$I$67,SMALL(IF($L$7:$L$67&lt;&gt;"",IF($I$7:$I$67&lt;&gt;"",ROW($I$7:$I$67)-MIN(ROW($I$7:$I$67))+1,""),""),ROW()-ROW(A$70)+1)),"##0"),","),"")</f>
        <v/>
      </c>
      <c r="J112" s="0" t="str">
        <f aca="false" t="array" ref="J112:J112">IFERROR(CONCATENATE((INDEX($L$7:$L$67,SMALL(IF($L$7:$L$67&lt;&gt;"",IF($I$7:$I$67&lt;&gt;"",ROW($I$7:$I$67)-MIN(ROW($I$7:$I$67))+1,""),""),ROW()-ROW(A$70)+1))),","),"")</f>
        <v/>
      </c>
      <c r="K112" s="0" t="str">
        <f aca="false" t="array" ref="K112:K112">IFERROR(CONCATENATE((INDEX($A$7:$A$67,SMALL(IF($L$7:$L$67&lt;&gt;"",IF($I$7:$I$67&lt;&gt;"",ROW($I$7:$I$67)-MIN(ROW($I$7:$I$67))+1,""),""),ROW()-ROW(A$70)+1))),),"")</f>
        <v/>
      </c>
      <c r="N112" s="0" t="str">
        <f aca="false" t="array" ref="N112:N112">IFERROR(CONCATENATE((INDEX($Q$7:$Q$67,SMALL(IF($Q$7:$Q$67&lt;&gt;"",IF($N$7:$N$67&lt;&gt;"",ROW($N$7:$N$67)-MIN(ROW($N$7:$N$67))+1,""),""),ROW()-ROW(A$70)+1)))," "),"")</f>
        <v/>
      </c>
      <c r="O112" s="0" t="str">
        <f aca="false" t="array" ref="O112:O112">IFERROR(CONCATENATE(TEXT(INDEX($N$7:$N$67,SMALL(IF($Q$7:$Q$67&lt;&gt;"",IF($N$7:$N$67&lt;&gt;"",ROW($N$7:$N$67)-MIN(ROW($N$7:$N$67))+1,""),""),ROW()-ROW(A$70)+1)),"##0")," "),"")</f>
        <v/>
      </c>
      <c r="P112" s="0" t="str">
        <f aca="false" t="array" ref="P112:P112">IFERROR(CONCATENATE((INDEX($A$7:$A$67,SMALL(IF($Q$7:$Q$67&lt;&gt;"",IF($N$7:$N$67&lt;&gt;"",ROW($N$7:$N$67)-MIN(ROW($N$7:$N$67))+1,""),""),ROW()-ROW(A$70)+1))),),"")</f>
        <v/>
      </c>
      <c r="S112" s="0" t="str">
        <f aca="false" t="array" ref="S112:S112">IFERROR(CONCATENATE((INDEX($V$7:$V$67,SMALL(IF($V$7:$V$67&lt;&gt;"",IF($S$7:$S$67&lt;&gt;"",ROW($S$7:$S$67)-MIN(ROW($S$7:$S$67))+1,""),""),ROW()-ROW(A$70)+1)))," "),"")</f>
        <v/>
      </c>
      <c r="T112" s="0" t="str">
        <f aca="false" t="array" ref="T112:T112">IFERROR(CONCATENATE(TEXT(INDEX($S$7:$S$67,SMALL(IF($V$7:$V$67&lt;&gt;"",IF($S$7:$S$67&lt;&gt;"",ROW($S$7:$S$67)-MIN(ROW($S$7:$S$67))+1,""),""),ROW()-ROW(A$70)+1)),"##0")," "),"")</f>
        <v/>
      </c>
      <c r="U112" s="0" t="str">
        <f aca="false" t="array" ref="U112:U112">IFERROR(CONCATENATE((INDEX($A$7:$A$67,SMALL(IF($V$7:$V$67&lt;&gt;"",IF($S$7:$S$67&lt;&gt;"",ROW($S$7:$S$67)-MIN(ROW($S$7:$S$67))+1,""),""),ROW()-ROW(A$70)+1))),),"")</f>
        <v/>
      </c>
    </row>
    <row r="113" customFormat="false" ht="15" hidden="false" customHeight="false" outlineLevel="0" collapsed="false">
      <c r="I113" s="0" t="str">
        <f aca="false" t="array" ref="I113:I113">IFERROR(CONCATENATE(TEXT(INDEX($I$7:$I$67,SMALL(IF($L$7:$L$67&lt;&gt;"",IF($I$7:$I$67&lt;&gt;"",ROW($I$7:$I$67)-MIN(ROW($I$7:$I$67))+1,""),""),ROW()-ROW(A$70)+1)),"##0"),","),"")</f>
        <v/>
      </c>
      <c r="J113" s="0" t="str">
        <f aca="false" t="array" ref="J113:J113">IFERROR(CONCATENATE((INDEX($L$7:$L$67,SMALL(IF($L$7:$L$67&lt;&gt;"",IF($I$7:$I$67&lt;&gt;"",ROW($I$7:$I$67)-MIN(ROW($I$7:$I$67))+1,""),""),ROW()-ROW(A$70)+1))),","),"")</f>
        <v/>
      </c>
      <c r="K113" s="0" t="str">
        <f aca="false" t="array" ref="K113:K113">IFERROR(CONCATENATE((INDEX($A$7:$A$67,SMALL(IF($L$7:$L$67&lt;&gt;"",IF($I$7:$I$67&lt;&gt;"",ROW($I$7:$I$67)-MIN(ROW($I$7:$I$67))+1,""),""),ROW()-ROW(A$70)+1))),),"")</f>
        <v/>
      </c>
      <c r="N113" s="0" t="str">
        <f aca="false" t="array" ref="N113:N113">IFERROR(CONCATENATE((INDEX($Q$7:$Q$67,SMALL(IF($Q$7:$Q$67&lt;&gt;"",IF($N$7:$N$67&lt;&gt;"",ROW($N$7:$N$67)-MIN(ROW($N$7:$N$67))+1,""),""),ROW()-ROW(A$70)+1)))," "),"")</f>
        <v/>
      </c>
      <c r="O113" s="0" t="str">
        <f aca="false" t="array" ref="O113:O113">IFERROR(CONCATENATE(TEXT(INDEX($N$7:$N$67,SMALL(IF($Q$7:$Q$67&lt;&gt;"",IF($N$7:$N$67&lt;&gt;"",ROW($N$7:$N$67)-MIN(ROW($N$7:$N$67))+1,""),""),ROW()-ROW(A$70)+1)),"##0")," "),"")</f>
        <v/>
      </c>
      <c r="P113" s="0" t="str">
        <f aca="false" t="array" ref="P113:P113">IFERROR(CONCATENATE((INDEX($A$7:$A$67,SMALL(IF($Q$7:$Q$67&lt;&gt;"",IF($N$7:$N$67&lt;&gt;"",ROW($N$7:$N$67)-MIN(ROW($N$7:$N$67))+1,""),""),ROW()-ROW(A$70)+1))),),"")</f>
        <v/>
      </c>
      <c r="S113" s="0" t="str">
        <f aca="false" t="array" ref="S113:S113">IFERROR(CONCATENATE((INDEX($V$7:$V$67,SMALL(IF($V$7:$V$67&lt;&gt;"",IF($S$7:$S$67&lt;&gt;"",ROW($S$7:$S$67)-MIN(ROW($S$7:$S$67))+1,""),""),ROW()-ROW(A$70)+1)))," "),"")</f>
        <v/>
      </c>
      <c r="T113" s="0" t="str">
        <f aca="false" t="array" ref="T113:T113">IFERROR(CONCATENATE(TEXT(INDEX($S$7:$S$67,SMALL(IF($V$7:$V$67&lt;&gt;"",IF($S$7:$S$67&lt;&gt;"",ROW($S$7:$S$67)-MIN(ROW($S$7:$S$67))+1,""),""),ROW()-ROW(A$70)+1)),"##0")," "),"")</f>
        <v/>
      </c>
      <c r="U113" s="0" t="str">
        <f aca="false" t="array" ref="U113:U113">IFERROR(CONCATENATE((INDEX($A$7:$A$67,SMALL(IF($V$7:$V$67&lt;&gt;"",IF($S$7:$S$67&lt;&gt;"",ROW($S$7:$S$67)-MIN(ROW($S$7:$S$67))+1,""),""),ROW()-ROW(A$70)+1))),),"")</f>
        <v/>
      </c>
    </row>
    <row r="114" customFormat="false" ht="15" hidden="false" customHeight="false" outlineLevel="0" collapsed="false">
      <c r="I114" s="0" t="str">
        <f aca="false" t="array" ref="I114:I114">IFERROR(CONCATENATE(TEXT(INDEX($I$7:$I$67,SMALL(IF($L$7:$L$67&lt;&gt;"",IF($I$7:$I$67&lt;&gt;"",ROW($I$7:$I$67)-MIN(ROW($I$7:$I$67))+1,""),""),ROW()-ROW(A$70)+1)),"##0"),","),"")</f>
        <v/>
      </c>
      <c r="J114" s="0" t="str">
        <f aca="false" t="array" ref="J114:J114">IFERROR(CONCATENATE((INDEX($L$7:$L$67,SMALL(IF($L$7:$L$67&lt;&gt;"",IF($I$7:$I$67&lt;&gt;"",ROW($I$7:$I$67)-MIN(ROW($I$7:$I$67))+1,""),""),ROW()-ROW(A$70)+1))),","),"")</f>
        <v/>
      </c>
      <c r="K114" s="0" t="str">
        <f aca="false" t="array" ref="K114:K114">IFERROR(CONCATENATE((INDEX($A$7:$A$67,SMALL(IF($L$7:$L$67&lt;&gt;"",IF($I$7:$I$67&lt;&gt;"",ROW($I$7:$I$67)-MIN(ROW($I$7:$I$67))+1,""),""),ROW()-ROW(A$70)+1))),),"")</f>
        <v/>
      </c>
      <c r="N114" s="0" t="str">
        <f aca="false" t="array" ref="N114:N114">IFERROR(CONCATENATE((INDEX($Q$7:$Q$67,SMALL(IF($Q$7:$Q$67&lt;&gt;"",IF($N$7:$N$67&lt;&gt;"",ROW($N$7:$N$67)-MIN(ROW($N$7:$N$67))+1,""),""),ROW()-ROW(A$70)+1)))," "),"")</f>
        <v/>
      </c>
      <c r="O114" s="0" t="str">
        <f aca="false" t="array" ref="O114:O114">IFERROR(CONCATENATE(TEXT(INDEX($N$7:$N$67,SMALL(IF($Q$7:$Q$67&lt;&gt;"",IF($N$7:$N$67&lt;&gt;"",ROW($N$7:$N$67)-MIN(ROW($N$7:$N$67))+1,""),""),ROW()-ROW(A$70)+1)),"##0")," "),"")</f>
        <v/>
      </c>
      <c r="P114" s="0" t="str">
        <f aca="false" t="array" ref="P114:P114">IFERROR(CONCATENATE((INDEX($A$7:$A$67,SMALL(IF($Q$7:$Q$67&lt;&gt;"",IF($N$7:$N$67&lt;&gt;"",ROW($N$7:$N$67)-MIN(ROW($N$7:$N$67))+1,""),""),ROW()-ROW(A$70)+1))),),"")</f>
        <v/>
      </c>
      <c r="S114" s="0" t="str">
        <f aca="false" t="array" ref="S114:S114">IFERROR(CONCATENATE((INDEX($V$7:$V$67,SMALL(IF($V$7:$V$67&lt;&gt;"",IF($S$7:$S$67&lt;&gt;"",ROW($S$7:$S$67)-MIN(ROW($S$7:$S$67))+1,""),""),ROW()-ROW(A$70)+1)))," "),"")</f>
        <v/>
      </c>
      <c r="T114" s="0" t="str">
        <f aca="false" t="array" ref="T114:T114">IFERROR(CONCATENATE(TEXT(INDEX($S$7:$S$67,SMALL(IF($V$7:$V$67&lt;&gt;"",IF($S$7:$S$67&lt;&gt;"",ROW($S$7:$S$67)-MIN(ROW($S$7:$S$67))+1,""),""),ROW()-ROW(A$70)+1)),"##0")," "),"")</f>
        <v/>
      </c>
      <c r="U114" s="0" t="str">
        <f aca="false" t="array" ref="U114:U114">IFERROR(CONCATENATE((INDEX($A$7:$A$67,SMALL(IF($V$7:$V$67&lt;&gt;"",IF($S$7:$S$67&lt;&gt;"",ROW($S$7:$S$67)-MIN(ROW($S$7:$S$67))+1,""),""),ROW()-ROW(A$70)+1))),),"")</f>
        <v/>
      </c>
    </row>
    <row r="115" customFormat="false" ht="15" hidden="false" customHeight="false" outlineLevel="0" collapsed="false">
      <c r="I115" s="0" t="str">
        <f aca="false" t="array" ref="I115:I115">IFERROR(CONCATENATE(TEXT(INDEX($I$7:$I$67,SMALL(IF($L$7:$L$67&lt;&gt;"",IF($I$7:$I$67&lt;&gt;"",ROW($I$7:$I$67)-MIN(ROW($I$7:$I$67))+1,""),""),ROW()-ROW(A$70)+1)),"##0"),","),"")</f>
        <v/>
      </c>
      <c r="J115" s="0" t="str">
        <f aca="false" t="array" ref="J115:J115">IFERROR(CONCATENATE((INDEX($L$7:$L$67,SMALL(IF($L$7:$L$67&lt;&gt;"",IF($I$7:$I$67&lt;&gt;"",ROW($I$7:$I$67)-MIN(ROW($I$7:$I$67))+1,""),""),ROW()-ROW(A$70)+1))),","),"")</f>
        <v/>
      </c>
      <c r="K115" s="0" t="str">
        <f aca="false" t="array" ref="K115:K115">IFERROR(CONCATENATE((INDEX($A$7:$A$67,SMALL(IF($L$7:$L$67&lt;&gt;"",IF($I$7:$I$67&lt;&gt;"",ROW($I$7:$I$67)-MIN(ROW($I$7:$I$67))+1,""),""),ROW()-ROW(A$70)+1))),),"")</f>
        <v/>
      </c>
      <c r="N115" s="0" t="str">
        <f aca="false" t="array" ref="N115:N115">IFERROR(CONCATENATE((INDEX($Q$7:$Q$67,SMALL(IF($Q$7:$Q$67&lt;&gt;"",IF($N$7:$N$67&lt;&gt;"",ROW($N$7:$N$67)-MIN(ROW($N$7:$N$67))+1,""),""),ROW()-ROW(A$70)+1)))," "),"")</f>
        <v/>
      </c>
      <c r="O115" s="0" t="str">
        <f aca="false" t="array" ref="O115:O115">IFERROR(CONCATENATE(TEXT(INDEX($N$7:$N$67,SMALL(IF($Q$7:$Q$67&lt;&gt;"",IF($N$7:$N$67&lt;&gt;"",ROW($N$7:$N$67)-MIN(ROW($N$7:$N$67))+1,""),""),ROW()-ROW(A$70)+1)),"##0")," "),"")</f>
        <v/>
      </c>
      <c r="P115" s="0" t="str">
        <f aca="false" t="array" ref="P115:P115">IFERROR(CONCATENATE((INDEX($A$7:$A$67,SMALL(IF($Q$7:$Q$67&lt;&gt;"",IF($N$7:$N$67&lt;&gt;"",ROW($N$7:$N$67)-MIN(ROW($N$7:$N$67))+1,""),""),ROW()-ROW(A$70)+1))),),"")</f>
        <v/>
      </c>
      <c r="S115" s="0" t="str">
        <f aca="false" t="array" ref="S115:S115">IFERROR(CONCATENATE((INDEX($V$7:$V$67,SMALL(IF($V$7:$V$67&lt;&gt;"",IF($S$7:$S$67&lt;&gt;"",ROW($S$7:$S$67)-MIN(ROW($S$7:$S$67))+1,""),""),ROW()-ROW(A$70)+1)))," "),"")</f>
        <v/>
      </c>
      <c r="T115" s="0" t="str">
        <f aca="false" t="array" ref="T115:T115">IFERROR(CONCATENATE(TEXT(INDEX($S$7:$S$67,SMALL(IF($V$7:$V$67&lt;&gt;"",IF($S$7:$S$67&lt;&gt;"",ROW($S$7:$S$67)-MIN(ROW($S$7:$S$67))+1,""),""),ROW()-ROW(A$70)+1)),"##0")," "),"")</f>
        <v/>
      </c>
      <c r="U115" s="0" t="str">
        <f aca="false" t="array" ref="U115:U115">IFERROR(CONCATENATE((INDEX($A$7:$A$67,SMALL(IF($V$7:$V$67&lt;&gt;"",IF($S$7:$S$67&lt;&gt;"",ROW($S$7:$S$67)-MIN(ROW($S$7:$S$67))+1,""),""),ROW()-ROW(A$70)+1))),),"")</f>
        <v/>
      </c>
    </row>
    <row r="116" customFormat="false" ht="15" hidden="false" customHeight="false" outlineLevel="0" collapsed="false">
      <c r="I116" s="0" t="str">
        <f aca="false" t="array" ref="I116:I116">IFERROR(CONCATENATE(TEXT(INDEX($I$7:$I$67,SMALL(IF($L$7:$L$67&lt;&gt;"",IF($I$7:$I$67&lt;&gt;"",ROW($I$7:$I$67)-MIN(ROW($I$7:$I$67))+1,""),""),ROW()-ROW(A$70)+1)),"##0"),","),"")</f>
        <v/>
      </c>
      <c r="J116" s="0" t="str">
        <f aca="false" t="array" ref="J116:J116">IFERROR(CONCATENATE((INDEX($L$7:$L$67,SMALL(IF($L$7:$L$67&lt;&gt;"",IF($I$7:$I$67&lt;&gt;"",ROW($I$7:$I$67)-MIN(ROW($I$7:$I$67))+1,""),""),ROW()-ROW(A$70)+1))),","),"")</f>
        <v/>
      </c>
      <c r="K116" s="0" t="str">
        <f aca="false" t="array" ref="K116:K116">IFERROR(CONCATENATE((INDEX($A$7:$A$67,SMALL(IF($L$7:$L$67&lt;&gt;"",IF($I$7:$I$67&lt;&gt;"",ROW($I$7:$I$67)-MIN(ROW($I$7:$I$67))+1,""),""),ROW()-ROW(A$70)+1))),),"")</f>
        <v/>
      </c>
      <c r="N116" s="0" t="str">
        <f aca="false" t="array" ref="N116:N116">IFERROR(CONCATENATE((INDEX($Q$7:$Q$67,SMALL(IF($Q$7:$Q$67&lt;&gt;"",IF($N$7:$N$67&lt;&gt;"",ROW($N$7:$N$67)-MIN(ROW($N$7:$N$67))+1,""),""),ROW()-ROW(A$70)+1)))," "),"")</f>
        <v/>
      </c>
      <c r="O116" s="0" t="str">
        <f aca="false" t="array" ref="O116:O116">IFERROR(CONCATENATE(TEXT(INDEX($N$7:$N$67,SMALL(IF($Q$7:$Q$67&lt;&gt;"",IF($N$7:$N$67&lt;&gt;"",ROW($N$7:$N$67)-MIN(ROW($N$7:$N$67))+1,""),""),ROW()-ROW(A$70)+1)),"##0")," "),"")</f>
        <v/>
      </c>
      <c r="P116" s="0" t="str">
        <f aca="false" t="array" ref="P116:P116">IFERROR(CONCATENATE((INDEX($A$7:$A$67,SMALL(IF($Q$7:$Q$67&lt;&gt;"",IF($N$7:$N$67&lt;&gt;"",ROW($N$7:$N$67)-MIN(ROW($N$7:$N$67))+1,""),""),ROW()-ROW(A$70)+1))),),"")</f>
        <v/>
      </c>
      <c r="S116" s="0" t="str">
        <f aca="false" t="array" ref="S116:S116">IFERROR(CONCATENATE((INDEX($V$7:$V$67,SMALL(IF($V$7:$V$67&lt;&gt;"",IF($S$7:$S$67&lt;&gt;"",ROW($S$7:$S$67)-MIN(ROW($S$7:$S$67))+1,""),""),ROW()-ROW(A$70)+1)))," "),"")</f>
        <v/>
      </c>
      <c r="T116" s="0" t="str">
        <f aca="false" t="array" ref="T116:T116">IFERROR(CONCATENATE(TEXT(INDEX($S$7:$S$67,SMALL(IF($V$7:$V$67&lt;&gt;"",IF($S$7:$S$67&lt;&gt;"",ROW($S$7:$S$67)-MIN(ROW($S$7:$S$67))+1,""),""),ROW()-ROW(A$70)+1)),"##0")," "),"")</f>
        <v/>
      </c>
      <c r="U116" s="0" t="str">
        <f aca="false" t="array" ref="U116:U116">IFERROR(CONCATENATE((INDEX($A$7:$A$67,SMALL(IF($V$7:$V$67&lt;&gt;"",IF($S$7:$S$67&lt;&gt;"",ROW($S$7:$S$67)-MIN(ROW($S$7:$S$67))+1,""),""),ROW()-ROW(A$70)+1))),),"")</f>
        <v/>
      </c>
    </row>
    <row r="117" customFormat="false" ht="15" hidden="false" customHeight="false" outlineLevel="0" collapsed="false">
      <c r="I117" s="0" t="str">
        <f aca="false" t="array" ref="I117:I117">IFERROR(CONCATENATE(TEXT(INDEX($I$7:$I$67,SMALL(IF($L$7:$L$67&lt;&gt;"",IF($I$7:$I$67&lt;&gt;"",ROW($I$7:$I$67)-MIN(ROW($I$7:$I$67))+1,""),""),ROW()-ROW(A$70)+1)),"##0"),","),"")</f>
        <v/>
      </c>
      <c r="J117" s="0" t="str">
        <f aca="false" t="array" ref="J117:J117">IFERROR(CONCATENATE((INDEX($L$7:$L$67,SMALL(IF($L$7:$L$67&lt;&gt;"",IF($I$7:$I$67&lt;&gt;"",ROW($I$7:$I$67)-MIN(ROW($I$7:$I$67))+1,""),""),ROW()-ROW(A$70)+1))),","),"")</f>
        <v/>
      </c>
      <c r="K117" s="0" t="str">
        <f aca="false" t="array" ref="K117:K117">IFERROR(CONCATENATE((INDEX($A$7:$A$67,SMALL(IF($L$7:$L$67&lt;&gt;"",IF($I$7:$I$67&lt;&gt;"",ROW($I$7:$I$67)-MIN(ROW($I$7:$I$67))+1,""),""),ROW()-ROW(A$70)+1))),),"")</f>
        <v/>
      </c>
      <c r="N117" s="0" t="str">
        <f aca="false" t="array" ref="N117:N117">IFERROR(CONCATENATE((INDEX($Q$7:$Q$67,SMALL(IF($Q$7:$Q$67&lt;&gt;"",IF($N$7:$N$67&lt;&gt;"",ROW($N$7:$N$67)-MIN(ROW($N$7:$N$67))+1,""),""),ROW()-ROW(A$70)+1)))," "),"")</f>
        <v/>
      </c>
      <c r="O117" s="0" t="str">
        <f aca="false" t="array" ref="O117:O117">IFERROR(CONCATENATE(TEXT(INDEX($N$7:$N$67,SMALL(IF($Q$7:$Q$67&lt;&gt;"",IF($N$7:$N$67&lt;&gt;"",ROW($N$7:$N$67)-MIN(ROW($N$7:$N$67))+1,""),""),ROW()-ROW(A$70)+1)),"##0")," "),"")</f>
        <v/>
      </c>
      <c r="P117" s="0" t="str">
        <f aca="false" t="array" ref="P117:P117">IFERROR(CONCATENATE((INDEX($A$7:$A$67,SMALL(IF($Q$7:$Q$67&lt;&gt;"",IF($N$7:$N$67&lt;&gt;"",ROW($N$7:$N$67)-MIN(ROW($N$7:$N$67))+1,""),""),ROW()-ROW(A$70)+1))),),"")</f>
        <v/>
      </c>
      <c r="S117" s="0" t="str">
        <f aca="false" t="array" ref="S117:S117">IFERROR(CONCATENATE((INDEX($V$7:$V$67,SMALL(IF($V$7:$V$67&lt;&gt;"",IF($S$7:$S$67&lt;&gt;"",ROW($S$7:$S$67)-MIN(ROW($S$7:$S$67))+1,""),""),ROW()-ROW(A$70)+1)))," "),"")</f>
        <v/>
      </c>
      <c r="T117" s="0" t="str">
        <f aca="false" t="array" ref="T117:T117">IFERROR(CONCATENATE(TEXT(INDEX($S$7:$S$67,SMALL(IF($V$7:$V$67&lt;&gt;"",IF($S$7:$S$67&lt;&gt;"",ROW($S$7:$S$67)-MIN(ROW($S$7:$S$67))+1,""),""),ROW()-ROW(A$70)+1)),"##0")," "),"")</f>
        <v/>
      </c>
      <c r="U117" s="0" t="str">
        <f aca="false" t="array" ref="U117:U117">IFERROR(CONCATENATE((INDEX($A$7:$A$67,SMALL(IF($V$7:$V$67&lt;&gt;"",IF($S$7:$S$67&lt;&gt;"",ROW($S$7:$S$67)-MIN(ROW($S$7:$S$67))+1,""),""),ROW()-ROW(A$70)+1))),),"")</f>
        <v/>
      </c>
    </row>
    <row r="118" customFormat="false" ht="15" hidden="false" customHeight="false" outlineLevel="0" collapsed="false">
      <c r="I118" s="0" t="str">
        <f aca="false" t="array" ref="I118:I118">IFERROR(CONCATENATE(TEXT(INDEX($I$7:$I$67,SMALL(IF($L$7:$L$67&lt;&gt;"",IF($I$7:$I$67&lt;&gt;"",ROW($I$7:$I$67)-MIN(ROW($I$7:$I$67))+1,""),""),ROW()-ROW(A$70)+1)),"##0"),","),"")</f>
        <v/>
      </c>
      <c r="J118" s="0" t="str">
        <f aca="false" t="array" ref="J118:J118">IFERROR(CONCATENATE((INDEX($L$7:$L$67,SMALL(IF($L$7:$L$67&lt;&gt;"",IF($I$7:$I$67&lt;&gt;"",ROW($I$7:$I$67)-MIN(ROW($I$7:$I$67))+1,""),""),ROW()-ROW(A$70)+1))),","),"")</f>
        <v/>
      </c>
      <c r="K118" s="0" t="str">
        <f aca="false" t="array" ref="K118:K118">IFERROR(CONCATENATE((INDEX($A$7:$A$67,SMALL(IF($L$7:$L$67&lt;&gt;"",IF($I$7:$I$67&lt;&gt;"",ROW($I$7:$I$67)-MIN(ROW($I$7:$I$67))+1,""),""),ROW()-ROW(A$70)+1))),),"")</f>
        <v/>
      </c>
      <c r="N118" s="0" t="str">
        <f aca="false" t="array" ref="N118:N118">IFERROR(CONCATENATE((INDEX($Q$7:$Q$67,SMALL(IF($Q$7:$Q$67&lt;&gt;"",IF($N$7:$N$67&lt;&gt;"",ROW($N$7:$N$67)-MIN(ROW($N$7:$N$67))+1,""),""),ROW()-ROW(A$70)+1)))," "),"")</f>
        <v/>
      </c>
      <c r="O118" s="0" t="str">
        <f aca="false" t="array" ref="O118:O118">IFERROR(CONCATENATE(TEXT(INDEX($N$7:$N$67,SMALL(IF($Q$7:$Q$67&lt;&gt;"",IF($N$7:$N$67&lt;&gt;"",ROW($N$7:$N$67)-MIN(ROW($N$7:$N$67))+1,""),""),ROW()-ROW(A$70)+1)),"##0")," "),"")</f>
        <v/>
      </c>
      <c r="P118" s="0" t="str">
        <f aca="false" t="array" ref="P118:P118">IFERROR(CONCATENATE((INDEX($A$7:$A$67,SMALL(IF($Q$7:$Q$67&lt;&gt;"",IF($N$7:$N$67&lt;&gt;"",ROW($N$7:$N$67)-MIN(ROW($N$7:$N$67))+1,""),""),ROW()-ROW(A$70)+1))),),"")</f>
        <v/>
      </c>
      <c r="S118" s="0" t="str">
        <f aca="false" t="array" ref="S118:S118">IFERROR(CONCATENATE((INDEX($V$7:$V$67,SMALL(IF($V$7:$V$67&lt;&gt;"",IF($S$7:$S$67&lt;&gt;"",ROW($S$7:$S$67)-MIN(ROW($S$7:$S$67))+1,""),""),ROW()-ROW(A$70)+1)))," "),"")</f>
        <v/>
      </c>
      <c r="T118" s="0" t="str">
        <f aca="false" t="array" ref="T118:T118">IFERROR(CONCATENATE(TEXT(INDEX($S$7:$S$67,SMALL(IF($V$7:$V$67&lt;&gt;"",IF($S$7:$S$67&lt;&gt;"",ROW($S$7:$S$67)-MIN(ROW($S$7:$S$67))+1,""),""),ROW()-ROW(A$70)+1)),"##0")," "),"")</f>
        <v/>
      </c>
      <c r="U118" s="0" t="str">
        <f aca="false" t="array" ref="U118:U118">IFERROR(CONCATENATE((INDEX($A$7:$A$67,SMALL(IF($V$7:$V$67&lt;&gt;"",IF($S$7:$S$67&lt;&gt;"",ROW($S$7:$S$67)-MIN(ROW($S$7:$S$67))+1,""),""),ROW()-ROW(A$70)+1))),),"")</f>
        <v/>
      </c>
    </row>
    <row r="119" customFormat="false" ht="15" hidden="false" customHeight="false" outlineLevel="0" collapsed="false">
      <c r="I119" s="0" t="str">
        <f aca="false" t="array" ref="I119:I119">IFERROR(CONCATENATE(TEXT(INDEX($I$7:$I$67,SMALL(IF($L$7:$L$67&lt;&gt;"",IF($I$7:$I$67&lt;&gt;"",ROW($I$7:$I$67)-MIN(ROW($I$7:$I$67))+1,""),""),ROW()-ROW(A$70)+1)),"##0"),","),"")</f>
        <v/>
      </c>
      <c r="J119" s="0" t="str">
        <f aca="false" t="array" ref="J119:J119">IFERROR(CONCATENATE((INDEX($L$7:$L$67,SMALL(IF($L$7:$L$67&lt;&gt;"",IF($I$7:$I$67&lt;&gt;"",ROW($I$7:$I$67)-MIN(ROW($I$7:$I$67))+1,""),""),ROW()-ROW(A$70)+1))),","),"")</f>
        <v/>
      </c>
      <c r="K119" s="0" t="str">
        <f aca="false" t="array" ref="K119:K119">IFERROR(CONCATENATE((INDEX($A$7:$A$67,SMALL(IF($L$7:$L$67&lt;&gt;"",IF($I$7:$I$67&lt;&gt;"",ROW($I$7:$I$67)-MIN(ROW($I$7:$I$67))+1,""),""),ROW()-ROW(A$70)+1))),),"")</f>
        <v/>
      </c>
      <c r="N119" s="0" t="str">
        <f aca="false" t="array" ref="N119:N119">IFERROR(CONCATENATE((INDEX($Q$7:$Q$67,SMALL(IF($Q$7:$Q$67&lt;&gt;"",IF($N$7:$N$67&lt;&gt;"",ROW($N$7:$N$67)-MIN(ROW($N$7:$N$67))+1,""),""),ROW()-ROW(A$70)+1)))," "),"")</f>
        <v/>
      </c>
      <c r="O119" s="0" t="str">
        <f aca="false" t="array" ref="O119:O119">IFERROR(CONCATENATE(TEXT(INDEX($N$7:$N$67,SMALL(IF($Q$7:$Q$67&lt;&gt;"",IF($N$7:$N$67&lt;&gt;"",ROW($N$7:$N$67)-MIN(ROW($N$7:$N$67))+1,""),""),ROW()-ROW(A$70)+1)),"##0")," "),"")</f>
        <v/>
      </c>
      <c r="P119" s="0" t="str">
        <f aca="false" t="array" ref="P119:P119">IFERROR(CONCATENATE((INDEX($A$7:$A$67,SMALL(IF($Q$7:$Q$67&lt;&gt;"",IF($N$7:$N$67&lt;&gt;"",ROW($N$7:$N$67)-MIN(ROW($N$7:$N$67))+1,""),""),ROW()-ROW(A$70)+1))),),"")</f>
        <v/>
      </c>
      <c r="S119" s="0" t="str">
        <f aca="false" t="array" ref="S119:S119">IFERROR(CONCATENATE((INDEX($V$7:$V$67,SMALL(IF($V$7:$V$67&lt;&gt;"",IF($S$7:$S$67&lt;&gt;"",ROW($S$7:$S$67)-MIN(ROW($S$7:$S$67))+1,""),""),ROW()-ROW(A$70)+1)))," "),"")</f>
        <v/>
      </c>
      <c r="T119" s="0" t="str">
        <f aca="false" t="array" ref="T119:T119">IFERROR(CONCATENATE(TEXT(INDEX($S$7:$S$67,SMALL(IF($V$7:$V$67&lt;&gt;"",IF($S$7:$S$67&lt;&gt;"",ROW($S$7:$S$67)-MIN(ROW($S$7:$S$67))+1,""),""),ROW()-ROW(A$70)+1)),"##0")," "),"")</f>
        <v/>
      </c>
      <c r="U119" s="0" t="str">
        <f aca="false" t="array" ref="U119:U119">IFERROR(CONCATENATE((INDEX($A$7:$A$67,SMALL(IF($V$7:$V$67&lt;&gt;"",IF($S$7:$S$67&lt;&gt;"",ROW($S$7:$S$67)-MIN(ROW($S$7:$S$67))+1,""),""),ROW()-ROW(A$70)+1))),),"")</f>
        <v/>
      </c>
    </row>
    <row r="120" customFormat="false" ht="15" hidden="false" customHeight="false" outlineLevel="0" collapsed="false">
      <c r="I120" s="0" t="str">
        <f aca="false" t="array" ref="I120:I120">IFERROR(CONCATENATE(TEXT(INDEX($I$7:$I$67,SMALL(IF($L$7:$L$67&lt;&gt;"",IF($I$7:$I$67&lt;&gt;"",ROW($I$7:$I$67)-MIN(ROW($I$7:$I$67))+1,""),""),ROW()-ROW(A$70)+1)),"##0"),","),"")</f>
        <v/>
      </c>
      <c r="J120" s="0" t="str">
        <f aca="false" t="array" ref="J120:J120">IFERROR(CONCATENATE((INDEX($L$7:$L$67,SMALL(IF($L$7:$L$67&lt;&gt;"",IF($I$7:$I$67&lt;&gt;"",ROW($I$7:$I$67)-MIN(ROW($I$7:$I$67))+1,""),""),ROW()-ROW(A$70)+1))),","),"")</f>
        <v/>
      </c>
      <c r="K120" s="0" t="str">
        <f aca="false" t="array" ref="K120:K120">IFERROR(CONCATENATE((INDEX($A$7:$A$67,SMALL(IF($L$7:$L$67&lt;&gt;"",IF($I$7:$I$67&lt;&gt;"",ROW($I$7:$I$67)-MIN(ROW($I$7:$I$67))+1,""),""),ROW()-ROW(A$70)+1))),),"")</f>
        <v/>
      </c>
      <c r="N120" s="0" t="str">
        <f aca="false" t="array" ref="N120:N120">IFERROR(CONCATENATE((INDEX($Q$7:$Q$67,SMALL(IF($Q$7:$Q$67&lt;&gt;"",IF($N$7:$N$67&lt;&gt;"",ROW($N$7:$N$67)-MIN(ROW($N$7:$N$67))+1,""),""),ROW()-ROW(A$70)+1)))," "),"")</f>
        <v/>
      </c>
      <c r="O120" s="0" t="str">
        <f aca="false" t="array" ref="O120:O120">IFERROR(CONCATENATE(TEXT(INDEX($N$7:$N$67,SMALL(IF($Q$7:$Q$67&lt;&gt;"",IF($N$7:$N$67&lt;&gt;"",ROW($N$7:$N$67)-MIN(ROW($N$7:$N$67))+1,""),""),ROW()-ROW(A$70)+1)),"##0")," "),"")</f>
        <v/>
      </c>
      <c r="P120" s="0" t="str">
        <f aca="false" t="array" ref="P120:P120">IFERROR(CONCATENATE((INDEX($A$7:$A$67,SMALL(IF($Q$7:$Q$67&lt;&gt;"",IF($N$7:$N$67&lt;&gt;"",ROW($N$7:$N$67)-MIN(ROW($N$7:$N$67))+1,""),""),ROW()-ROW(A$70)+1))),),"")</f>
        <v/>
      </c>
      <c r="S120" s="0" t="str">
        <f aca="false" t="array" ref="S120:S120">IFERROR(CONCATENATE((INDEX($V$7:$V$67,SMALL(IF($V$7:$V$67&lt;&gt;"",IF($S$7:$S$67&lt;&gt;"",ROW($S$7:$S$67)-MIN(ROW($S$7:$S$67))+1,""),""),ROW()-ROW(A$70)+1)))," "),"")</f>
        <v/>
      </c>
      <c r="T120" s="0" t="str">
        <f aca="false" t="array" ref="T120:T120">IFERROR(CONCATENATE(TEXT(INDEX($S$7:$S$67,SMALL(IF($V$7:$V$67&lt;&gt;"",IF($S$7:$S$67&lt;&gt;"",ROW($S$7:$S$67)-MIN(ROW($S$7:$S$67))+1,""),""),ROW()-ROW(A$70)+1)),"##0")," "),"")</f>
        <v/>
      </c>
      <c r="U120" s="0" t="str">
        <f aca="false" t="array" ref="U120:U120">IFERROR(CONCATENATE((INDEX($A$7:$A$67,SMALL(IF($V$7:$V$67&lt;&gt;"",IF($S$7:$S$67&lt;&gt;"",ROW($S$7:$S$67)-MIN(ROW($S$7:$S$67))+1,""),""),ROW()-ROW(A$70)+1))),),"")</f>
        <v/>
      </c>
    </row>
    <row r="121" customFormat="false" ht="15" hidden="false" customHeight="false" outlineLevel="0" collapsed="false">
      <c r="I121" s="0" t="str">
        <f aca="false" t="array" ref="I121:I121">IFERROR(CONCATENATE(TEXT(INDEX($I$7:$I$67,SMALL(IF($L$7:$L$67&lt;&gt;"",IF($I$7:$I$67&lt;&gt;"",ROW($I$7:$I$67)-MIN(ROW($I$7:$I$67))+1,""),""),ROW()-ROW(A$70)+1)),"##0"),","),"")</f>
        <v/>
      </c>
      <c r="J121" s="0" t="str">
        <f aca="false" t="array" ref="J121:J121">IFERROR(CONCATENATE((INDEX($L$7:$L$67,SMALL(IF($L$7:$L$67&lt;&gt;"",IF($I$7:$I$67&lt;&gt;"",ROW($I$7:$I$67)-MIN(ROW($I$7:$I$67))+1,""),""),ROW()-ROW(A$70)+1))),","),"")</f>
        <v/>
      </c>
      <c r="K121" s="0" t="str">
        <f aca="false" t="array" ref="K121:K121">IFERROR(CONCATENATE((INDEX($A$7:$A$67,SMALL(IF($L$7:$L$67&lt;&gt;"",IF($I$7:$I$67&lt;&gt;"",ROW($I$7:$I$67)-MIN(ROW($I$7:$I$67))+1,""),""),ROW()-ROW(A$70)+1))),),"")</f>
        <v/>
      </c>
      <c r="N121" s="0" t="str">
        <f aca="false" t="array" ref="N121:N121">IFERROR(CONCATENATE((INDEX($Q$7:$Q$67,SMALL(IF($Q$7:$Q$67&lt;&gt;"",IF($N$7:$N$67&lt;&gt;"",ROW($N$7:$N$67)-MIN(ROW($N$7:$N$67))+1,""),""),ROW()-ROW(A$70)+1)))," "),"")</f>
        <v/>
      </c>
      <c r="O121" s="0" t="str">
        <f aca="false" t="array" ref="O121:O121">IFERROR(CONCATENATE(TEXT(INDEX($N$7:$N$67,SMALL(IF($Q$7:$Q$67&lt;&gt;"",IF($N$7:$N$67&lt;&gt;"",ROW($N$7:$N$67)-MIN(ROW($N$7:$N$67))+1,""),""),ROW()-ROW(A$70)+1)),"##0")," "),"")</f>
        <v/>
      </c>
      <c r="P121" s="0" t="str">
        <f aca="false" t="array" ref="P121:P121">IFERROR(CONCATENATE((INDEX($A$7:$A$67,SMALL(IF($Q$7:$Q$67&lt;&gt;"",IF($N$7:$N$67&lt;&gt;"",ROW($N$7:$N$67)-MIN(ROW($N$7:$N$67))+1,""),""),ROW()-ROW(A$70)+1))),),"")</f>
        <v/>
      </c>
      <c r="S121" s="0" t="str">
        <f aca="false" t="array" ref="S121:S121">IFERROR(CONCATENATE((INDEX($V$7:$V$67,SMALL(IF($V$7:$V$67&lt;&gt;"",IF($S$7:$S$67&lt;&gt;"",ROW($S$7:$S$67)-MIN(ROW($S$7:$S$67))+1,""),""),ROW()-ROW(A$70)+1)))," "),"")</f>
        <v/>
      </c>
      <c r="T121" s="0" t="str">
        <f aca="false" t="array" ref="T121:T121">IFERROR(CONCATENATE(TEXT(INDEX($S$7:$S$67,SMALL(IF($V$7:$V$67&lt;&gt;"",IF($S$7:$S$67&lt;&gt;"",ROW($S$7:$S$67)-MIN(ROW($S$7:$S$67))+1,""),""),ROW()-ROW(A$70)+1)),"##0")," "),"")</f>
        <v/>
      </c>
      <c r="U121" s="0" t="str">
        <f aca="false" t="array" ref="U121:U121">IFERROR(CONCATENATE((INDEX($A$7:$A$67,SMALL(IF($V$7:$V$67&lt;&gt;"",IF($S$7:$S$67&lt;&gt;"",ROW($S$7:$S$67)-MIN(ROW($S$7:$S$67))+1,""),""),ROW()-ROW(A$70)+1))),),"")</f>
        <v/>
      </c>
    </row>
    <row r="122" customFormat="false" ht="15" hidden="false" customHeight="false" outlineLevel="0" collapsed="false">
      <c r="I122" s="0" t="str">
        <f aca="false" t="array" ref="I122:I122">IFERROR(CONCATENATE(TEXT(INDEX($I$7:$I$67,SMALL(IF($L$7:$L$67&lt;&gt;"",IF($I$7:$I$67&lt;&gt;"",ROW($I$7:$I$67)-MIN(ROW($I$7:$I$67))+1,""),""),ROW()-ROW(A$70)+1)),"##0"),","),"")</f>
        <v/>
      </c>
      <c r="J122" s="0" t="str">
        <f aca="false" t="array" ref="J122:J122">IFERROR(CONCATENATE((INDEX($L$7:$L$67,SMALL(IF($L$7:$L$67&lt;&gt;"",IF($I$7:$I$67&lt;&gt;"",ROW($I$7:$I$67)-MIN(ROW($I$7:$I$67))+1,""),""),ROW()-ROW(A$70)+1))),","),"")</f>
        <v/>
      </c>
      <c r="K122" s="0" t="str">
        <f aca="false" t="array" ref="K122:K122">IFERROR(CONCATENATE((INDEX($A$7:$A$67,SMALL(IF($L$7:$L$67&lt;&gt;"",IF($I$7:$I$67&lt;&gt;"",ROW($I$7:$I$67)-MIN(ROW($I$7:$I$67))+1,""),""),ROW()-ROW(A$70)+1))),),"")</f>
        <v/>
      </c>
      <c r="N122" s="0" t="str">
        <f aca="false" t="array" ref="N122:N122">IFERROR(CONCATENATE((INDEX($Q$7:$Q$67,SMALL(IF($Q$7:$Q$67&lt;&gt;"",IF($N$7:$N$67&lt;&gt;"",ROW($N$7:$N$67)-MIN(ROW($N$7:$N$67))+1,""),""),ROW()-ROW(A$70)+1)))," "),"")</f>
        <v/>
      </c>
      <c r="O122" s="0" t="str">
        <f aca="false" t="array" ref="O122:O122">IFERROR(CONCATENATE(TEXT(INDEX($N$7:$N$67,SMALL(IF($Q$7:$Q$67&lt;&gt;"",IF($N$7:$N$67&lt;&gt;"",ROW($N$7:$N$67)-MIN(ROW($N$7:$N$67))+1,""),""),ROW()-ROW(A$70)+1)),"##0")," "),"")</f>
        <v/>
      </c>
      <c r="P122" s="0" t="str">
        <f aca="false" t="array" ref="P122:P122">IFERROR(CONCATENATE((INDEX($A$7:$A$67,SMALL(IF($Q$7:$Q$67&lt;&gt;"",IF($N$7:$N$67&lt;&gt;"",ROW($N$7:$N$67)-MIN(ROW($N$7:$N$67))+1,""),""),ROW()-ROW(A$70)+1))),),"")</f>
        <v/>
      </c>
      <c r="S122" s="0" t="str">
        <f aca="false" t="array" ref="S122:S122">IFERROR(CONCATENATE((INDEX($V$7:$V$67,SMALL(IF($V$7:$V$67&lt;&gt;"",IF($S$7:$S$67&lt;&gt;"",ROW($S$7:$S$67)-MIN(ROW($S$7:$S$67))+1,""),""),ROW()-ROW(A$70)+1)))," "),"")</f>
        <v/>
      </c>
      <c r="T122" s="0" t="str">
        <f aca="false" t="array" ref="T122:T122">IFERROR(CONCATENATE(TEXT(INDEX($S$7:$S$67,SMALL(IF($V$7:$V$67&lt;&gt;"",IF($S$7:$S$67&lt;&gt;"",ROW($S$7:$S$67)-MIN(ROW($S$7:$S$67))+1,""),""),ROW()-ROW(A$70)+1)),"##0")," "),"")</f>
        <v/>
      </c>
      <c r="U122" s="0" t="str">
        <f aca="false" t="array" ref="U122:U122">IFERROR(CONCATENATE((INDEX($A$7:$A$67,SMALL(IF($V$7:$V$67&lt;&gt;"",IF($S$7:$S$67&lt;&gt;"",ROW($S$7:$S$67)-MIN(ROW($S$7:$S$67))+1,""),""),ROW()-ROW(A$70)+1))),),"")</f>
        <v/>
      </c>
    </row>
    <row r="123" customFormat="false" ht="15" hidden="false" customHeight="false" outlineLevel="0" collapsed="false">
      <c r="I123" s="0" t="str">
        <f aca="false" t="array" ref="I123:I123">IFERROR(CONCATENATE(TEXT(INDEX($I$7:$I$67,SMALL(IF($L$7:$L$67&lt;&gt;"",IF($I$7:$I$67&lt;&gt;"",ROW($I$7:$I$67)-MIN(ROW($I$7:$I$67))+1,""),""),ROW()-ROW(A$70)+1)),"##0"),","),"")</f>
        <v/>
      </c>
      <c r="J123" s="0" t="str">
        <f aca="false" t="array" ref="J123:J123">IFERROR(CONCATENATE((INDEX($L$7:$L$67,SMALL(IF($L$7:$L$67&lt;&gt;"",IF($I$7:$I$67&lt;&gt;"",ROW($I$7:$I$67)-MIN(ROW($I$7:$I$67))+1,""),""),ROW()-ROW(A$70)+1))),","),"")</f>
        <v/>
      </c>
      <c r="K123" s="0" t="str">
        <f aca="false" t="array" ref="K123:K123">IFERROR(CONCATENATE((INDEX($A$7:$A$67,SMALL(IF($L$7:$L$67&lt;&gt;"",IF($I$7:$I$67&lt;&gt;"",ROW($I$7:$I$67)-MIN(ROW($I$7:$I$67))+1,""),""),ROW()-ROW(A$70)+1))),),"")</f>
        <v/>
      </c>
      <c r="N123" s="0" t="str">
        <f aca="false" t="array" ref="N123:N123">IFERROR(CONCATENATE((INDEX($Q$7:$Q$67,SMALL(IF($Q$7:$Q$67&lt;&gt;"",IF($N$7:$N$67&lt;&gt;"",ROW($N$7:$N$67)-MIN(ROW($N$7:$N$67))+1,""),""),ROW()-ROW(A$70)+1)))," "),"")</f>
        <v/>
      </c>
      <c r="O123" s="0" t="str">
        <f aca="false" t="array" ref="O123:O123">IFERROR(CONCATENATE(TEXT(INDEX($N$7:$N$67,SMALL(IF($Q$7:$Q$67&lt;&gt;"",IF($N$7:$N$67&lt;&gt;"",ROW($N$7:$N$67)-MIN(ROW($N$7:$N$67))+1,""),""),ROW()-ROW(A$70)+1)),"##0")," "),"")</f>
        <v/>
      </c>
      <c r="P123" s="0" t="str">
        <f aca="false" t="array" ref="P123:P123">IFERROR(CONCATENATE((INDEX($A$7:$A$67,SMALL(IF($Q$7:$Q$67&lt;&gt;"",IF($N$7:$N$67&lt;&gt;"",ROW($N$7:$N$67)-MIN(ROW($N$7:$N$67))+1,""),""),ROW()-ROW(A$70)+1))),),"")</f>
        <v/>
      </c>
      <c r="S123" s="0" t="str">
        <f aca="false" t="array" ref="S123:S123">IFERROR(CONCATENATE((INDEX($V$7:$V$67,SMALL(IF($V$7:$V$67&lt;&gt;"",IF($S$7:$S$67&lt;&gt;"",ROW($S$7:$S$67)-MIN(ROW($S$7:$S$67))+1,""),""),ROW()-ROW(A$70)+1)))," "),"")</f>
        <v/>
      </c>
      <c r="T123" s="0" t="str">
        <f aca="false" t="array" ref="T123:T123">IFERROR(CONCATENATE(TEXT(INDEX($S$7:$S$67,SMALL(IF($V$7:$V$67&lt;&gt;"",IF($S$7:$S$67&lt;&gt;"",ROW($S$7:$S$67)-MIN(ROW($S$7:$S$67))+1,""),""),ROW()-ROW(A$70)+1)),"##0")," "),"")</f>
        <v/>
      </c>
      <c r="U123" s="0" t="str">
        <f aca="false" t="array" ref="U123:U123">IFERROR(CONCATENATE((INDEX($A$7:$A$67,SMALL(IF($V$7:$V$67&lt;&gt;"",IF($S$7:$S$67&lt;&gt;"",ROW($S$7:$S$67)-MIN(ROW($S$7:$S$67))+1,""),""),ROW()-ROW(A$70)+1))),),"")</f>
        <v/>
      </c>
    </row>
    <row r="124" customFormat="false" ht="15" hidden="false" customHeight="false" outlineLevel="0" collapsed="false">
      <c r="I124" s="0" t="str">
        <f aca="false" t="array" ref="I124:I124">IFERROR(CONCATENATE(TEXT(INDEX($I$7:$I$67,SMALL(IF($L$7:$L$67&lt;&gt;"",IF($I$7:$I$67&lt;&gt;"",ROW($I$7:$I$67)-MIN(ROW($I$7:$I$67))+1,""),""),ROW()-ROW(A$70)+1)),"##0"),","),"")</f>
        <v/>
      </c>
      <c r="J124" s="0" t="str">
        <f aca="false" t="array" ref="J124:J124">IFERROR(CONCATENATE((INDEX($L$7:$L$67,SMALL(IF($L$7:$L$67&lt;&gt;"",IF($I$7:$I$67&lt;&gt;"",ROW($I$7:$I$67)-MIN(ROW($I$7:$I$67))+1,""),""),ROW()-ROW(A$70)+1))),","),"")</f>
        <v/>
      </c>
      <c r="K124" s="0" t="str">
        <f aca="false" t="array" ref="K124:K124">IFERROR(CONCATENATE((INDEX($A$7:$A$67,SMALL(IF($L$7:$L$67&lt;&gt;"",IF($I$7:$I$67&lt;&gt;"",ROW($I$7:$I$67)-MIN(ROW($I$7:$I$67))+1,""),""),ROW()-ROW(A$70)+1))),),"")</f>
        <v/>
      </c>
      <c r="N124" s="0" t="str">
        <f aca="false" t="array" ref="N124:N124">IFERROR(CONCATENATE((INDEX($Q$7:$Q$67,SMALL(IF($Q$7:$Q$67&lt;&gt;"",IF($N$7:$N$67&lt;&gt;"",ROW($N$7:$N$67)-MIN(ROW($N$7:$N$67))+1,""),""),ROW()-ROW(A$70)+1)))," "),"")</f>
        <v/>
      </c>
      <c r="O124" s="0" t="str">
        <f aca="false" t="array" ref="O124:O124">IFERROR(CONCATENATE(TEXT(INDEX($N$7:$N$67,SMALL(IF($Q$7:$Q$67&lt;&gt;"",IF($N$7:$N$67&lt;&gt;"",ROW($N$7:$N$67)-MIN(ROW($N$7:$N$67))+1,""),""),ROW()-ROW(A$70)+1)),"##0")," "),"")</f>
        <v/>
      </c>
      <c r="P124" s="0" t="str">
        <f aca="false" t="array" ref="P124:P124">IFERROR(CONCATENATE((INDEX($A$7:$A$67,SMALL(IF($Q$7:$Q$67&lt;&gt;"",IF($N$7:$N$67&lt;&gt;"",ROW($N$7:$N$67)-MIN(ROW($N$7:$N$67))+1,""),""),ROW()-ROW(A$70)+1))),),"")</f>
        <v/>
      </c>
      <c r="S124" s="0" t="str">
        <f aca="false" t="array" ref="S124:S124">IFERROR(CONCATENATE((INDEX($V$7:$V$67,SMALL(IF($V$7:$V$67&lt;&gt;"",IF($S$7:$S$67&lt;&gt;"",ROW($S$7:$S$67)-MIN(ROW($S$7:$S$67))+1,""),""),ROW()-ROW(A$70)+1)))," "),"")</f>
        <v/>
      </c>
      <c r="T124" s="0" t="str">
        <f aca="false" t="array" ref="T124:T124">IFERROR(CONCATENATE(TEXT(INDEX($S$7:$S$67,SMALL(IF($V$7:$V$67&lt;&gt;"",IF($S$7:$S$67&lt;&gt;"",ROW($S$7:$S$67)-MIN(ROW($S$7:$S$67))+1,""),""),ROW()-ROW(A$70)+1)),"##0")," "),"")</f>
        <v/>
      </c>
      <c r="U124" s="0" t="str">
        <f aca="false" t="array" ref="U124:U124">IFERROR(CONCATENATE((INDEX($A$7:$A$67,SMALL(IF($V$7:$V$67&lt;&gt;"",IF($S$7:$S$67&lt;&gt;"",ROW($S$7:$S$67)-MIN(ROW($S$7:$S$67))+1,""),""),ROW()-ROW(A$70)+1))),),"")</f>
        <v/>
      </c>
    </row>
    <row r="125" customFormat="false" ht="15" hidden="false" customHeight="false" outlineLevel="0" collapsed="false">
      <c r="I125" s="0" t="str">
        <f aca="false" t="array" ref="I125:I125">IFERROR(CONCATENATE(TEXT(INDEX($I$7:$I$67,SMALL(IF($L$7:$L$67&lt;&gt;"",IF($I$7:$I$67&lt;&gt;"",ROW($I$7:$I$67)-MIN(ROW($I$7:$I$67))+1,""),""),ROW()-ROW(A$70)+1)),"##0"),","),"")</f>
        <v/>
      </c>
      <c r="J125" s="0" t="str">
        <f aca="false" t="array" ref="J125:J125">IFERROR(CONCATENATE((INDEX($L$7:$L$67,SMALL(IF($L$7:$L$67&lt;&gt;"",IF($I$7:$I$67&lt;&gt;"",ROW($I$7:$I$67)-MIN(ROW($I$7:$I$67))+1,""),""),ROW()-ROW(A$70)+1))),","),"")</f>
        <v/>
      </c>
      <c r="K125" s="0" t="str">
        <f aca="false" t="array" ref="K125:K125">IFERROR(CONCATENATE((INDEX($A$7:$A$67,SMALL(IF($L$7:$L$67&lt;&gt;"",IF($I$7:$I$67&lt;&gt;"",ROW($I$7:$I$67)-MIN(ROW($I$7:$I$67))+1,""),""),ROW()-ROW(A$70)+1))),),"")</f>
        <v/>
      </c>
      <c r="N125" s="0" t="str">
        <f aca="false" t="array" ref="N125:N125">IFERROR(CONCATENATE((INDEX($Q$7:$Q$67,SMALL(IF($Q$7:$Q$67&lt;&gt;"",IF($N$7:$N$67&lt;&gt;"",ROW($N$7:$N$67)-MIN(ROW($N$7:$N$67))+1,""),""),ROW()-ROW(A$70)+1)))," "),"")</f>
        <v/>
      </c>
      <c r="O125" s="0" t="str">
        <f aca="false" t="array" ref="O125:O125">IFERROR(CONCATENATE(TEXT(INDEX($N$7:$N$67,SMALL(IF($Q$7:$Q$67&lt;&gt;"",IF($N$7:$N$67&lt;&gt;"",ROW($N$7:$N$67)-MIN(ROW($N$7:$N$67))+1,""),""),ROW()-ROW(A$70)+1)),"##0")," "),"")</f>
        <v/>
      </c>
      <c r="P125" s="0" t="str">
        <f aca="false" t="array" ref="P125:P125">IFERROR(CONCATENATE((INDEX($A$7:$A$67,SMALL(IF($Q$7:$Q$67&lt;&gt;"",IF($N$7:$N$67&lt;&gt;"",ROW($N$7:$N$67)-MIN(ROW($N$7:$N$67))+1,""),""),ROW()-ROW(A$70)+1))),),"")</f>
        <v/>
      </c>
      <c r="S125" s="0" t="str">
        <f aca="false" t="array" ref="S125:S125">IFERROR(CONCATENATE((INDEX($V$7:$V$67,SMALL(IF($V$7:$V$67&lt;&gt;"",IF($S$7:$S$67&lt;&gt;"",ROW($S$7:$S$67)-MIN(ROW($S$7:$S$67))+1,""),""),ROW()-ROW(A$70)+1)))," "),"")</f>
        <v/>
      </c>
      <c r="T125" s="0" t="str">
        <f aca="false" t="array" ref="T125:T125">IFERROR(CONCATENATE(TEXT(INDEX($S$7:$S$67,SMALL(IF($V$7:$V$67&lt;&gt;"",IF($S$7:$S$67&lt;&gt;"",ROW($S$7:$S$67)-MIN(ROW($S$7:$S$67))+1,""),""),ROW()-ROW(A$70)+1)),"##0")," "),"")</f>
        <v/>
      </c>
      <c r="U125" s="0" t="str">
        <f aca="false" t="array" ref="U125:U125">IFERROR(CONCATENATE((INDEX($A$7:$A$67,SMALL(IF($V$7:$V$67&lt;&gt;"",IF($S$7:$S$67&lt;&gt;"",ROW($S$7:$S$67)-MIN(ROW($S$7:$S$67))+1,""),""),ROW()-ROW(A$70)+1))),),"")</f>
        <v/>
      </c>
    </row>
    <row r="126" customFormat="false" ht="15" hidden="false" customHeight="false" outlineLevel="0" collapsed="false">
      <c r="I126" s="0" t="str">
        <f aca="false" t="array" ref="I126:I126">IFERROR(CONCATENATE(TEXT(INDEX($I$7:$I$67,SMALL(IF($L$7:$L$67&lt;&gt;"",IF($I$7:$I$67&lt;&gt;"",ROW($I$7:$I$67)-MIN(ROW($I$7:$I$67))+1,""),""),ROW()-ROW(A$70)+1)),"##0"),","),"")</f>
        <v/>
      </c>
      <c r="J126" s="0" t="str">
        <f aca="false" t="array" ref="J126:J126">IFERROR(CONCATENATE((INDEX($L$7:$L$67,SMALL(IF($L$7:$L$67&lt;&gt;"",IF($I$7:$I$67&lt;&gt;"",ROW($I$7:$I$67)-MIN(ROW($I$7:$I$67))+1,""),""),ROW()-ROW(A$70)+1))),","),"")</f>
        <v/>
      </c>
      <c r="K126" s="0" t="str">
        <f aca="false" t="array" ref="K126:K126">IFERROR(CONCATENATE((INDEX($A$7:$A$67,SMALL(IF($L$7:$L$67&lt;&gt;"",IF($I$7:$I$67&lt;&gt;"",ROW($I$7:$I$67)-MIN(ROW($I$7:$I$67))+1,""),""),ROW()-ROW(A$70)+1))),),"")</f>
        <v/>
      </c>
      <c r="N126" s="0" t="str">
        <f aca="false" t="array" ref="N126:N126">IFERROR(CONCATENATE((INDEX($Q$7:$Q$67,SMALL(IF($Q$7:$Q$67&lt;&gt;"",IF($N$7:$N$67&lt;&gt;"",ROW($N$7:$N$67)-MIN(ROW($N$7:$N$67))+1,""),""),ROW()-ROW(A$70)+1)))," "),"")</f>
        <v/>
      </c>
      <c r="O126" s="0" t="str">
        <f aca="false" t="array" ref="O126:O126">IFERROR(CONCATENATE(TEXT(INDEX($N$7:$N$67,SMALL(IF($Q$7:$Q$67&lt;&gt;"",IF($N$7:$N$67&lt;&gt;"",ROW($N$7:$N$67)-MIN(ROW($N$7:$N$67))+1,""),""),ROW()-ROW(A$70)+1)),"##0")," "),"")</f>
        <v/>
      </c>
      <c r="P126" s="0" t="str">
        <f aca="false" t="array" ref="P126:P126">IFERROR(CONCATENATE((INDEX($A$7:$A$67,SMALL(IF($Q$7:$Q$67&lt;&gt;"",IF($N$7:$N$67&lt;&gt;"",ROW($N$7:$N$67)-MIN(ROW($N$7:$N$67))+1,""),""),ROW()-ROW(A$70)+1))),),"")</f>
        <v/>
      </c>
      <c r="S126" s="0" t="str">
        <f aca="false" t="array" ref="S126:S126">IFERROR(CONCATENATE((INDEX($V$7:$V$67,SMALL(IF($V$7:$V$67&lt;&gt;"",IF($S$7:$S$67&lt;&gt;"",ROW($S$7:$S$67)-MIN(ROW($S$7:$S$67))+1,""),""),ROW()-ROW(A$70)+1)))," "),"")</f>
        <v/>
      </c>
      <c r="T126" s="0" t="str">
        <f aca="false" t="array" ref="T126:T126">IFERROR(CONCATENATE(TEXT(INDEX($S$7:$S$67,SMALL(IF($V$7:$V$67&lt;&gt;"",IF($S$7:$S$67&lt;&gt;"",ROW($S$7:$S$67)-MIN(ROW($S$7:$S$67))+1,""),""),ROW()-ROW(A$70)+1)),"##0")," "),"")</f>
        <v/>
      </c>
      <c r="U126" s="0" t="str">
        <f aca="false" t="array" ref="U126:U126">IFERROR(CONCATENATE((INDEX($A$7:$A$67,SMALL(IF($V$7:$V$67&lt;&gt;"",IF($S$7:$S$67&lt;&gt;"",ROW($S$7:$S$67)-MIN(ROW($S$7:$S$67))+1,""),""),ROW()-ROW(A$70)+1))),),"")</f>
        <v/>
      </c>
    </row>
    <row r="127" customFormat="false" ht="15" hidden="false" customHeight="false" outlineLevel="0" collapsed="false">
      <c r="I127" s="0" t="str">
        <f aca="false" t="array" ref="I127:I127">IFERROR(CONCATENATE(TEXT(INDEX($I$7:$I$67,SMALL(IF($L$7:$L$67&lt;&gt;"",IF($I$7:$I$67&lt;&gt;"",ROW($I$7:$I$67)-MIN(ROW($I$7:$I$67))+1,""),""),ROW()-ROW(A$70)+1)),"##0"),","),"")</f>
        <v/>
      </c>
      <c r="J127" s="0" t="str">
        <f aca="false" t="array" ref="J127:J127">IFERROR(CONCATENATE((INDEX($L$7:$L$67,SMALL(IF($L$7:$L$67&lt;&gt;"",IF($I$7:$I$67&lt;&gt;"",ROW($I$7:$I$67)-MIN(ROW($I$7:$I$67))+1,""),""),ROW()-ROW(A$70)+1))),","),"")</f>
        <v/>
      </c>
      <c r="K127" s="0" t="str">
        <f aca="false" t="array" ref="K127:K127">IFERROR(CONCATENATE((INDEX($A$7:$A$67,SMALL(IF($L$7:$L$67&lt;&gt;"",IF($I$7:$I$67&lt;&gt;"",ROW($I$7:$I$67)-MIN(ROW($I$7:$I$67))+1,""),""),ROW()-ROW(A$70)+1))),),"")</f>
        <v/>
      </c>
      <c r="N127" s="0" t="str">
        <f aca="false" t="array" ref="N127:N127">IFERROR(CONCATENATE((INDEX($Q$7:$Q$67,SMALL(IF($Q$7:$Q$67&lt;&gt;"",IF($N$7:$N$67&lt;&gt;"",ROW($N$7:$N$67)-MIN(ROW($N$7:$N$67))+1,""),""),ROW()-ROW(A$70)+1)))," "),"")</f>
        <v/>
      </c>
      <c r="O127" s="0" t="str">
        <f aca="false" t="array" ref="O127:O127">IFERROR(CONCATENATE(TEXT(INDEX($N$7:$N$67,SMALL(IF($Q$7:$Q$67&lt;&gt;"",IF($N$7:$N$67&lt;&gt;"",ROW($N$7:$N$67)-MIN(ROW($N$7:$N$67))+1,""),""),ROW()-ROW(A$70)+1)),"##0")," "),"")</f>
        <v/>
      </c>
      <c r="P127" s="0" t="str">
        <f aca="false" t="array" ref="P127:P127">IFERROR(CONCATENATE((INDEX($A$7:$A$67,SMALL(IF($Q$7:$Q$67&lt;&gt;"",IF($N$7:$N$67&lt;&gt;"",ROW($N$7:$N$67)-MIN(ROW($N$7:$N$67))+1,""),""),ROW()-ROW(A$70)+1))),),"")</f>
        <v/>
      </c>
      <c r="S127" s="0" t="str">
        <f aca="false" t="array" ref="S127:S127">IFERROR(CONCATENATE((INDEX($V$7:$V$67,SMALL(IF($V$7:$V$67&lt;&gt;"",IF($S$7:$S$67&lt;&gt;"",ROW($S$7:$S$67)-MIN(ROW($S$7:$S$67))+1,""),""),ROW()-ROW(A$70)+1)))," "),"")</f>
        <v/>
      </c>
      <c r="T127" s="0" t="str">
        <f aca="false" t="array" ref="T127:T127">IFERROR(CONCATENATE(TEXT(INDEX($S$7:$S$67,SMALL(IF($V$7:$V$67&lt;&gt;"",IF($S$7:$S$67&lt;&gt;"",ROW($S$7:$S$67)-MIN(ROW($S$7:$S$67))+1,""),""),ROW()-ROW(A$70)+1)),"##0")," "),"")</f>
        <v/>
      </c>
      <c r="U127" s="0" t="str">
        <f aca="false" t="array" ref="U127:U127">IFERROR(CONCATENATE((INDEX($A$7:$A$67,SMALL(IF($V$7:$V$67&lt;&gt;"",IF($S$7:$S$67&lt;&gt;"",ROW($S$7:$S$67)-MIN(ROW($S$7:$S$67))+1,""),""),ROW()-ROW(A$70)+1))),),"")</f>
        <v/>
      </c>
    </row>
    <row r="128" customFormat="false" ht="15" hidden="false" customHeight="false" outlineLevel="0" collapsed="false">
      <c r="I128" s="0" t="str">
        <f aca="false" t="array" ref="I128:I128">IFERROR(CONCATENATE(TEXT(INDEX($I$7:$I$67,SMALL(IF($L$7:$L$67&lt;&gt;"",IF($I$7:$I$67&lt;&gt;"",ROW($I$7:$I$67)-MIN(ROW($I$7:$I$67))+1,""),""),ROW()-ROW(A$70)+1)),"##0"),","),"")</f>
        <v/>
      </c>
      <c r="J128" s="0" t="str">
        <f aca="false" t="array" ref="J128:J128">IFERROR(CONCATENATE((INDEX($L$7:$L$67,SMALL(IF($L$7:$L$67&lt;&gt;"",IF($I$7:$I$67&lt;&gt;"",ROW($I$7:$I$67)-MIN(ROW($I$7:$I$67))+1,""),""),ROW()-ROW(A$70)+1))),","),"")</f>
        <v/>
      </c>
      <c r="K128" s="0" t="str">
        <f aca="false" t="array" ref="K128:K128">IFERROR(CONCATENATE((INDEX($A$7:$A$67,SMALL(IF($L$7:$L$67&lt;&gt;"",IF($I$7:$I$67&lt;&gt;"",ROW($I$7:$I$67)-MIN(ROW($I$7:$I$67))+1,""),""),ROW()-ROW(A$70)+1))),),"")</f>
        <v/>
      </c>
      <c r="N128" s="0" t="str">
        <f aca="false" t="array" ref="N128:N128">IFERROR(CONCATENATE((INDEX($Q$7:$Q$67,SMALL(IF($Q$7:$Q$67&lt;&gt;"",IF($N$7:$N$67&lt;&gt;"",ROW($N$7:$N$67)-MIN(ROW($N$7:$N$67))+1,""),""),ROW()-ROW(A$70)+1)))," "),"")</f>
        <v/>
      </c>
      <c r="O128" s="0" t="str">
        <f aca="false" t="array" ref="O128:O128">IFERROR(CONCATENATE(TEXT(INDEX($N$7:$N$67,SMALL(IF($Q$7:$Q$67&lt;&gt;"",IF($N$7:$N$67&lt;&gt;"",ROW($N$7:$N$67)-MIN(ROW($N$7:$N$67))+1,""),""),ROW()-ROW(A$70)+1)),"##0")," "),"")</f>
        <v/>
      </c>
      <c r="P128" s="0" t="str">
        <f aca="false" t="array" ref="P128:P128">IFERROR(CONCATENATE((INDEX($A$7:$A$67,SMALL(IF($Q$7:$Q$67&lt;&gt;"",IF($N$7:$N$67&lt;&gt;"",ROW($N$7:$N$67)-MIN(ROW($N$7:$N$67))+1,""),""),ROW()-ROW(A$70)+1))),),"")</f>
        <v/>
      </c>
      <c r="S128" s="0" t="str">
        <f aca="false" t="array" ref="S128:S128">IFERROR(CONCATENATE((INDEX($V$7:$V$67,SMALL(IF($V$7:$V$67&lt;&gt;"",IF($S$7:$S$67&lt;&gt;"",ROW($S$7:$S$67)-MIN(ROW($S$7:$S$67))+1,""),""),ROW()-ROW(A$70)+1)))," "),"")</f>
        <v/>
      </c>
      <c r="T128" s="0" t="str">
        <f aca="false" t="array" ref="T128:T128">IFERROR(CONCATENATE(TEXT(INDEX($S$7:$S$67,SMALL(IF($V$7:$V$67&lt;&gt;"",IF($S$7:$S$67&lt;&gt;"",ROW($S$7:$S$67)-MIN(ROW($S$7:$S$67))+1,""),""),ROW()-ROW(A$70)+1)),"##0")," "),"")</f>
        <v/>
      </c>
      <c r="U128" s="0" t="str">
        <f aca="false" t="array" ref="U128:U128">IFERROR(CONCATENATE((INDEX($A$7:$A$67,SMALL(IF($V$7:$V$67&lt;&gt;"",IF($S$7:$S$67&lt;&gt;"",ROW($S$7:$S$67)-MIN(ROW($S$7:$S$67))+1,""),""),ROW()-ROW(A$70)+1))),),"")</f>
        <v/>
      </c>
    </row>
    <row r="129" customFormat="false" ht="15" hidden="false" customHeight="false" outlineLevel="0" collapsed="false">
      <c r="I129" s="0" t="str">
        <f aca="false" t="array" ref="I129:I129">IFERROR(CONCATENATE(TEXT(INDEX($I$7:$I$67,SMALL(IF($L$7:$L$67&lt;&gt;"",IF($I$7:$I$67&lt;&gt;"",ROW($I$7:$I$67)-MIN(ROW($I$7:$I$67))+1,""),""),ROW()-ROW(A$70)+1)),"##0"),","),"")</f>
        <v/>
      </c>
      <c r="J129" s="0" t="str">
        <f aca="false" t="array" ref="J129:J129">IFERROR(CONCATENATE((INDEX($L$7:$L$67,SMALL(IF($L$7:$L$67&lt;&gt;"",IF($I$7:$I$67&lt;&gt;"",ROW($I$7:$I$67)-MIN(ROW($I$7:$I$67))+1,""),""),ROW()-ROW(A$70)+1))),","),"")</f>
        <v/>
      </c>
      <c r="K129" s="0" t="str">
        <f aca="false" t="array" ref="K129:K129">IFERROR(CONCATENATE((INDEX($A$7:$A$67,SMALL(IF($L$7:$L$67&lt;&gt;"",IF($I$7:$I$67&lt;&gt;"",ROW($I$7:$I$67)-MIN(ROW($I$7:$I$67))+1,""),""),ROW()-ROW(A$70)+1))),),"")</f>
        <v/>
      </c>
      <c r="N129" s="0" t="str">
        <f aca="false" t="array" ref="N129:N129">IFERROR(CONCATENATE((INDEX($Q$7:$Q$67,SMALL(IF($Q$7:$Q$67&lt;&gt;"",IF($N$7:$N$67&lt;&gt;"",ROW($N$7:$N$67)-MIN(ROW($N$7:$N$67))+1,""),""),ROW()-ROW(A$70)+1)))," "),"")</f>
        <v/>
      </c>
      <c r="O129" s="0" t="str">
        <f aca="false" t="array" ref="O129:O129">IFERROR(CONCATENATE(TEXT(INDEX($N$7:$N$67,SMALL(IF($Q$7:$Q$67&lt;&gt;"",IF($N$7:$N$67&lt;&gt;"",ROW($N$7:$N$67)-MIN(ROW($N$7:$N$67))+1,""),""),ROW()-ROW(A$70)+1)),"##0")," "),"")</f>
        <v/>
      </c>
      <c r="P129" s="0" t="str">
        <f aca="false" t="array" ref="P129:P129">IFERROR(CONCATENATE((INDEX($A$7:$A$67,SMALL(IF($Q$7:$Q$67&lt;&gt;"",IF($N$7:$N$67&lt;&gt;"",ROW($N$7:$N$67)-MIN(ROW($N$7:$N$67))+1,""),""),ROW()-ROW(A$70)+1))),),"")</f>
        <v/>
      </c>
      <c r="S129" s="0" t="str">
        <f aca="false" t="array" ref="S129:S129">IFERROR(CONCATENATE((INDEX($V$7:$V$67,SMALL(IF($V$7:$V$67&lt;&gt;"",IF($S$7:$S$67&lt;&gt;"",ROW($S$7:$S$67)-MIN(ROW($S$7:$S$67))+1,""),""),ROW()-ROW(A$70)+1)))," "),"")</f>
        <v/>
      </c>
      <c r="T129" s="0" t="str">
        <f aca="false" t="array" ref="T129:T129">IFERROR(CONCATENATE(TEXT(INDEX($S$7:$S$67,SMALL(IF($V$7:$V$67&lt;&gt;"",IF($S$7:$S$67&lt;&gt;"",ROW($S$7:$S$67)-MIN(ROW($S$7:$S$67))+1,""),""),ROW()-ROW(A$70)+1)),"##0")," "),"")</f>
        <v/>
      </c>
      <c r="U129" s="0" t="str">
        <f aca="false" t="array" ref="U129:U129">IFERROR(CONCATENATE((INDEX($A$7:$A$67,SMALL(IF($V$7:$V$67&lt;&gt;"",IF($S$7:$S$67&lt;&gt;"",ROW($S$7:$S$67)-MIN(ROW($S$7:$S$67))+1,""),""),ROW()-ROW(A$70)+1))),),"")</f>
        <v/>
      </c>
    </row>
    <row r="130" customFormat="false" ht="15" hidden="false" customHeight="false" outlineLevel="0" collapsed="false">
      <c r="I130" s="0" t="str">
        <f aca="false" t="array" ref="I130:I130">IFERROR(CONCATENATE(TEXT(INDEX($I$7:$I$67,SMALL(IF($L$7:$L$67&lt;&gt;"",IF($I$7:$I$67&lt;&gt;"",ROW($I$7:$I$67)-MIN(ROW($I$7:$I$67))+1,""),""),ROW()-ROW(A$70)+1)),"##0"),","),"")</f>
        <v/>
      </c>
      <c r="J130" s="0" t="str">
        <f aca="false" t="array" ref="J130:J130">IFERROR(CONCATENATE((INDEX($L$7:$L$67,SMALL(IF($L$7:$L$67&lt;&gt;"",IF($I$7:$I$67&lt;&gt;"",ROW($I$7:$I$67)-MIN(ROW($I$7:$I$67))+1,""),""),ROW()-ROW(A$70)+1))),","),"")</f>
        <v/>
      </c>
      <c r="K130" s="0" t="str">
        <f aca="false" t="array" ref="K130:K130">IFERROR(CONCATENATE((INDEX($A$7:$A$67,SMALL(IF($L$7:$L$67&lt;&gt;"",IF($I$7:$I$67&lt;&gt;"",ROW($I$7:$I$67)-MIN(ROW($I$7:$I$67))+1,""),""),ROW()-ROW(A$70)+1))),),"")</f>
        <v/>
      </c>
      <c r="N130" s="0" t="str">
        <f aca="false" t="array" ref="N130:N130">IFERROR(CONCATENATE((INDEX($Q$7:$Q$67,SMALL(IF($Q$7:$Q$67&lt;&gt;"",IF($N$7:$N$67&lt;&gt;"",ROW($N$7:$N$67)-MIN(ROW($N$7:$N$67))+1,""),""),ROW()-ROW(A$70)+1)))," "),"")</f>
        <v/>
      </c>
      <c r="O130" s="0" t="str">
        <f aca="false" t="array" ref="O130:O130">IFERROR(CONCATENATE(TEXT(INDEX($N$7:$N$67,SMALL(IF($Q$7:$Q$67&lt;&gt;"",IF($N$7:$N$67&lt;&gt;"",ROW($N$7:$N$67)-MIN(ROW($N$7:$N$67))+1,""),""),ROW()-ROW(A$70)+1)),"##0")," "),"")</f>
        <v/>
      </c>
      <c r="P130" s="0" t="str">
        <f aca="false" t="array" ref="P130:P130">IFERROR(CONCATENATE((INDEX($A$7:$A$67,SMALL(IF($Q$7:$Q$67&lt;&gt;"",IF($N$7:$N$67&lt;&gt;"",ROW($N$7:$N$67)-MIN(ROW($N$7:$N$67))+1,""),""),ROW()-ROW(A$70)+1))),),"")</f>
        <v/>
      </c>
      <c r="S130" s="0" t="str">
        <f aca="false" t="array" ref="S130:S130">IFERROR(CONCATENATE((INDEX($V$7:$V$67,SMALL(IF($V$7:$V$67&lt;&gt;"",IF($S$7:$S$67&lt;&gt;"",ROW($S$7:$S$67)-MIN(ROW($S$7:$S$67))+1,""),""),ROW()-ROW(A$70)+1)))," "),"")</f>
        <v/>
      </c>
      <c r="T130" s="0" t="str">
        <f aca="false" t="array" ref="T130:T130">IFERROR(CONCATENATE(TEXT(INDEX($S$7:$S$67,SMALL(IF($V$7:$V$67&lt;&gt;"",IF($S$7:$S$67&lt;&gt;"",ROW($S$7:$S$67)-MIN(ROW($S$7:$S$67))+1,""),""),ROW()-ROW(A$70)+1)),"##0")," "),"")</f>
        <v/>
      </c>
      <c r="U130" s="0" t="str">
        <f aca="false" t="array" ref="U130:U130">IFERROR(CONCATENATE((INDEX($A$7:$A$67,SMALL(IF($V$7:$V$67&lt;&gt;"",IF($S$7:$S$67&lt;&gt;"",ROW($S$7:$S$67)-MIN(ROW($S$7:$S$67))+1,""),""),ROW()-ROW(A$70)+1))),),"")</f>
        <v/>
      </c>
    </row>
  </sheetData>
  <mergeCells count="4">
    <mergeCell ref="A5:G5"/>
    <mergeCell ref="H5:L5"/>
    <mergeCell ref="M5:Q5"/>
    <mergeCell ref="R5:V5"/>
  </mergeCells>
  <conditionalFormatting sqref="E10">
    <cfRule type="expression" priority="2" aboveAverage="0" equalAverage="0" bottom="0" percent="0" rank="0" text="" dxfId="0">
      <formula>AND(ISBLANK(D10),ISBLANK(INDIRECT(ADDRESS(ROW(),COLUMN(digikey_part_data)+4))),ISBLANK(INDIRECT(ADDRESS(ROW(),COLUMN(mouser_part_data)+4))),ISBLANK(INDIRECT(ADDRESS(ROW(),COLUMN(rs_part_data)+4))))</formula>
    </cfRule>
    <cfRule type="expression" priority="3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4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1">
    <cfRule type="expression" priority="6" aboveAverage="0" equalAverage="0" bottom="0" percent="0" rank="0" text="" dxfId="0">
      <formula>AND(ISBLANK(D11),ISBLANK(INDIRECT(ADDRESS(ROW(),COLUMN(digikey_part_data)+4))),ISBLANK(INDIRECT(ADDRESS(ROW(),COLUMN(mouser_part_data)+4))),ISBLANK(INDIRECT(ADDRESS(ROW(),COLUMN(rs_part_data)+4))))</formula>
    </cfRule>
    <cfRule type="expression" priority="7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8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2">
    <cfRule type="expression" priority="10" aboveAverage="0" equalAverage="0" bottom="0" percent="0" rank="0" text="" dxfId="0">
      <formula>AND(ISBLANK(D12),ISBLANK(INDIRECT(ADDRESS(ROW(),COLUMN(digikey_part_data)+4))),ISBLANK(INDIRECT(ADDRESS(ROW(),COLUMN(mouser_part_data)+4))),ISBLANK(INDIRECT(ADDRESS(ROW(),COLUMN(rs_part_data)+4))))</formula>
    </cfRule>
    <cfRule type="expression" priority="11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2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3">
    <cfRule type="expression" priority="14" aboveAverage="0" equalAverage="0" bottom="0" percent="0" rank="0" text="" dxfId="0">
      <formula>AND(ISBLANK(D13),ISBLANK(INDIRECT(ADDRESS(ROW(),COLUMN(digikey_part_data)+4))),ISBLANK(INDIRECT(ADDRESS(ROW(),COLUMN(mouser_part_data)+4))),ISBLANK(INDIRECT(ADDRESS(ROW(),COLUMN(rs_part_data)+4))))</formula>
    </cfRule>
    <cfRule type="expression" priority="15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6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4">
    <cfRule type="expression" priority="18" aboveAverage="0" equalAverage="0" bottom="0" percent="0" rank="0" text="" dxfId="0">
      <formula>AND(ISBLANK(D14),ISBLANK(INDIRECT(ADDRESS(ROW(),COLUMN(digikey_part_data)+4))),ISBLANK(INDIRECT(ADDRESS(ROW(),COLUMN(mouser_part_data)+4))),ISBLANK(INDIRECT(ADDRESS(ROW(),COLUMN(rs_part_data)+4))))</formula>
    </cfRule>
    <cfRule type="expression" priority="19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0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5">
    <cfRule type="expression" priority="22" aboveAverage="0" equalAverage="0" bottom="0" percent="0" rank="0" text="" dxfId="0">
      <formula>AND(ISBLANK(D15),ISBLANK(INDIRECT(ADDRESS(ROW(),COLUMN(digikey_part_data)+4))),ISBLANK(INDIRECT(ADDRESS(ROW(),COLUMN(mouser_part_data)+4))),ISBLANK(INDIRECT(ADDRESS(ROW(),COLUMN(rs_part_data)+4))))</formula>
    </cfRule>
    <cfRule type="expression" priority="23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4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6">
    <cfRule type="expression" priority="26" aboveAverage="0" equalAverage="0" bottom="0" percent="0" rank="0" text="" dxfId="0">
      <formula>AND(ISBLANK(D16),ISBLANK(INDIRECT(ADDRESS(ROW(),COLUMN(digikey_part_data)+4))),ISBLANK(INDIRECT(ADDRESS(ROW(),COLUMN(mouser_part_data)+4))),ISBLANK(INDIRECT(ADDRESS(ROW(),COLUMN(rs_part_data)+4))))</formula>
    </cfRule>
    <cfRule type="expression" priority="27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8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7">
    <cfRule type="expression" priority="30" aboveAverage="0" equalAverage="0" bottom="0" percent="0" rank="0" text="" dxfId="0">
      <formula>AND(ISBLANK(D17),ISBLANK(INDIRECT(ADDRESS(ROW(),COLUMN(digikey_part_data)+4))),ISBLANK(INDIRECT(ADDRESS(ROW(),COLUMN(mouser_part_data)+4))),ISBLANK(INDIRECT(ADDRESS(ROW(),COLUMN(rs_part_data)+4))))</formula>
    </cfRule>
    <cfRule type="expression" priority="31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32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3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8">
    <cfRule type="expression" priority="34" aboveAverage="0" equalAverage="0" bottom="0" percent="0" rank="0" text="" dxfId="0">
      <formula>AND(ISBLANK(D18),ISBLANK(INDIRECT(ADDRESS(ROW(),COLUMN(digikey_part_data)+4))),ISBLANK(INDIRECT(ADDRESS(ROW(),COLUMN(mouser_part_data)+4))),ISBLANK(INDIRECT(ADDRESS(ROW(),COLUMN(rs_part_data)+4))))</formula>
    </cfRule>
    <cfRule type="expression" priority="35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36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3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9">
    <cfRule type="expression" priority="38" aboveAverage="0" equalAverage="0" bottom="0" percent="0" rank="0" text="" dxfId="0">
      <formula>AND(ISBLANK(D19),ISBLANK(INDIRECT(ADDRESS(ROW(),COLUMN(digikey_part_data)+4))),ISBLANK(INDIRECT(ADDRESS(ROW(),COLUMN(mouser_part_data)+4))),ISBLANK(INDIRECT(ADDRESS(ROW(),COLUMN(rs_part_data)+4))))</formula>
    </cfRule>
    <cfRule type="expression" priority="39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40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4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0">
    <cfRule type="expression" priority="42" aboveAverage="0" equalAverage="0" bottom="0" percent="0" rank="0" text="" dxfId="0">
      <formula>AND(ISBLANK(D20),ISBLANK(INDIRECT(ADDRESS(ROW(),COLUMN(digikey_part_data)+4))),ISBLANK(INDIRECT(ADDRESS(ROW(),COLUMN(mouser_part_data)+4))),ISBLANK(INDIRECT(ADDRESS(ROW(),COLUMN(rs_part_data)+4))))</formula>
    </cfRule>
    <cfRule type="expression" priority="43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44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4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1">
    <cfRule type="expression" priority="46" aboveAverage="0" equalAverage="0" bottom="0" percent="0" rank="0" text="" dxfId="0">
      <formula>AND(ISBLANK(D21),ISBLANK(INDIRECT(ADDRESS(ROW(),COLUMN(digikey_part_data)+4))),ISBLANK(INDIRECT(ADDRESS(ROW(),COLUMN(mouser_part_data)+4))),ISBLANK(INDIRECT(ADDRESS(ROW(),COLUMN(rs_part_data)+4))))</formula>
    </cfRule>
    <cfRule type="expression" priority="47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48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4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2">
    <cfRule type="expression" priority="50" aboveAverage="0" equalAverage="0" bottom="0" percent="0" rank="0" text="" dxfId="0">
      <formula>AND(ISBLANK(D22),ISBLANK(INDIRECT(ADDRESS(ROW(),COLUMN(digikey_part_data)+4))),ISBLANK(INDIRECT(ADDRESS(ROW(),COLUMN(mouser_part_data)+4))),ISBLANK(INDIRECT(ADDRESS(ROW(),COLUMN(rs_part_data)+4))))</formula>
    </cfRule>
    <cfRule type="expression" priority="51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52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5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3">
    <cfRule type="expression" priority="54" aboveAverage="0" equalAverage="0" bottom="0" percent="0" rank="0" text="" dxfId="0">
      <formula>AND(ISBLANK(D23),ISBLANK(INDIRECT(ADDRESS(ROW(),COLUMN(digikey_part_data)+4))),ISBLANK(INDIRECT(ADDRESS(ROW(),COLUMN(mouser_part_data)+4))),ISBLANK(INDIRECT(ADDRESS(ROW(),COLUMN(rs_part_data)+4))))</formula>
    </cfRule>
    <cfRule type="expression" priority="55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56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5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4">
    <cfRule type="expression" priority="58" aboveAverage="0" equalAverage="0" bottom="0" percent="0" rank="0" text="" dxfId="0">
      <formula>AND(ISBLANK(D24),ISBLANK(INDIRECT(ADDRESS(ROW(),COLUMN(digikey_part_data)+4))),ISBLANK(INDIRECT(ADDRESS(ROW(),COLUMN(mouser_part_data)+4))),ISBLANK(INDIRECT(ADDRESS(ROW(),COLUMN(rs_part_data)+4))))</formula>
    </cfRule>
    <cfRule type="expression" priority="59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60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6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5">
    <cfRule type="expression" priority="62" aboveAverage="0" equalAverage="0" bottom="0" percent="0" rank="0" text="" dxfId="0">
      <formula>AND(ISBLANK(D25),ISBLANK(INDIRECT(ADDRESS(ROW(),COLUMN(digikey_part_data)+4))),ISBLANK(INDIRECT(ADDRESS(ROW(),COLUMN(mouser_part_data)+4))),ISBLANK(INDIRECT(ADDRESS(ROW(),COLUMN(rs_part_data)+4))))</formula>
    </cfRule>
    <cfRule type="expression" priority="63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64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6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6">
    <cfRule type="expression" priority="66" aboveAverage="0" equalAverage="0" bottom="0" percent="0" rank="0" text="" dxfId="0">
      <formula>AND(ISBLANK(D26),ISBLANK(INDIRECT(ADDRESS(ROW(),COLUMN(digikey_part_data)+4))),ISBLANK(INDIRECT(ADDRESS(ROW(),COLUMN(mouser_part_data)+4))),ISBLANK(INDIRECT(ADDRESS(ROW(),COLUMN(rs_part_data)+4))))</formula>
    </cfRule>
    <cfRule type="expression" priority="67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68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6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7">
    <cfRule type="expression" priority="70" aboveAverage="0" equalAverage="0" bottom="0" percent="0" rank="0" text="" dxfId="0">
      <formula>AND(ISBLANK(D27),ISBLANK(INDIRECT(ADDRESS(ROW(),COLUMN(digikey_part_data)+4))),ISBLANK(INDIRECT(ADDRESS(ROW(),COLUMN(mouser_part_data)+4))),ISBLANK(INDIRECT(ADDRESS(ROW(),COLUMN(rs_part_data)+4))))</formula>
    </cfRule>
    <cfRule type="expression" priority="71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72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7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8">
    <cfRule type="expression" priority="74" aboveAverage="0" equalAverage="0" bottom="0" percent="0" rank="0" text="" dxfId="0">
      <formula>AND(ISBLANK(D28),ISBLANK(INDIRECT(ADDRESS(ROW(),COLUMN(digikey_part_data)+4))),ISBLANK(INDIRECT(ADDRESS(ROW(),COLUMN(mouser_part_data)+4))),ISBLANK(INDIRECT(ADDRESS(ROW(),COLUMN(rs_part_data)+4))))</formula>
    </cfRule>
    <cfRule type="expression" priority="75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76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7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9">
    <cfRule type="expression" priority="78" aboveAverage="0" equalAverage="0" bottom="0" percent="0" rank="0" text="" dxfId="0">
      <formula>AND(ISBLANK(D29),ISBLANK(INDIRECT(ADDRESS(ROW(),COLUMN(digikey_part_data)+4))),ISBLANK(INDIRECT(ADDRESS(ROW(),COLUMN(mouser_part_data)+4))),ISBLANK(INDIRECT(ADDRESS(ROW(),COLUMN(rs_part_data)+4))))</formula>
    </cfRule>
    <cfRule type="expression" priority="79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80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8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0">
    <cfRule type="expression" priority="82" aboveAverage="0" equalAverage="0" bottom="0" percent="0" rank="0" text="" dxfId="0">
      <formula>AND(ISBLANK(D30),ISBLANK(INDIRECT(ADDRESS(ROW(),COLUMN(digikey_part_data)+4))),ISBLANK(INDIRECT(ADDRESS(ROW(),COLUMN(mouser_part_data)+4))),ISBLANK(INDIRECT(ADDRESS(ROW(),COLUMN(rs_part_data)+4))))</formula>
    </cfRule>
    <cfRule type="expression" priority="83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84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8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1">
    <cfRule type="expression" priority="86" aboveAverage="0" equalAverage="0" bottom="0" percent="0" rank="0" text="" dxfId="0">
      <formula>AND(ISBLANK(D31),ISBLANK(INDIRECT(ADDRESS(ROW(),COLUMN(digikey_part_data)+4))),ISBLANK(INDIRECT(ADDRESS(ROW(),COLUMN(mouser_part_data)+4))),ISBLANK(INDIRECT(ADDRESS(ROW(),COLUMN(rs_part_data)+4))))</formula>
    </cfRule>
    <cfRule type="expression" priority="87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88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8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2">
    <cfRule type="expression" priority="90" aboveAverage="0" equalAverage="0" bottom="0" percent="0" rank="0" text="" dxfId="0">
      <formula>AND(ISBLANK(D32),ISBLANK(INDIRECT(ADDRESS(ROW(),COLUMN(digikey_part_data)+4))),ISBLANK(INDIRECT(ADDRESS(ROW(),COLUMN(mouser_part_data)+4))),ISBLANK(INDIRECT(ADDRESS(ROW(),COLUMN(rs_part_data)+4))))</formula>
    </cfRule>
    <cfRule type="expression" priority="91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92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9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3">
    <cfRule type="expression" priority="94" aboveAverage="0" equalAverage="0" bottom="0" percent="0" rank="0" text="" dxfId="0">
      <formula>AND(ISBLANK(D33),ISBLANK(INDIRECT(ADDRESS(ROW(),COLUMN(digikey_part_data)+4))),ISBLANK(INDIRECT(ADDRESS(ROW(),COLUMN(mouser_part_data)+4))),ISBLANK(INDIRECT(ADDRESS(ROW(),COLUMN(rs_part_data)+4))))</formula>
    </cfRule>
    <cfRule type="expression" priority="95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96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9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4">
    <cfRule type="expression" priority="98" aboveAverage="0" equalAverage="0" bottom="0" percent="0" rank="0" text="" dxfId="0">
      <formula>AND(ISBLANK(D34),ISBLANK(INDIRECT(ADDRESS(ROW(),COLUMN(digikey_part_data)+4))),ISBLANK(INDIRECT(ADDRESS(ROW(),COLUMN(mouser_part_data)+4))),ISBLANK(INDIRECT(ADDRESS(ROW(),COLUMN(rs_part_data)+4))))</formula>
    </cfRule>
    <cfRule type="expression" priority="99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00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0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5">
    <cfRule type="expression" priority="102" aboveAverage="0" equalAverage="0" bottom="0" percent="0" rank="0" text="" dxfId="0">
      <formula>AND(ISBLANK(D35),ISBLANK(INDIRECT(ADDRESS(ROW(),COLUMN(digikey_part_data)+4))),ISBLANK(INDIRECT(ADDRESS(ROW(),COLUMN(mouser_part_data)+4))),ISBLANK(INDIRECT(ADDRESS(ROW(),COLUMN(rs_part_data)+4))))</formula>
    </cfRule>
    <cfRule type="expression" priority="103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04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0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6">
    <cfRule type="expression" priority="106" aboveAverage="0" equalAverage="0" bottom="0" percent="0" rank="0" text="" dxfId="0">
      <formula>AND(ISBLANK(D36),ISBLANK(INDIRECT(ADDRESS(ROW(),COLUMN(digikey_part_data)+4))),ISBLANK(INDIRECT(ADDRESS(ROW(),COLUMN(mouser_part_data)+4))),ISBLANK(INDIRECT(ADDRESS(ROW(),COLUMN(rs_part_data)+4))))</formula>
    </cfRule>
    <cfRule type="expression" priority="107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08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0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7">
    <cfRule type="expression" priority="110" aboveAverage="0" equalAverage="0" bottom="0" percent="0" rank="0" text="" dxfId="0">
      <formula>AND(ISBLANK(D37),ISBLANK(INDIRECT(ADDRESS(ROW(),COLUMN(digikey_part_data)+4))),ISBLANK(INDIRECT(ADDRESS(ROW(),COLUMN(mouser_part_data)+4))),ISBLANK(INDIRECT(ADDRESS(ROW(),COLUMN(rs_part_data)+4))))</formula>
    </cfRule>
    <cfRule type="expression" priority="111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12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1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8">
    <cfRule type="expression" priority="114" aboveAverage="0" equalAverage="0" bottom="0" percent="0" rank="0" text="" dxfId="0">
      <formula>AND(ISBLANK(D38),ISBLANK(INDIRECT(ADDRESS(ROW(),COLUMN(digikey_part_data)+4))),ISBLANK(INDIRECT(ADDRESS(ROW(),COLUMN(mouser_part_data)+4))),ISBLANK(INDIRECT(ADDRESS(ROW(),COLUMN(rs_part_data)+4))))</formula>
    </cfRule>
    <cfRule type="expression" priority="115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16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1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9">
    <cfRule type="expression" priority="118" aboveAverage="0" equalAverage="0" bottom="0" percent="0" rank="0" text="" dxfId="0">
      <formula>AND(ISBLANK(D39),ISBLANK(INDIRECT(ADDRESS(ROW(),COLUMN(digikey_part_data)+4))),ISBLANK(INDIRECT(ADDRESS(ROW(),COLUMN(mouser_part_data)+4))),ISBLANK(INDIRECT(ADDRESS(ROW(),COLUMN(rs_part_data)+4))))</formula>
    </cfRule>
    <cfRule type="expression" priority="119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20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2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0">
    <cfRule type="expression" priority="122" aboveAverage="0" equalAverage="0" bottom="0" percent="0" rank="0" text="" dxfId="0">
      <formula>AND(ISBLANK(D40),ISBLANK(INDIRECT(ADDRESS(ROW(),COLUMN(digikey_part_data)+4))),ISBLANK(INDIRECT(ADDRESS(ROW(),COLUMN(mouser_part_data)+4))),ISBLANK(INDIRECT(ADDRESS(ROW(),COLUMN(rs_part_data)+4))))</formula>
    </cfRule>
    <cfRule type="expression" priority="123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24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2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1">
    <cfRule type="expression" priority="126" aboveAverage="0" equalAverage="0" bottom="0" percent="0" rank="0" text="" dxfId="0">
      <formula>AND(ISBLANK(D41),ISBLANK(INDIRECT(ADDRESS(ROW(),COLUMN(digikey_part_data)+4))),ISBLANK(INDIRECT(ADDRESS(ROW(),COLUMN(mouser_part_data)+4))),ISBLANK(INDIRECT(ADDRESS(ROW(),COLUMN(rs_part_data)+4))))</formula>
    </cfRule>
    <cfRule type="expression" priority="127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28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2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2">
    <cfRule type="expression" priority="130" aboveAverage="0" equalAverage="0" bottom="0" percent="0" rank="0" text="" dxfId="0">
      <formula>AND(ISBLANK(D42),ISBLANK(INDIRECT(ADDRESS(ROW(),COLUMN(digikey_part_data)+4))),ISBLANK(INDIRECT(ADDRESS(ROW(),COLUMN(mouser_part_data)+4))),ISBLANK(INDIRECT(ADDRESS(ROW(),COLUMN(rs_part_data)+4))))</formula>
    </cfRule>
    <cfRule type="expression" priority="131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32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3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3">
    <cfRule type="expression" priority="134" aboveAverage="0" equalAverage="0" bottom="0" percent="0" rank="0" text="" dxfId="0">
      <formula>AND(ISBLANK(D43),ISBLANK(INDIRECT(ADDRESS(ROW(),COLUMN(digikey_part_data)+4))),ISBLANK(INDIRECT(ADDRESS(ROW(),COLUMN(mouser_part_data)+4))),ISBLANK(INDIRECT(ADDRESS(ROW(),COLUMN(rs_part_data)+4))))</formula>
    </cfRule>
    <cfRule type="expression" priority="135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36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3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4">
    <cfRule type="expression" priority="138" aboveAverage="0" equalAverage="0" bottom="0" percent="0" rank="0" text="" dxfId="0">
      <formula>AND(ISBLANK(D44),ISBLANK(INDIRECT(ADDRESS(ROW(),COLUMN(digikey_part_data)+4))),ISBLANK(INDIRECT(ADDRESS(ROW(),COLUMN(mouser_part_data)+4))),ISBLANK(INDIRECT(ADDRESS(ROW(),COLUMN(rs_part_data)+4))))</formula>
    </cfRule>
    <cfRule type="expression" priority="139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40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4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5">
    <cfRule type="expression" priority="142" aboveAverage="0" equalAverage="0" bottom="0" percent="0" rank="0" text="" dxfId="0">
      <formula>AND(ISBLANK(D45),ISBLANK(INDIRECT(ADDRESS(ROW(),COLUMN(digikey_part_data)+4))),ISBLANK(INDIRECT(ADDRESS(ROW(),COLUMN(mouser_part_data)+4))),ISBLANK(INDIRECT(ADDRESS(ROW(),COLUMN(rs_part_data)+4))))</formula>
    </cfRule>
    <cfRule type="expression" priority="143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44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4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6">
    <cfRule type="expression" priority="146" aboveAverage="0" equalAverage="0" bottom="0" percent="0" rank="0" text="" dxfId="0">
      <formula>AND(ISBLANK(D46),ISBLANK(INDIRECT(ADDRESS(ROW(),COLUMN(digikey_part_data)+4))),ISBLANK(INDIRECT(ADDRESS(ROW(),COLUMN(mouser_part_data)+4))),ISBLANK(INDIRECT(ADDRESS(ROW(),COLUMN(rs_part_data)+4))))</formula>
    </cfRule>
    <cfRule type="expression" priority="147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48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4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7">
    <cfRule type="expression" priority="150" aboveAverage="0" equalAverage="0" bottom="0" percent="0" rank="0" text="" dxfId="0">
      <formula>AND(ISBLANK(D47),ISBLANK(INDIRECT(ADDRESS(ROW(),COLUMN(digikey_part_data)+4))),ISBLANK(INDIRECT(ADDRESS(ROW(),COLUMN(mouser_part_data)+4))),ISBLANK(INDIRECT(ADDRESS(ROW(),COLUMN(rs_part_data)+4))))</formula>
    </cfRule>
    <cfRule type="expression" priority="151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52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5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8">
    <cfRule type="expression" priority="154" aboveAverage="0" equalAverage="0" bottom="0" percent="0" rank="0" text="" dxfId="0">
      <formula>AND(ISBLANK(D48),ISBLANK(INDIRECT(ADDRESS(ROW(),COLUMN(digikey_part_data)+4))),ISBLANK(INDIRECT(ADDRESS(ROW(),COLUMN(mouser_part_data)+4))),ISBLANK(INDIRECT(ADDRESS(ROW(),COLUMN(rs_part_data)+4))))</formula>
    </cfRule>
    <cfRule type="expression" priority="155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56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5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9">
    <cfRule type="expression" priority="158" aboveAverage="0" equalAverage="0" bottom="0" percent="0" rank="0" text="" dxfId="0">
      <formula>AND(ISBLANK(D49),ISBLANK(INDIRECT(ADDRESS(ROW(),COLUMN(digikey_part_data)+4))),ISBLANK(INDIRECT(ADDRESS(ROW(),COLUMN(mouser_part_data)+4))),ISBLANK(INDIRECT(ADDRESS(ROW(),COLUMN(rs_part_data)+4))))</formula>
    </cfRule>
    <cfRule type="expression" priority="159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60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6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0">
    <cfRule type="expression" priority="162" aboveAverage="0" equalAverage="0" bottom="0" percent="0" rank="0" text="" dxfId="0">
      <formula>AND(ISBLANK(D50),ISBLANK(INDIRECT(ADDRESS(ROW(),COLUMN(digikey_part_data)+4))),ISBLANK(INDIRECT(ADDRESS(ROW(),COLUMN(mouser_part_data)+4))),ISBLANK(INDIRECT(ADDRESS(ROW(),COLUMN(rs_part_data)+4))))</formula>
    </cfRule>
    <cfRule type="expression" priority="163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64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6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1">
    <cfRule type="expression" priority="166" aboveAverage="0" equalAverage="0" bottom="0" percent="0" rank="0" text="" dxfId="0">
      <formula>AND(ISBLANK(D51),ISBLANK(INDIRECT(ADDRESS(ROW(),COLUMN(digikey_part_data)+4))),ISBLANK(INDIRECT(ADDRESS(ROW(),COLUMN(mouser_part_data)+4))),ISBLANK(INDIRECT(ADDRESS(ROW(),COLUMN(rs_part_data)+4))))</formula>
    </cfRule>
    <cfRule type="expression" priority="167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68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6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2">
    <cfRule type="expression" priority="170" aboveAverage="0" equalAverage="0" bottom="0" percent="0" rank="0" text="" dxfId="0">
      <formula>AND(ISBLANK(D52),ISBLANK(INDIRECT(ADDRESS(ROW(),COLUMN(digikey_part_data)+4))),ISBLANK(INDIRECT(ADDRESS(ROW(),COLUMN(mouser_part_data)+4))),ISBLANK(INDIRECT(ADDRESS(ROW(),COLUMN(rs_part_data)+4))))</formula>
    </cfRule>
    <cfRule type="expression" priority="171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72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7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3">
    <cfRule type="expression" priority="174" aboveAverage="0" equalAverage="0" bottom="0" percent="0" rank="0" text="" dxfId="0">
      <formula>AND(ISBLANK(D53),ISBLANK(INDIRECT(ADDRESS(ROW(),COLUMN(digikey_part_data)+4))),ISBLANK(INDIRECT(ADDRESS(ROW(),COLUMN(mouser_part_data)+4))),ISBLANK(INDIRECT(ADDRESS(ROW(),COLUMN(rs_part_data)+4))))</formula>
    </cfRule>
    <cfRule type="expression" priority="175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76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7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4">
    <cfRule type="expression" priority="178" aboveAverage="0" equalAverage="0" bottom="0" percent="0" rank="0" text="" dxfId="0">
      <formula>AND(ISBLANK(D54),ISBLANK(INDIRECT(ADDRESS(ROW(),COLUMN(digikey_part_data)+4))),ISBLANK(INDIRECT(ADDRESS(ROW(),COLUMN(mouser_part_data)+4))),ISBLANK(INDIRECT(ADDRESS(ROW(),COLUMN(rs_part_data)+4))))</formula>
    </cfRule>
    <cfRule type="expression" priority="179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80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8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5">
    <cfRule type="expression" priority="182" aboveAverage="0" equalAverage="0" bottom="0" percent="0" rank="0" text="" dxfId="0">
      <formula>AND(ISBLANK(D55),ISBLANK(INDIRECT(ADDRESS(ROW(),COLUMN(digikey_part_data)+4))),ISBLANK(INDIRECT(ADDRESS(ROW(),COLUMN(mouser_part_data)+4))),ISBLANK(INDIRECT(ADDRESS(ROW(),COLUMN(rs_part_data)+4))))</formula>
    </cfRule>
    <cfRule type="expression" priority="183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84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8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6">
    <cfRule type="expression" priority="186" aboveAverage="0" equalAverage="0" bottom="0" percent="0" rank="0" text="" dxfId="0">
      <formula>AND(ISBLANK(D56),ISBLANK(INDIRECT(ADDRESS(ROW(),COLUMN(digikey_part_data)+4))),ISBLANK(INDIRECT(ADDRESS(ROW(),COLUMN(mouser_part_data)+4))),ISBLANK(INDIRECT(ADDRESS(ROW(),COLUMN(rs_part_data)+4))))</formula>
    </cfRule>
    <cfRule type="expression" priority="187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88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8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7">
    <cfRule type="expression" priority="190" aboveAverage="0" equalAverage="0" bottom="0" percent="0" rank="0" text="" dxfId="0">
      <formula>AND(ISBLANK(D57),ISBLANK(INDIRECT(ADDRESS(ROW(),COLUMN(digikey_part_data)+4))),ISBLANK(INDIRECT(ADDRESS(ROW(),COLUMN(mouser_part_data)+4))),ISBLANK(INDIRECT(ADDRESS(ROW(),COLUMN(rs_part_data)+4))))</formula>
    </cfRule>
    <cfRule type="expression" priority="191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92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9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8">
    <cfRule type="expression" priority="194" aboveAverage="0" equalAverage="0" bottom="0" percent="0" rank="0" text="" dxfId="0">
      <formula>AND(ISBLANK(D58),ISBLANK(INDIRECT(ADDRESS(ROW(),COLUMN(digikey_part_data)+4))),ISBLANK(INDIRECT(ADDRESS(ROW(),COLUMN(mouser_part_data)+4))),ISBLANK(INDIRECT(ADDRESS(ROW(),COLUMN(rs_part_data)+4))))</formula>
    </cfRule>
    <cfRule type="expression" priority="195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196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19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9">
    <cfRule type="expression" priority="198" aboveAverage="0" equalAverage="0" bottom="0" percent="0" rank="0" text="" dxfId="0">
      <formula>AND(ISBLANK(D59),ISBLANK(INDIRECT(ADDRESS(ROW(),COLUMN(digikey_part_data)+4))),ISBLANK(INDIRECT(ADDRESS(ROW(),COLUMN(mouser_part_data)+4))),ISBLANK(INDIRECT(ADDRESS(ROW(),COLUMN(rs_part_data)+4))))</formula>
    </cfRule>
    <cfRule type="expression" priority="199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00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0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0">
    <cfRule type="expression" priority="202" aboveAverage="0" equalAverage="0" bottom="0" percent="0" rank="0" text="" dxfId="0">
      <formula>AND(ISBLANK(D60),ISBLANK(INDIRECT(ADDRESS(ROW(),COLUMN(digikey_part_data)+4))),ISBLANK(INDIRECT(ADDRESS(ROW(),COLUMN(mouser_part_data)+4))),ISBLANK(INDIRECT(ADDRESS(ROW(),COLUMN(rs_part_data)+4))))</formula>
    </cfRule>
    <cfRule type="expression" priority="203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04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0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1">
    <cfRule type="expression" priority="206" aboveAverage="0" equalAverage="0" bottom="0" percent="0" rank="0" text="" dxfId="0">
      <formula>AND(ISBLANK(D61),ISBLANK(INDIRECT(ADDRESS(ROW(),COLUMN(digikey_part_data)+4))),ISBLANK(INDIRECT(ADDRESS(ROW(),COLUMN(mouser_part_data)+4))),ISBLANK(INDIRECT(ADDRESS(ROW(),COLUMN(rs_part_data)+4))))</formula>
    </cfRule>
    <cfRule type="expression" priority="207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08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0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2">
    <cfRule type="expression" priority="210" aboveAverage="0" equalAverage="0" bottom="0" percent="0" rank="0" text="" dxfId="0">
      <formula>AND(ISBLANK(D62),ISBLANK(INDIRECT(ADDRESS(ROW(),COLUMN(digikey_part_data)+4))),ISBLANK(INDIRECT(ADDRESS(ROW(),COLUMN(mouser_part_data)+4))),ISBLANK(INDIRECT(ADDRESS(ROW(),COLUMN(rs_part_data)+4))))</formula>
    </cfRule>
    <cfRule type="expression" priority="211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12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1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3">
    <cfRule type="expression" priority="214" aboveAverage="0" equalAverage="0" bottom="0" percent="0" rank="0" text="" dxfId="0">
      <formula>AND(ISBLANK(D63),ISBLANK(INDIRECT(ADDRESS(ROW(),COLUMN(digikey_part_data)+4))),ISBLANK(INDIRECT(ADDRESS(ROW(),COLUMN(mouser_part_data)+4))),ISBLANK(INDIRECT(ADDRESS(ROW(),COLUMN(rs_part_data)+4))))</formula>
    </cfRule>
    <cfRule type="expression" priority="215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16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1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4">
    <cfRule type="expression" priority="218" aboveAverage="0" equalAverage="0" bottom="0" percent="0" rank="0" text="" dxfId="0">
      <formula>AND(ISBLANK(D64),ISBLANK(INDIRECT(ADDRESS(ROW(),COLUMN(digikey_part_data)+4))),ISBLANK(INDIRECT(ADDRESS(ROW(),COLUMN(mouser_part_data)+4))),ISBLANK(INDIRECT(ADDRESS(ROW(),COLUMN(rs_part_data)+4))))</formula>
    </cfRule>
    <cfRule type="expression" priority="219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20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2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5">
    <cfRule type="expression" priority="222" aboveAverage="0" equalAverage="0" bottom="0" percent="0" rank="0" text="" dxfId="0">
      <formula>AND(ISBLANK(D65),ISBLANK(INDIRECT(ADDRESS(ROW(),COLUMN(digikey_part_data)+4))),ISBLANK(INDIRECT(ADDRESS(ROW(),COLUMN(mouser_part_data)+4))),ISBLANK(INDIRECT(ADDRESS(ROW(),COLUMN(rs_part_data)+4))))</formula>
    </cfRule>
    <cfRule type="expression" priority="223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24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2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6">
    <cfRule type="expression" priority="226" aboveAverage="0" equalAverage="0" bottom="0" percent="0" rank="0" text="" dxfId="0">
      <formula>AND(ISBLANK(D66),ISBLANK(INDIRECT(ADDRESS(ROW(),COLUMN(digikey_part_data)+4))),ISBLANK(INDIRECT(ADDRESS(ROW(),COLUMN(mouser_part_data)+4))),ISBLANK(INDIRECT(ADDRESS(ROW(),COLUMN(rs_part_data)+4))))</formula>
    </cfRule>
    <cfRule type="expression" priority="227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28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2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7">
    <cfRule type="expression" priority="230" aboveAverage="0" equalAverage="0" bottom="0" percent="0" rank="0" text="" dxfId="0">
      <formula>AND(ISBLANK(D67),ISBLANK(INDIRECT(ADDRESS(ROW(),COLUMN(digikey_part_data)+4))),ISBLANK(INDIRECT(ADDRESS(ROW(),COLUMN(mouser_part_data)+4))),ISBLANK(INDIRECT(ADDRESS(ROW(),COLUMN(rs_part_data)+4))))</formula>
    </cfRule>
    <cfRule type="expression" priority="231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32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3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7">
    <cfRule type="expression" priority="234" aboveAverage="0" equalAverage="0" bottom="0" percent="0" rank="0" text="" dxfId="0">
      <formula>AND(ISBLANK(D7),ISBLANK(INDIRECT(ADDRESS(ROW(),COLUMN(digikey_part_data)+4))),ISBLANK(INDIRECT(ADDRESS(ROW(),COLUMN(mouser_part_data)+4))),ISBLANK(INDIRECT(ADDRESS(ROW(),COLUMN(rs_part_data)+4))))</formula>
    </cfRule>
    <cfRule type="expression" priority="235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36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3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8">
    <cfRule type="expression" priority="238" aboveAverage="0" equalAverage="0" bottom="0" percent="0" rank="0" text="" dxfId="0">
      <formula>AND(ISBLANK(D8),ISBLANK(INDIRECT(ADDRESS(ROW(),COLUMN(digikey_part_data)+4))),ISBLANK(INDIRECT(ADDRESS(ROW(),COLUMN(mouser_part_data)+4))),ISBLANK(INDIRECT(ADDRESS(ROW(),COLUMN(rs_part_data)+4))))</formula>
    </cfRule>
    <cfRule type="expression" priority="239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40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4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9">
    <cfRule type="expression" priority="242" aboveAverage="0" equalAverage="0" bottom="0" percent="0" rank="0" text="" dxfId="0">
      <formula>AND(ISBLANK(D9),ISBLANK(INDIRECT(ADDRESS(ROW(),COLUMN(digikey_part_data)+4))),ISBLANK(INDIRECT(ADDRESS(ROW(),COLUMN(mouser_part_data)+4))),ISBLANK(INDIRECT(ADDRESS(ROW(),COLUMN(rs_part_data)+4))))</formula>
    </cfRule>
    <cfRule type="expression" priority="243" aboveAverage="0" equalAverage="0" bottom="0" percent="0" rank="0" text="" dxfId="1">
      <formula>IF(SUM(INDIRECT(ADDRESS(ROW(),COLUMN(digikey_part_data)+0)),INDIRECT(ADDRESS(ROW(),COLUMN(mouser_part_data)+0)),INDIRECT(ADDRESS(ROW(),COLUMN(rs_part_data)+0)))=0,1,0)</formula>
    </cfRule>
    <cfRule type="cellIs" priority="244" operator="greaterThan" aboveAverage="0" equalAverage="0" bottom="0" percent="0" rank="0" text="" dxfId="2">
      <formula>SUM(INDIRECT(ADDRESS(ROW(),COLUMN(digikey_part_data)+0)),INDIRECT(ADDRESS(ROW(),COLUMN(mouser_part_data)+0)),INDIRECT(ADDRESS(ROW(),COLUMN(rs_part_data)+0)))</formula>
    </cfRule>
    <cfRule type="cellIs" priority="24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H10">
    <cfRule type="cellIs" priority="246" operator="equal" aboveAverage="0" equalAverage="0" bottom="0" percent="0" rank="0" text="" dxfId="1">
      <formula>0</formula>
    </cfRule>
    <cfRule type="cellIs" priority="247" operator="lessThan" aboveAverage="0" equalAverage="0" bottom="0" percent="0" rank="0" text="" dxfId="2">
      <formula>E10</formula>
    </cfRule>
  </conditionalFormatting>
  <conditionalFormatting sqref="H11">
    <cfRule type="cellIs" priority="248" operator="equal" aboveAverage="0" equalAverage="0" bottom="0" percent="0" rank="0" text="" dxfId="1">
      <formula>0</formula>
    </cfRule>
    <cfRule type="cellIs" priority="249" operator="lessThan" aboveAverage="0" equalAverage="0" bottom="0" percent="0" rank="0" text="" dxfId="2">
      <formula>E11</formula>
    </cfRule>
  </conditionalFormatting>
  <conditionalFormatting sqref="H12">
    <cfRule type="cellIs" priority="250" operator="equal" aboveAverage="0" equalAverage="0" bottom="0" percent="0" rank="0" text="" dxfId="1">
      <formula>0</formula>
    </cfRule>
    <cfRule type="cellIs" priority="251" operator="lessThan" aboveAverage="0" equalAverage="0" bottom="0" percent="0" rank="0" text="" dxfId="2">
      <formula>E12</formula>
    </cfRule>
  </conditionalFormatting>
  <conditionalFormatting sqref="H13">
    <cfRule type="cellIs" priority="252" operator="equal" aboveAverage="0" equalAverage="0" bottom="0" percent="0" rank="0" text="" dxfId="1">
      <formula>0</formula>
    </cfRule>
    <cfRule type="cellIs" priority="253" operator="lessThan" aboveAverage="0" equalAverage="0" bottom="0" percent="0" rank="0" text="" dxfId="2">
      <formula>E13</formula>
    </cfRule>
  </conditionalFormatting>
  <conditionalFormatting sqref="H14">
    <cfRule type="cellIs" priority="254" operator="equal" aboveAverage="0" equalAverage="0" bottom="0" percent="0" rank="0" text="" dxfId="1">
      <formula>0</formula>
    </cfRule>
    <cfRule type="cellIs" priority="255" operator="lessThan" aboveAverage="0" equalAverage="0" bottom="0" percent="0" rank="0" text="" dxfId="2">
      <formula>E14</formula>
    </cfRule>
  </conditionalFormatting>
  <conditionalFormatting sqref="H16">
    <cfRule type="cellIs" priority="256" operator="equal" aboveAverage="0" equalAverage="0" bottom="0" percent="0" rank="0" text="" dxfId="1">
      <formula>0</formula>
    </cfRule>
    <cfRule type="cellIs" priority="257" operator="lessThan" aboveAverage="0" equalAverage="0" bottom="0" percent="0" rank="0" text="" dxfId="2">
      <formula>E16</formula>
    </cfRule>
  </conditionalFormatting>
  <conditionalFormatting sqref="H17">
    <cfRule type="cellIs" priority="258" operator="equal" aboveAverage="0" equalAverage="0" bottom="0" percent="0" rank="0" text="" dxfId="1">
      <formula>0</formula>
    </cfRule>
    <cfRule type="cellIs" priority="259" operator="lessThan" aboveAverage="0" equalAverage="0" bottom="0" percent="0" rank="0" text="" dxfId="2">
      <formula>E17</formula>
    </cfRule>
  </conditionalFormatting>
  <conditionalFormatting sqref="H18">
    <cfRule type="cellIs" priority="260" operator="equal" aboveAverage="0" equalAverage="0" bottom="0" percent="0" rank="0" text="" dxfId="1">
      <formula>0</formula>
    </cfRule>
    <cfRule type="cellIs" priority="261" operator="lessThan" aboveAverage="0" equalAverage="0" bottom="0" percent="0" rank="0" text="" dxfId="2">
      <formula>E18</formula>
    </cfRule>
  </conditionalFormatting>
  <conditionalFormatting sqref="H19">
    <cfRule type="cellIs" priority="262" operator="equal" aboveAverage="0" equalAverage="0" bottom="0" percent="0" rank="0" text="" dxfId="1">
      <formula>0</formula>
    </cfRule>
    <cfRule type="cellIs" priority="263" operator="lessThan" aboveAverage="0" equalAverage="0" bottom="0" percent="0" rank="0" text="" dxfId="2">
      <formula>E19</formula>
    </cfRule>
  </conditionalFormatting>
  <conditionalFormatting sqref="H20">
    <cfRule type="cellIs" priority="264" operator="equal" aboveAverage="0" equalAverage="0" bottom="0" percent="0" rank="0" text="" dxfId="1">
      <formula>0</formula>
    </cfRule>
    <cfRule type="cellIs" priority="265" operator="lessThan" aboveAverage="0" equalAverage="0" bottom="0" percent="0" rank="0" text="" dxfId="2">
      <formula>E20</formula>
    </cfRule>
  </conditionalFormatting>
  <conditionalFormatting sqref="H21">
    <cfRule type="cellIs" priority="266" operator="equal" aboveAverage="0" equalAverage="0" bottom="0" percent="0" rank="0" text="" dxfId="1">
      <formula>0</formula>
    </cfRule>
    <cfRule type="cellIs" priority="267" operator="lessThan" aboveAverage="0" equalAverage="0" bottom="0" percent="0" rank="0" text="" dxfId="2">
      <formula>E21</formula>
    </cfRule>
  </conditionalFormatting>
  <conditionalFormatting sqref="H23">
    <cfRule type="cellIs" priority="268" operator="equal" aboveAverage="0" equalAverage="0" bottom="0" percent="0" rank="0" text="" dxfId="1">
      <formula>0</formula>
    </cfRule>
    <cfRule type="cellIs" priority="269" operator="lessThan" aboveAverage="0" equalAverage="0" bottom="0" percent="0" rank="0" text="" dxfId="2">
      <formula>E23</formula>
    </cfRule>
  </conditionalFormatting>
  <conditionalFormatting sqref="H24">
    <cfRule type="cellIs" priority="270" operator="equal" aboveAverage="0" equalAverage="0" bottom="0" percent="0" rank="0" text="" dxfId="1">
      <formula>0</formula>
    </cfRule>
    <cfRule type="cellIs" priority="271" operator="lessThan" aboveAverage="0" equalAverage="0" bottom="0" percent="0" rank="0" text="" dxfId="2">
      <formula>E24</formula>
    </cfRule>
  </conditionalFormatting>
  <conditionalFormatting sqref="H27">
    <cfRule type="cellIs" priority="272" operator="equal" aboveAverage="0" equalAverage="0" bottom="0" percent="0" rank="0" text="" dxfId="1">
      <formula>0</formula>
    </cfRule>
    <cfRule type="cellIs" priority="273" operator="lessThan" aboveAverage="0" equalAverage="0" bottom="0" percent="0" rank="0" text="" dxfId="2">
      <formula>E27</formula>
    </cfRule>
  </conditionalFormatting>
  <conditionalFormatting sqref="H28">
    <cfRule type="cellIs" priority="274" operator="equal" aboveAverage="0" equalAverage="0" bottom="0" percent="0" rank="0" text="" dxfId="1">
      <formula>0</formula>
    </cfRule>
    <cfRule type="cellIs" priority="275" operator="lessThan" aboveAverage="0" equalAverage="0" bottom="0" percent="0" rank="0" text="" dxfId="2">
      <formula>E28</formula>
    </cfRule>
  </conditionalFormatting>
  <conditionalFormatting sqref="H29">
    <cfRule type="cellIs" priority="276" operator="equal" aboveAverage="0" equalAverage="0" bottom="0" percent="0" rank="0" text="" dxfId="1">
      <formula>0</formula>
    </cfRule>
    <cfRule type="cellIs" priority="277" operator="lessThan" aboveAverage="0" equalAverage="0" bottom="0" percent="0" rank="0" text="" dxfId="2">
      <formula>E29</formula>
    </cfRule>
  </conditionalFormatting>
  <conditionalFormatting sqref="H30">
    <cfRule type="cellIs" priority="278" operator="equal" aboveAverage="0" equalAverage="0" bottom="0" percent="0" rank="0" text="" dxfId="1">
      <formula>0</formula>
    </cfRule>
    <cfRule type="cellIs" priority="279" operator="lessThan" aboveAverage="0" equalAverage="0" bottom="0" percent="0" rank="0" text="" dxfId="2">
      <formula>E30</formula>
    </cfRule>
  </conditionalFormatting>
  <conditionalFormatting sqref="H32">
    <cfRule type="cellIs" priority="280" operator="equal" aboveAverage="0" equalAverage="0" bottom="0" percent="0" rank="0" text="" dxfId="1">
      <formula>0</formula>
    </cfRule>
    <cfRule type="cellIs" priority="281" operator="lessThan" aboveAverage="0" equalAverage="0" bottom="0" percent="0" rank="0" text="" dxfId="2">
      <formula>E32</formula>
    </cfRule>
  </conditionalFormatting>
  <conditionalFormatting sqref="H33">
    <cfRule type="cellIs" priority="282" operator="equal" aboveAverage="0" equalAverage="0" bottom="0" percent="0" rank="0" text="" dxfId="1">
      <formula>0</formula>
    </cfRule>
    <cfRule type="cellIs" priority="283" operator="lessThan" aboveAverage="0" equalAverage="0" bottom="0" percent="0" rank="0" text="" dxfId="2">
      <formula>E33</formula>
    </cfRule>
  </conditionalFormatting>
  <conditionalFormatting sqref="H34">
    <cfRule type="cellIs" priority="284" operator="equal" aboveAverage="0" equalAverage="0" bottom="0" percent="0" rank="0" text="" dxfId="1">
      <formula>0</formula>
    </cfRule>
    <cfRule type="cellIs" priority="285" operator="lessThan" aboveAverage="0" equalAverage="0" bottom="0" percent="0" rank="0" text="" dxfId="2">
      <formula>E34</formula>
    </cfRule>
  </conditionalFormatting>
  <conditionalFormatting sqref="H35">
    <cfRule type="cellIs" priority="286" operator="equal" aboveAverage="0" equalAverage="0" bottom="0" percent="0" rank="0" text="" dxfId="1">
      <formula>0</formula>
    </cfRule>
    <cfRule type="cellIs" priority="287" operator="lessThan" aboveAverage="0" equalAverage="0" bottom="0" percent="0" rank="0" text="" dxfId="2">
      <formula>E35</formula>
    </cfRule>
  </conditionalFormatting>
  <conditionalFormatting sqref="H36">
    <cfRule type="cellIs" priority="288" operator="equal" aboveAverage="0" equalAverage="0" bottom="0" percent="0" rank="0" text="" dxfId="1">
      <formula>0</formula>
    </cfRule>
    <cfRule type="cellIs" priority="289" operator="lessThan" aboveAverage="0" equalAverage="0" bottom="0" percent="0" rank="0" text="" dxfId="2">
      <formula>E36</formula>
    </cfRule>
  </conditionalFormatting>
  <conditionalFormatting sqref="H37">
    <cfRule type="cellIs" priority="290" operator="equal" aboveAverage="0" equalAverage="0" bottom="0" percent="0" rank="0" text="" dxfId="1">
      <formula>0</formula>
    </cfRule>
    <cfRule type="cellIs" priority="291" operator="lessThan" aboveAverage="0" equalAverage="0" bottom="0" percent="0" rank="0" text="" dxfId="2">
      <formula>E37</formula>
    </cfRule>
  </conditionalFormatting>
  <conditionalFormatting sqref="H38">
    <cfRule type="cellIs" priority="292" operator="equal" aboveAverage="0" equalAverage="0" bottom="0" percent="0" rank="0" text="" dxfId="1">
      <formula>0</formula>
    </cfRule>
    <cfRule type="cellIs" priority="293" operator="lessThan" aboveAverage="0" equalAverage="0" bottom="0" percent="0" rank="0" text="" dxfId="2">
      <formula>E38</formula>
    </cfRule>
  </conditionalFormatting>
  <conditionalFormatting sqref="H39">
    <cfRule type="cellIs" priority="294" operator="equal" aboveAverage="0" equalAverage="0" bottom="0" percent="0" rank="0" text="" dxfId="1">
      <formula>0</formula>
    </cfRule>
    <cfRule type="cellIs" priority="295" operator="lessThan" aboveAverage="0" equalAverage="0" bottom="0" percent="0" rank="0" text="" dxfId="2">
      <formula>E39</formula>
    </cfRule>
  </conditionalFormatting>
  <conditionalFormatting sqref="H40">
    <cfRule type="cellIs" priority="296" operator="equal" aboveAverage="0" equalAverage="0" bottom="0" percent="0" rank="0" text="" dxfId="1">
      <formula>0</formula>
    </cfRule>
    <cfRule type="cellIs" priority="297" operator="lessThan" aboveAverage="0" equalAverage="0" bottom="0" percent="0" rank="0" text="" dxfId="2">
      <formula>E40</formula>
    </cfRule>
  </conditionalFormatting>
  <conditionalFormatting sqref="H41">
    <cfRule type="cellIs" priority="298" operator="equal" aboveAverage="0" equalAverage="0" bottom="0" percent="0" rank="0" text="" dxfId="1">
      <formula>0</formula>
    </cfRule>
    <cfRule type="cellIs" priority="299" operator="lessThan" aboveAverage="0" equalAverage="0" bottom="0" percent="0" rank="0" text="" dxfId="2">
      <formula>E41</formula>
    </cfRule>
  </conditionalFormatting>
  <conditionalFormatting sqref="H42">
    <cfRule type="cellIs" priority="300" operator="equal" aboveAverage="0" equalAverage="0" bottom="0" percent="0" rank="0" text="" dxfId="1">
      <formula>0</formula>
    </cfRule>
    <cfRule type="cellIs" priority="301" operator="lessThan" aboveAverage="0" equalAverage="0" bottom="0" percent="0" rank="0" text="" dxfId="2">
      <formula>E42</formula>
    </cfRule>
  </conditionalFormatting>
  <conditionalFormatting sqref="H43">
    <cfRule type="cellIs" priority="302" operator="equal" aboveAverage="0" equalAverage="0" bottom="0" percent="0" rank="0" text="" dxfId="1">
      <formula>0</formula>
    </cfRule>
    <cfRule type="cellIs" priority="303" operator="lessThan" aboveAverage="0" equalAverage="0" bottom="0" percent="0" rank="0" text="" dxfId="2">
      <formula>E43</formula>
    </cfRule>
  </conditionalFormatting>
  <conditionalFormatting sqref="H44">
    <cfRule type="cellIs" priority="304" operator="equal" aboveAverage="0" equalAverage="0" bottom="0" percent="0" rank="0" text="" dxfId="1">
      <formula>0</formula>
    </cfRule>
    <cfRule type="cellIs" priority="305" operator="lessThan" aboveAverage="0" equalAverage="0" bottom="0" percent="0" rank="0" text="" dxfId="2">
      <formula>E44</formula>
    </cfRule>
  </conditionalFormatting>
  <conditionalFormatting sqref="H45">
    <cfRule type="cellIs" priority="306" operator="equal" aboveAverage="0" equalAverage="0" bottom="0" percent="0" rank="0" text="" dxfId="1">
      <formula>0</formula>
    </cfRule>
    <cfRule type="cellIs" priority="307" operator="lessThan" aboveAverage="0" equalAverage="0" bottom="0" percent="0" rank="0" text="" dxfId="2">
      <formula>E45</formula>
    </cfRule>
  </conditionalFormatting>
  <conditionalFormatting sqref="H46">
    <cfRule type="cellIs" priority="308" operator="equal" aboveAverage="0" equalAverage="0" bottom="0" percent="0" rank="0" text="" dxfId="1">
      <formula>0</formula>
    </cfRule>
    <cfRule type="cellIs" priority="309" operator="lessThan" aboveAverage="0" equalAverage="0" bottom="0" percent="0" rank="0" text="" dxfId="2">
      <formula>E46</formula>
    </cfRule>
  </conditionalFormatting>
  <conditionalFormatting sqref="H47">
    <cfRule type="cellIs" priority="310" operator="equal" aboveAverage="0" equalAverage="0" bottom="0" percent="0" rank="0" text="" dxfId="1">
      <formula>0</formula>
    </cfRule>
    <cfRule type="cellIs" priority="311" operator="lessThan" aboveAverage="0" equalAverage="0" bottom="0" percent="0" rank="0" text="" dxfId="2">
      <formula>E47</formula>
    </cfRule>
  </conditionalFormatting>
  <conditionalFormatting sqref="H48">
    <cfRule type="cellIs" priority="312" operator="equal" aboveAverage="0" equalAverage="0" bottom="0" percent="0" rank="0" text="" dxfId="1">
      <formula>0</formula>
    </cfRule>
    <cfRule type="cellIs" priority="313" operator="lessThan" aboveAverage="0" equalAverage="0" bottom="0" percent="0" rank="0" text="" dxfId="2">
      <formula>E48</formula>
    </cfRule>
  </conditionalFormatting>
  <conditionalFormatting sqref="H49">
    <cfRule type="cellIs" priority="314" operator="equal" aboveAverage="0" equalAverage="0" bottom="0" percent="0" rank="0" text="" dxfId="1">
      <formula>0</formula>
    </cfRule>
    <cfRule type="cellIs" priority="315" operator="lessThan" aboveAverage="0" equalAverage="0" bottom="0" percent="0" rank="0" text="" dxfId="2">
      <formula>E49</formula>
    </cfRule>
  </conditionalFormatting>
  <conditionalFormatting sqref="H50">
    <cfRule type="cellIs" priority="316" operator="equal" aboveAverage="0" equalAverage="0" bottom="0" percent="0" rank="0" text="" dxfId="1">
      <formula>0</formula>
    </cfRule>
    <cfRule type="cellIs" priority="317" operator="lessThan" aboveAverage="0" equalAverage="0" bottom="0" percent="0" rank="0" text="" dxfId="2">
      <formula>E50</formula>
    </cfRule>
  </conditionalFormatting>
  <conditionalFormatting sqref="H51">
    <cfRule type="cellIs" priority="318" operator="equal" aboveAverage="0" equalAverage="0" bottom="0" percent="0" rank="0" text="" dxfId="1">
      <formula>0</formula>
    </cfRule>
    <cfRule type="cellIs" priority="319" operator="lessThan" aboveAverage="0" equalAverage="0" bottom="0" percent="0" rank="0" text="" dxfId="2">
      <formula>E51</formula>
    </cfRule>
  </conditionalFormatting>
  <conditionalFormatting sqref="H52">
    <cfRule type="cellIs" priority="320" operator="equal" aboveAverage="0" equalAverage="0" bottom="0" percent="0" rank="0" text="" dxfId="1">
      <formula>0</formula>
    </cfRule>
    <cfRule type="cellIs" priority="321" operator="lessThan" aboveAverage="0" equalAverage="0" bottom="0" percent="0" rank="0" text="" dxfId="2">
      <formula>E52</formula>
    </cfRule>
  </conditionalFormatting>
  <conditionalFormatting sqref="H53">
    <cfRule type="cellIs" priority="322" operator="equal" aboveAverage="0" equalAverage="0" bottom="0" percent="0" rank="0" text="" dxfId="1">
      <formula>0</formula>
    </cfRule>
    <cfRule type="cellIs" priority="323" operator="lessThan" aboveAverage="0" equalAverage="0" bottom="0" percent="0" rank="0" text="" dxfId="2">
      <formula>E53</formula>
    </cfRule>
  </conditionalFormatting>
  <conditionalFormatting sqref="H54">
    <cfRule type="cellIs" priority="324" operator="equal" aboveAverage="0" equalAverage="0" bottom="0" percent="0" rank="0" text="" dxfId="1">
      <formula>0</formula>
    </cfRule>
    <cfRule type="cellIs" priority="325" operator="lessThan" aboveAverage="0" equalAverage="0" bottom="0" percent="0" rank="0" text="" dxfId="2">
      <formula>E54</formula>
    </cfRule>
  </conditionalFormatting>
  <conditionalFormatting sqref="H55">
    <cfRule type="cellIs" priority="326" operator="equal" aboveAverage="0" equalAverage="0" bottom="0" percent="0" rank="0" text="" dxfId="1">
      <formula>0</formula>
    </cfRule>
    <cfRule type="cellIs" priority="327" operator="lessThan" aboveAverage="0" equalAverage="0" bottom="0" percent="0" rank="0" text="" dxfId="2">
      <formula>E55</formula>
    </cfRule>
  </conditionalFormatting>
  <conditionalFormatting sqref="H56">
    <cfRule type="cellIs" priority="328" operator="equal" aboveAverage="0" equalAverage="0" bottom="0" percent="0" rank="0" text="" dxfId="1">
      <formula>0</formula>
    </cfRule>
    <cfRule type="cellIs" priority="329" operator="lessThan" aboveAverage="0" equalAverage="0" bottom="0" percent="0" rank="0" text="" dxfId="2">
      <formula>E56</formula>
    </cfRule>
  </conditionalFormatting>
  <conditionalFormatting sqref="H57">
    <cfRule type="cellIs" priority="330" operator="equal" aboveAverage="0" equalAverage="0" bottom="0" percent="0" rank="0" text="" dxfId="1">
      <formula>0</formula>
    </cfRule>
    <cfRule type="cellIs" priority="331" operator="lessThan" aboveAverage="0" equalAverage="0" bottom="0" percent="0" rank="0" text="" dxfId="2">
      <formula>E57</formula>
    </cfRule>
  </conditionalFormatting>
  <conditionalFormatting sqref="H58">
    <cfRule type="cellIs" priority="332" operator="equal" aboveAverage="0" equalAverage="0" bottom="0" percent="0" rank="0" text="" dxfId="1">
      <formula>0</formula>
    </cfRule>
    <cfRule type="cellIs" priority="333" operator="lessThan" aboveAverage="0" equalAverage="0" bottom="0" percent="0" rank="0" text="" dxfId="2">
      <formula>E58</formula>
    </cfRule>
  </conditionalFormatting>
  <conditionalFormatting sqref="H59">
    <cfRule type="cellIs" priority="334" operator="equal" aboveAverage="0" equalAverage="0" bottom="0" percent="0" rank="0" text="" dxfId="1">
      <formula>0</formula>
    </cfRule>
    <cfRule type="cellIs" priority="335" operator="lessThan" aboveAverage="0" equalAverage="0" bottom="0" percent="0" rank="0" text="" dxfId="2">
      <formula>E59</formula>
    </cfRule>
  </conditionalFormatting>
  <conditionalFormatting sqref="H60">
    <cfRule type="cellIs" priority="336" operator="equal" aboveAverage="0" equalAverage="0" bottom="0" percent="0" rank="0" text="" dxfId="1">
      <formula>0</formula>
    </cfRule>
    <cfRule type="cellIs" priority="337" operator="lessThan" aboveAverage="0" equalAverage="0" bottom="0" percent="0" rank="0" text="" dxfId="2">
      <formula>E60</formula>
    </cfRule>
  </conditionalFormatting>
  <conditionalFormatting sqref="H61">
    <cfRule type="cellIs" priority="338" operator="equal" aboveAverage="0" equalAverage="0" bottom="0" percent="0" rank="0" text="" dxfId="1">
      <formula>0</formula>
    </cfRule>
    <cfRule type="cellIs" priority="339" operator="lessThan" aboveAverage="0" equalAverage="0" bottom="0" percent="0" rank="0" text="" dxfId="2">
      <formula>E61</formula>
    </cfRule>
  </conditionalFormatting>
  <conditionalFormatting sqref="H62">
    <cfRule type="cellIs" priority="340" operator="equal" aboveAverage="0" equalAverage="0" bottom="0" percent="0" rank="0" text="" dxfId="1">
      <formula>0</formula>
    </cfRule>
    <cfRule type="cellIs" priority="341" operator="lessThan" aboveAverage="0" equalAverage="0" bottom="0" percent="0" rank="0" text="" dxfId="2">
      <formula>E62</formula>
    </cfRule>
  </conditionalFormatting>
  <conditionalFormatting sqref="H63">
    <cfRule type="cellIs" priority="342" operator="equal" aboveAverage="0" equalAverage="0" bottom="0" percent="0" rank="0" text="" dxfId="1">
      <formula>0</formula>
    </cfRule>
    <cfRule type="cellIs" priority="343" operator="lessThan" aboveAverage="0" equalAverage="0" bottom="0" percent="0" rank="0" text="" dxfId="2">
      <formula>E63</formula>
    </cfRule>
  </conditionalFormatting>
  <conditionalFormatting sqref="H64">
    <cfRule type="cellIs" priority="344" operator="equal" aboveAverage="0" equalAverage="0" bottom="0" percent="0" rank="0" text="" dxfId="1">
      <formula>0</formula>
    </cfRule>
    <cfRule type="cellIs" priority="345" operator="lessThan" aboveAverage="0" equalAverage="0" bottom="0" percent="0" rank="0" text="" dxfId="2">
      <formula>E64</formula>
    </cfRule>
  </conditionalFormatting>
  <conditionalFormatting sqref="H65">
    <cfRule type="cellIs" priority="346" operator="equal" aboveAverage="0" equalAverage="0" bottom="0" percent="0" rank="0" text="" dxfId="1">
      <formula>0</formula>
    </cfRule>
    <cfRule type="cellIs" priority="347" operator="lessThan" aboveAverage="0" equalAverage="0" bottom="0" percent="0" rank="0" text="" dxfId="2">
      <formula>E65</formula>
    </cfRule>
  </conditionalFormatting>
  <conditionalFormatting sqref="H66">
    <cfRule type="cellIs" priority="348" operator="equal" aboveAverage="0" equalAverage="0" bottom="0" percent="0" rank="0" text="" dxfId="1">
      <formula>0</formula>
    </cfRule>
    <cfRule type="cellIs" priority="349" operator="lessThan" aboveAverage="0" equalAverage="0" bottom="0" percent="0" rank="0" text="" dxfId="2">
      <formula>E66</formula>
    </cfRule>
  </conditionalFormatting>
  <conditionalFormatting sqref="H67">
    <cfRule type="cellIs" priority="350" operator="equal" aboveAverage="0" equalAverage="0" bottom="0" percent="0" rank="0" text="" dxfId="1">
      <formula>0</formula>
    </cfRule>
    <cfRule type="cellIs" priority="351" operator="lessThan" aboveAverage="0" equalAverage="0" bottom="0" percent="0" rank="0" text="" dxfId="2">
      <formula>E67</formula>
    </cfRule>
  </conditionalFormatting>
  <conditionalFormatting sqref="H8">
    <cfRule type="cellIs" priority="352" operator="equal" aboveAverage="0" equalAverage="0" bottom="0" percent="0" rank="0" text="" dxfId="1">
      <formula>0</formula>
    </cfRule>
    <cfRule type="cellIs" priority="353" operator="lessThan" aboveAverage="0" equalAverage="0" bottom="0" percent="0" rank="0" text="" dxfId="2">
      <formula>E8</formula>
    </cfRule>
  </conditionalFormatting>
  <conditionalFormatting sqref="H9">
    <cfRule type="cellIs" priority="354" operator="equal" aboveAverage="0" equalAverage="0" bottom="0" percent="0" rank="0" text="" dxfId="1">
      <formula>0</formula>
    </cfRule>
    <cfRule type="cellIs" priority="355" operator="lessThan" aboveAverage="0" equalAverage="0" bottom="0" percent="0" rank="0" text="" dxfId="2">
      <formula>E9</formula>
    </cfRule>
  </conditionalFormatting>
  <conditionalFormatting sqref="I10">
    <cfRule type="cellIs" priority="356" operator="greaterThan" aboveAverage="0" equalAverage="0" bottom="0" percent="0" rank="0" text="" dxfId="1">
      <formula>H10</formula>
    </cfRule>
  </conditionalFormatting>
  <conditionalFormatting sqref="I11">
    <cfRule type="cellIs" priority="357" operator="greaterThan" aboveAverage="0" equalAverage="0" bottom="0" percent="0" rank="0" text="" dxfId="1">
      <formula>H11</formula>
    </cfRule>
  </conditionalFormatting>
  <conditionalFormatting sqref="I12">
    <cfRule type="cellIs" priority="358" operator="greaterThan" aboveAverage="0" equalAverage="0" bottom="0" percent="0" rank="0" text="" dxfId="1">
      <formula>H12</formula>
    </cfRule>
  </conditionalFormatting>
  <conditionalFormatting sqref="I13">
    <cfRule type="cellIs" priority="359" operator="greaterThan" aboveAverage="0" equalAverage="0" bottom="0" percent="0" rank="0" text="" dxfId="1">
      <formula>H13</formula>
    </cfRule>
  </conditionalFormatting>
  <conditionalFormatting sqref="I14">
    <cfRule type="cellIs" priority="360" operator="greaterThan" aboveAverage="0" equalAverage="0" bottom="0" percent="0" rank="0" text="" dxfId="1">
      <formula>H14</formula>
    </cfRule>
  </conditionalFormatting>
  <conditionalFormatting sqref="I16">
    <cfRule type="cellIs" priority="361" operator="greaterThan" aboveAverage="0" equalAverage="0" bottom="0" percent="0" rank="0" text="" dxfId="1">
      <formula>H16</formula>
    </cfRule>
  </conditionalFormatting>
  <conditionalFormatting sqref="I17">
    <cfRule type="cellIs" priority="362" operator="greaterThan" aboveAverage="0" equalAverage="0" bottom="0" percent="0" rank="0" text="" dxfId="1">
      <formula>H17</formula>
    </cfRule>
  </conditionalFormatting>
  <conditionalFormatting sqref="I18">
    <cfRule type="cellIs" priority="363" operator="greaterThan" aboveAverage="0" equalAverage="0" bottom="0" percent="0" rank="0" text="" dxfId="1">
      <formula>H18</formula>
    </cfRule>
  </conditionalFormatting>
  <conditionalFormatting sqref="I19">
    <cfRule type="cellIs" priority="364" operator="greaterThan" aboveAverage="0" equalAverage="0" bottom="0" percent="0" rank="0" text="" dxfId="1">
      <formula>H19</formula>
    </cfRule>
  </conditionalFormatting>
  <conditionalFormatting sqref="I20">
    <cfRule type="cellIs" priority="365" operator="greaterThan" aboveAverage="0" equalAverage="0" bottom="0" percent="0" rank="0" text="" dxfId="1">
      <formula>H20</formula>
    </cfRule>
  </conditionalFormatting>
  <conditionalFormatting sqref="I21">
    <cfRule type="cellIs" priority="366" operator="greaterThan" aboveAverage="0" equalAverage="0" bottom="0" percent="0" rank="0" text="" dxfId="1">
      <formula>H21</formula>
    </cfRule>
  </conditionalFormatting>
  <conditionalFormatting sqref="I23">
    <cfRule type="cellIs" priority="367" operator="greaterThan" aboveAverage="0" equalAverage="0" bottom="0" percent="0" rank="0" text="" dxfId="1">
      <formula>H23</formula>
    </cfRule>
  </conditionalFormatting>
  <conditionalFormatting sqref="I24">
    <cfRule type="cellIs" priority="368" operator="greaterThan" aboveAverage="0" equalAverage="0" bottom="0" percent="0" rank="0" text="" dxfId="1">
      <formula>H24</formula>
    </cfRule>
  </conditionalFormatting>
  <conditionalFormatting sqref="I27">
    <cfRule type="cellIs" priority="369" operator="greaterThan" aboveAverage="0" equalAverage="0" bottom="0" percent="0" rank="0" text="" dxfId="1">
      <formula>H27</formula>
    </cfRule>
  </conditionalFormatting>
  <conditionalFormatting sqref="I28">
    <cfRule type="cellIs" priority="370" operator="greaterThan" aboveAverage="0" equalAverage="0" bottom="0" percent="0" rank="0" text="" dxfId="1">
      <formula>H28</formula>
    </cfRule>
  </conditionalFormatting>
  <conditionalFormatting sqref="I29">
    <cfRule type="cellIs" priority="371" operator="greaterThan" aboveAverage="0" equalAverage="0" bottom="0" percent="0" rank="0" text="" dxfId="1">
      <formula>H29</formula>
    </cfRule>
  </conditionalFormatting>
  <conditionalFormatting sqref="I30">
    <cfRule type="cellIs" priority="372" operator="greaterThan" aboveAverage="0" equalAverage="0" bottom="0" percent="0" rank="0" text="" dxfId="1">
      <formula>H30</formula>
    </cfRule>
  </conditionalFormatting>
  <conditionalFormatting sqref="I32">
    <cfRule type="cellIs" priority="373" operator="greaterThan" aboveAverage="0" equalAverage="0" bottom="0" percent="0" rank="0" text="" dxfId="1">
      <formula>H32</formula>
    </cfRule>
  </conditionalFormatting>
  <conditionalFormatting sqref="I33">
    <cfRule type="cellIs" priority="374" operator="greaterThan" aboveAverage="0" equalAverage="0" bottom="0" percent="0" rank="0" text="" dxfId="1">
      <formula>H33</formula>
    </cfRule>
  </conditionalFormatting>
  <conditionalFormatting sqref="I34">
    <cfRule type="cellIs" priority="375" operator="greaterThan" aboveAverage="0" equalAverage="0" bottom="0" percent="0" rank="0" text="" dxfId="1">
      <formula>H34</formula>
    </cfRule>
  </conditionalFormatting>
  <conditionalFormatting sqref="I35">
    <cfRule type="cellIs" priority="376" operator="greaterThan" aboveAverage="0" equalAverage="0" bottom="0" percent="0" rank="0" text="" dxfId="1">
      <formula>H35</formula>
    </cfRule>
  </conditionalFormatting>
  <conditionalFormatting sqref="I36">
    <cfRule type="cellIs" priority="377" operator="greaterThan" aboveAverage="0" equalAverage="0" bottom="0" percent="0" rank="0" text="" dxfId="1">
      <formula>H36</formula>
    </cfRule>
  </conditionalFormatting>
  <conditionalFormatting sqref="I37">
    <cfRule type="cellIs" priority="378" operator="greaterThan" aboveAverage="0" equalAverage="0" bottom="0" percent="0" rank="0" text="" dxfId="1">
      <formula>H37</formula>
    </cfRule>
  </conditionalFormatting>
  <conditionalFormatting sqref="I38">
    <cfRule type="cellIs" priority="379" operator="greaterThan" aboveAverage="0" equalAverage="0" bottom="0" percent="0" rank="0" text="" dxfId="1">
      <formula>H38</formula>
    </cfRule>
  </conditionalFormatting>
  <conditionalFormatting sqref="I39">
    <cfRule type="cellIs" priority="380" operator="greaterThan" aboveAverage="0" equalAverage="0" bottom="0" percent="0" rank="0" text="" dxfId="1">
      <formula>H39</formula>
    </cfRule>
  </conditionalFormatting>
  <conditionalFormatting sqref="I40">
    <cfRule type="cellIs" priority="381" operator="greaterThan" aboveAverage="0" equalAverage="0" bottom="0" percent="0" rank="0" text="" dxfId="1">
      <formula>H40</formula>
    </cfRule>
  </conditionalFormatting>
  <conditionalFormatting sqref="I41">
    <cfRule type="cellIs" priority="382" operator="greaterThan" aboveAverage="0" equalAverage="0" bottom="0" percent="0" rank="0" text="" dxfId="1">
      <formula>H41</formula>
    </cfRule>
  </conditionalFormatting>
  <conditionalFormatting sqref="I42">
    <cfRule type="cellIs" priority="383" operator="greaterThan" aboveAverage="0" equalAverage="0" bottom="0" percent="0" rank="0" text="" dxfId="1">
      <formula>H42</formula>
    </cfRule>
  </conditionalFormatting>
  <conditionalFormatting sqref="I43">
    <cfRule type="cellIs" priority="384" operator="greaterThan" aboveAverage="0" equalAverage="0" bottom="0" percent="0" rank="0" text="" dxfId="1">
      <formula>H43</formula>
    </cfRule>
  </conditionalFormatting>
  <conditionalFormatting sqref="I44">
    <cfRule type="cellIs" priority="385" operator="greaterThan" aboveAverage="0" equalAverage="0" bottom="0" percent="0" rank="0" text="" dxfId="1">
      <formula>H44</formula>
    </cfRule>
  </conditionalFormatting>
  <conditionalFormatting sqref="I45">
    <cfRule type="cellIs" priority="386" operator="greaterThan" aboveAverage="0" equalAverage="0" bottom="0" percent="0" rank="0" text="" dxfId="1">
      <formula>H45</formula>
    </cfRule>
  </conditionalFormatting>
  <conditionalFormatting sqref="I46">
    <cfRule type="cellIs" priority="387" operator="greaterThan" aboveAverage="0" equalAverage="0" bottom="0" percent="0" rank="0" text="" dxfId="1">
      <formula>H46</formula>
    </cfRule>
  </conditionalFormatting>
  <conditionalFormatting sqref="I47">
    <cfRule type="cellIs" priority="388" operator="greaterThan" aboveAverage="0" equalAverage="0" bottom="0" percent="0" rank="0" text="" dxfId="1">
      <formula>H47</formula>
    </cfRule>
  </conditionalFormatting>
  <conditionalFormatting sqref="I48">
    <cfRule type="cellIs" priority="389" operator="greaterThan" aboveAverage="0" equalAverage="0" bottom="0" percent="0" rank="0" text="" dxfId="1">
      <formula>H48</formula>
    </cfRule>
  </conditionalFormatting>
  <conditionalFormatting sqref="I49">
    <cfRule type="cellIs" priority="390" operator="greaterThan" aboveAverage="0" equalAverage="0" bottom="0" percent="0" rank="0" text="" dxfId="1">
      <formula>H49</formula>
    </cfRule>
  </conditionalFormatting>
  <conditionalFormatting sqref="I50">
    <cfRule type="cellIs" priority="391" operator="greaterThan" aboveAverage="0" equalAverage="0" bottom="0" percent="0" rank="0" text="" dxfId="1">
      <formula>H50</formula>
    </cfRule>
  </conditionalFormatting>
  <conditionalFormatting sqref="I51">
    <cfRule type="cellIs" priority="392" operator="greaterThan" aboveAverage="0" equalAverage="0" bottom="0" percent="0" rank="0" text="" dxfId="1">
      <formula>H51</formula>
    </cfRule>
  </conditionalFormatting>
  <conditionalFormatting sqref="I52">
    <cfRule type="cellIs" priority="393" operator="greaterThan" aboveAverage="0" equalAverage="0" bottom="0" percent="0" rank="0" text="" dxfId="1">
      <formula>H52</formula>
    </cfRule>
  </conditionalFormatting>
  <conditionalFormatting sqref="I53">
    <cfRule type="cellIs" priority="394" operator="greaterThan" aboveAverage="0" equalAverage="0" bottom="0" percent="0" rank="0" text="" dxfId="1">
      <formula>H53</formula>
    </cfRule>
  </conditionalFormatting>
  <conditionalFormatting sqref="I54">
    <cfRule type="cellIs" priority="395" operator="greaterThan" aboveAverage="0" equalAverage="0" bottom="0" percent="0" rank="0" text="" dxfId="1">
      <formula>H54</formula>
    </cfRule>
  </conditionalFormatting>
  <conditionalFormatting sqref="I55">
    <cfRule type="cellIs" priority="396" operator="greaterThan" aboveAverage="0" equalAverage="0" bottom="0" percent="0" rank="0" text="" dxfId="1">
      <formula>H55</formula>
    </cfRule>
  </conditionalFormatting>
  <conditionalFormatting sqref="I56">
    <cfRule type="cellIs" priority="397" operator="greaterThan" aboveAverage="0" equalAverage="0" bottom="0" percent="0" rank="0" text="" dxfId="1">
      <formula>H56</formula>
    </cfRule>
  </conditionalFormatting>
  <conditionalFormatting sqref="I57">
    <cfRule type="cellIs" priority="398" operator="greaterThan" aboveAverage="0" equalAverage="0" bottom="0" percent="0" rank="0" text="" dxfId="1">
      <formula>H57</formula>
    </cfRule>
  </conditionalFormatting>
  <conditionalFormatting sqref="I58">
    <cfRule type="cellIs" priority="399" operator="greaterThan" aboveAverage="0" equalAverage="0" bottom="0" percent="0" rank="0" text="" dxfId="1">
      <formula>H58</formula>
    </cfRule>
  </conditionalFormatting>
  <conditionalFormatting sqref="I59">
    <cfRule type="cellIs" priority="400" operator="greaterThan" aboveAverage="0" equalAverage="0" bottom="0" percent="0" rank="0" text="" dxfId="1">
      <formula>H59</formula>
    </cfRule>
  </conditionalFormatting>
  <conditionalFormatting sqref="I60">
    <cfRule type="cellIs" priority="401" operator="greaterThan" aboveAverage="0" equalAverage="0" bottom="0" percent="0" rank="0" text="" dxfId="1">
      <formula>H60</formula>
    </cfRule>
  </conditionalFormatting>
  <conditionalFormatting sqref="I61">
    <cfRule type="cellIs" priority="402" operator="greaterThan" aboveAverage="0" equalAverage="0" bottom="0" percent="0" rank="0" text="" dxfId="1">
      <formula>H61</formula>
    </cfRule>
  </conditionalFormatting>
  <conditionalFormatting sqref="I62">
    <cfRule type="cellIs" priority="403" operator="greaterThan" aboveAverage="0" equalAverage="0" bottom="0" percent="0" rank="0" text="" dxfId="1">
      <formula>H62</formula>
    </cfRule>
  </conditionalFormatting>
  <conditionalFormatting sqref="I63">
    <cfRule type="cellIs" priority="404" operator="greaterThan" aboveAverage="0" equalAverage="0" bottom="0" percent="0" rank="0" text="" dxfId="1">
      <formula>H63</formula>
    </cfRule>
  </conditionalFormatting>
  <conditionalFormatting sqref="I64">
    <cfRule type="cellIs" priority="405" operator="greaterThan" aboveAverage="0" equalAverage="0" bottom="0" percent="0" rank="0" text="" dxfId="1">
      <formula>H64</formula>
    </cfRule>
  </conditionalFormatting>
  <conditionalFormatting sqref="I65">
    <cfRule type="cellIs" priority="406" operator="greaterThan" aboveAverage="0" equalAverage="0" bottom="0" percent="0" rank="0" text="" dxfId="1">
      <formula>H65</formula>
    </cfRule>
  </conditionalFormatting>
  <conditionalFormatting sqref="I66">
    <cfRule type="cellIs" priority="407" operator="greaterThan" aboveAverage="0" equalAverage="0" bottom="0" percent="0" rank="0" text="" dxfId="1">
      <formula>H66</formula>
    </cfRule>
  </conditionalFormatting>
  <conditionalFormatting sqref="I67">
    <cfRule type="cellIs" priority="408" operator="greaterThan" aboveAverage="0" equalAverage="0" bottom="0" percent="0" rank="0" text="" dxfId="1">
      <formula>H67</formula>
    </cfRule>
  </conditionalFormatting>
  <conditionalFormatting sqref="I8">
    <cfRule type="cellIs" priority="409" operator="greaterThan" aboveAverage="0" equalAverage="0" bottom="0" percent="0" rank="0" text="" dxfId="1">
      <formula>H8</formula>
    </cfRule>
  </conditionalFormatting>
  <conditionalFormatting sqref="I9">
    <cfRule type="cellIs" priority="410" operator="greaterThan" aboveAverage="0" equalAverage="0" bottom="0" percent="0" rank="0" text="" dxfId="1">
      <formula>H9</formula>
    </cfRule>
  </conditionalFormatting>
  <conditionalFormatting sqref="J10">
    <cfRule type="cellIs" priority="411" operator="lessThanOrEqual" aboveAverage="0" equalAverage="0" bottom="0" percent="0" rank="0" text="" dxfId="4">
      <formula>H10</formula>
    </cfRule>
  </conditionalFormatting>
  <conditionalFormatting sqref="J11">
    <cfRule type="cellIs" priority="412" operator="lessThanOrEqual" aboveAverage="0" equalAverage="0" bottom="0" percent="0" rank="0" text="" dxfId="4">
      <formula>H11</formula>
    </cfRule>
  </conditionalFormatting>
  <conditionalFormatting sqref="J12">
    <cfRule type="cellIs" priority="413" operator="lessThanOrEqual" aboveAverage="0" equalAverage="0" bottom="0" percent="0" rank="0" text="" dxfId="4">
      <formula>H12</formula>
    </cfRule>
  </conditionalFormatting>
  <conditionalFormatting sqref="J13">
    <cfRule type="cellIs" priority="414" operator="lessThanOrEqual" aboveAverage="0" equalAverage="0" bottom="0" percent="0" rank="0" text="" dxfId="4">
      <formula>H13</formula>
    </cfRule>
  </conditionalFormatting>
  <conditionalFormatting sqref="J14">
    <cfRule type="cellIs" priority="415" operator="lessThanOrEqual" aboveAverage="0" equalAverage="0" bottom="0" percent="0" rank="0" text="" dxfId="4">
      <formula>H14</formula>
    </cfRule>
  </conditionalFormatting>
  <conditionalFormatting sqref="J16">
    <cfRule type="cellIs" priority="416" operator="lessThanOrEqual" aboveAverage="0" equalAverage="0" bottom="0" percent="0" rank="0" text="" dxfId="4">
      <formula>H16</formula>
    </cfRule>
  </conditionalFormatting>
  <conditionalFormatting sqref="J17">
    <cfRule type="cellIs" priority="417" operator="lessThanOrEqual" aboveAverage="0" equalAverage="0" bottom="0" percent="0" rank="0" text="" dxfId="4">
      <formula>H17</formula>
    </cfRule>
  </conditionalFormatting>
  <conditionalFormatting sqref="J18">
    <cfRule type="cellIs" priority="418" operator="lessThanOrEqual" aboveAverage="0" equalAverage="0" bottom="0" percent="0" rank="0" text="" dxfId="4">
      <formula>H18</formula>
    </cfRule>
  </conditionalFormatting>
  <conditionalFormatting sqref="J19">
    <cfRule type="cellIs" priority="419" operator="lessThanOrEqual" aboveAverage="0" equalAverage="0" bottom="0" percent="0" rank="0" text="" dxfId="4">
      <formula>H19</formula>
    </cfRule>
  </conditionalFormatting>
  <conditionalFormatting sqref="J20">
    <cfRule type="cellIs" priority="420" operator="lessThanOrEqual" aboveAverage="0" equalAverage="0" bottom="0" percent="0" rank="0" text="" dxfId="4">
      <formula>H20</formula>
    </cfRule>
  </conditionalFormatting>
  <conditionalFormatting sqref="J21">
    <cfRule type="cellIs" priority="421" operator="lessThanOrEqual" aboveAverage="0" equalAverage="0" bottom="0" percent="0" rank="0" text="" dxfId="4">
      <formula>H21</formula>
    </cfRule>
  </conditionalFormatting>
  <conditionalFormatting sqref="J23">
    <cfRule type="cellIs" priority="422" operator="lessThanOrEqual" aboveAverage="0" equalAverage="0" bottom="0" percent="0" rank="0" text="" dxfId="4">
      <formula>H23</formula>
    </cfRule>
  </conditionalFormatting>
  <conditionalFormatting sqref="J24">
    <cfRule type="cellIs" priority="423" operator="lessThanOrEqual" aboveAverage="0" equalAverage="0" bottom="0" percent="0" rank="0" text="" dxfId="4">
      <formula>H24</formula>
    </cfRule>
  </conditionalFormatting>
  <conditionalFormatting sqref="J27">
    <cfRule type="cellIs" priority="424" operator="lessThanOrEqual" aboveAverage="0" equalAverage="0" bottom="0" percent="0" rank="0" text="" dxfId="4">
      <formula>H27</formula>
    </cfRule>
  </conditionalFormatting>
  <conditionalFormatting sqref="J28">
    <cfRule type="cellIs" priority="425" operator="lessThanOrEqual" aboveAverage="0" equalAverage="0" bottom="0" percent="0" rank="0" text="" dxfId="4">
      <formula>H28</formula>
    </cfRule>
  </conditionalFormatting>
  <conditionalFormatting sqref="J29">
    <cfRule type="cellIs" priority="426" operator="lessThanOrEqual" aboveAverage="0" equalAverage="0" bottom="0" percent="0" rank="0" text="" dxfId="4">
      <formula>H29</formula>
    </cfRule>
  </conditionalFormatting>
  <conditionalFormatting sqref="J30">
    <cfRule type="cellIs" priority="427" operator="lessThanOrEqual" aboveAverage="0" equalAverage="0" bottom="0" percent="0" rank="0" text="" dxfId="4">
      <formula>H30</formula>
    </cfRule>
  </conditionalFormatting>
  <conditionalFormatting sqref="J32">
    <cfRule type="cellIs" priority="428" operator="lessThanOrEqual" aboveAverage="0" equalAverage="0" bottom="0" percent="0" rank="0" text="" dxfId="4">
      <formula>H32</formula>
    </cfRule>
  </conditionalFormatting>
  <conditionalFormatting sqref="J33">
    <cfRule type="cellIs" priority="429" operator="lessThanOrEqual" aboveAverage="0" equalAverage="0" bottom="0" percent="0" rank="0" text="" dxfId="4">
      <formula>H33</formula>
    </cfRule>
  </conditionalFormatting>
  <conditionalFormatting sqref="J34">
    <cfRule type="cellIs" priority="430" operator="lessThanOrEqual" aboveAverage="0" equalAverage="0" bottom="0" percent="0" rank="0" text="" dxfId="4">
      <formula>H34</formula>
    </cfRule>
  </conditionalFormatting>
  <conditionalFormatting sqref="J35">
    <cfRule type="cellIs" priority="431" operator="lessThanOrEqual" aboveAverage="0" equalAverage="0" bottom="0" percent="0" rank="0" text="" dxfId="4">
      <formula>H35</formula>
    </cfRule>
  </conditionalFormatting>
  <conditionalFormatting sqref="J36">
    <cfRule type="cellIs" priority="432" operator="lessThanOrEqual" aboveAverage="0" equalAverage="0" bottom="0" percent="0" rank="0" text="" dxfId="4">
      <formula>H36</formula>
    </cfRule>
  </conditionalFormatting>
  <conditionalFormatting sqref="J37">
    <cfRule type="cellIs" priority="433" operator="lessThanOrEqual" aboveAverage="0" equalAverage="0" bottom="0" percent="0" rank="0" text="" dxfId="4">
      <formula>H37</formula>
    </cfRule>
  </conditionalFormatting>
  <conditionalFormatting sqref="J38">
    <cfRule type="cellIs" priority="434" operator="lessThanOrEqual" aboveAverage="0" equalAverage="0" bottom="0" percent="0" rank="0" text="" dxfId="4">
      <formula>H38</formula>
    </cfRule>
  </conditionalFormatting>
  <conditionalFormatting sqref="J39">
    <cfRule type="cellIs" priority="435" operator="lessThanOrEqual" aboveAverage="0" equalAverage="0" bottom="0" percent="0" rank="0" text="" dxfId="4">
      <formula>H39</formula>
    </cfRule>
  </conditionalFormatting>
  <conditionalFormatting sqref="J40">
    <cfRule type="cellIs" priority="436" operator="lessThanOrEqual" aboveAverage="0" equalAverage="0" bottom="0" percent="0" rank="0" text="" dxfId="4">
      <formula>H40</formula>
    </cfRule>
  </conditionalFormatting>
  <conditionalFormatting sqref="J41">
    <cfRule type="cellIs" priority="437" operator="lessThanOrEqual" aboveAverage="0" equalAverage="0" bottom="0" percent="0" rank="0" text="" dxfId="4">
      <formula>H41</formula>
    </cfRule>
  </conditionalFormatting>
  <conditionalFormatting sqref="J42">
    <cfRule type="cellIs" priority="438" operator="lessThanOrEqual" aboveAverage="0" equalAverage="0" bottom="0" percent="0" rank="0" text="" dxfId="4">
      <formula>H42</formula>
    </cfRule>
  </conditionalFormatting>
  <conditionalFormatting sqref="J43">
    <cfRule type="cellIs" priority="439" operator="lessThanOrEqual" aboveAverage="0" equalAverage="0" bottom="0" percent="0" rank="0" text="" dxfId="4">
      <formula>H43</formula>
    </cfRule>
  </conditionalFormatting>
  <conditionalFormatting sqref="J44">
    <cfRule type="cellIs" priority="440" operator="lessThanOrEqual" aboveAverage="0" equalAverage="0" bottom="0" percent="0" rank="0" text="" dxfId="4">
      <formula>H44</formula>
    </cfRule>
  </conditionalFormatting>
  <conditionalFormatting sqref="J45">
    <cfRule type="cellIs" priority="441" operator="lessThanOrEqual" aboveAverage="0" equalAverage="0" bottom="0" percent="0" rank="0" text="" dxfId="4">
      <formula>H45</formula>
    </cfRule>
  </conditionalFormatting>
  <conditionalFormatting sqref="J46">
    <cfRule type="cellIs" priority="442" operator="lessThanOrEqual" aboveAverage="0" equalAverage="0" bottom="0" percent="0" rank="0" text="" dxfId="4">
      <formula>H46</formula>
    </cfRule>
  </conditionalFormatting>
  <conditionalFormatting sqref="J47">
    <cfRule type="cellIs" priority="443" operator="lessThanOrEqual" aboveAverage="0" equalAverage="0" bottom="0" percent="0" rank="0" text="" dxfId="4">
      <formula>H47</formula>
    </cfRule>
  </conditionalFormatting>
  <conditionalFormatting sqref="J48">
    <cfRule type="cellIs" priority="444" operator="lessThanOrEqual" aboveAverage="0" equalAverage="0" bottom="0" percent="0" rank="0" text="" dxfId="4">
      <formula>H48</formula>
    </cfRule>
  </conditionalFormatting>
  <conditionalFormatting sqref="J49">
    <cfRule type="cellIs" priority="445" operator="lessThanOrEqual" aboveAverage="0" equalAverage="0" bottom="0" percent="0" rank="0" text="" dxfId="4">
      <formula>H49</formula>
    </cfRule>
  </conditionalFormatting>
  <conditionalFormatting sqref="J50">
    <cfRule type="cellIs" priority="446" operator="lessThanOrEqual" aboveAverage="0" equalAverage="0" bottom="0" percent="0" rank="0" text="" dxfId="4">
      <formula>H50</formula>
    </cfRule>
  </conditionalFormatting>
  <conditionalFormatting sqref="J51">
    <cfRule type="cellIs" priority="447" operator="lessThanOrEqual" aboveAverage="0" equalAverage="0" bottom="0" percent="0" rank="0" text="" dxfId="4">
      <formula>H51</formula>
    </cfRule>
  </conditionalFormatting>
  <conditionalFormatting sqref="J52">
    <cfRule type="cellIs" priority="448" operator="lessThanOrEqual" aboveAverage="0" equalAverage="0" bottom="0" percent="0" rank="0" text="" dxfId="4">
      <formula>H52</formula>
    </cfRule>
  </conditionalFormatting>
  <conditionalFormatting sqref="J53">
    <cfRule type="cellIs" priority="449" operator="lessThanOrEqual" aboveAverage="0" equalAverage="0" bottom="0" percent="0" rank="0" text="" dxfId="4">
      <formula>H53</formula>
    </cfRule>
  </conditionalFormatting>
  <conditionalFormatting sqref="J54">
    <cfRule type="cellIs" priority="450" operator="lessThanOrEqual" aboveAverage="0" equalAverage="0" bottom="0" percent="0" rank="0" text="" dxfId="4">
      <formula>H54</formula>
    </cfRule>
  </conditionalFormatting>
  <conditionalFormatting sqref="J55">
    <cfRule type="cellIs" priority="451" operator="lessThanOrEqual" aboveAverage="0" equalAverage="0" bottom="0" percent="0" rank="0" text="" dxfId="4">
      <formula>H55</formula>
    </cfRule>
  </conditionalFormatting>
  <conditionalFormatting sqref="J56">
    <cfRule type="cellIs" priority="452" operator="lessThanOrEqual" aboveAverage="0" equalAverage="0" bottom="0" percent="0" rank="0" text="" dxfId="4">
      <formula>H56</formula>
    </cfRule>
  </conditionalFormatting>
  <conditionalFormatting sqref="J57">
    <cfRule type="cellIs" priority="453" operator="lessThanOrEqual" aboveAverage="0" equalAverage="0" bottom="0" percent="0" rank="0" text="" dxfId="4">
      <formula>H57</formula>
    </cfRule>
  </conditionalFormatting>
  <conditionalFormatting sqref="J58">
    <cfRule type="cellIs" priority="454" operator="lessThanOrEqual" aboveAverage="0" equalAverage="0" bottom="0" percent="0" rank="0" text="" dxfId="4">
      <formula>H58</formula>
    </cfRule>
  </conditionalFormatting>
  <conditionalFormatting sqref="J59">
    <cfRule type="cellIs" priority="455" operator="lessThanOrEqual" aboveAverage="0" equalAverage="0" bottom="0" percent="0" rank="0" text="" dxfId="4">
      <formula>H59</formula>
    </cfRule>
  </conditionalFormatting>
  <conditionalFormatting sqref="J60">
    <cfRule type="cellIs" priority="456" operator="lessThanOrEqual" aboveAverage="0" equalAverage="0" bottom="0" percent="0" rank="0" text="" dxfId="4">
      <formula>H60</formula>
    </cfRule>
  </conditionalFormatting>
  <conditionalFormatting sqref="J61">
    <cfRule type="cellIs" priority="457" operator="lessThanOrEqual" aboveAverage="0" equalAverage="0" bottom="0" percent="0" rank="0" text="" dxfId="4">
      <formula>H61</formula>
    </cfRule>
  </conditionalFormatting>
  <conditionalFormatting sqref="J62">
    <cfRule type="cellIs" priority="458" operator="lessThanOrEqual" aboveAverage="0" equalAverage="0" bottom="0" percent="0" rank="0" text="" dxfId="4">
      <formula>H62</formula>
    </cfRule>
  </conditionalFormatting>
  <conditionalFormatting sqref="J63">
    <cfRule type="cellIs" priority="459" operator="lessThanOrEqual" aboveAverage="0" equalAverage="0" bottom="0" percent="0" rank="0" text="" dxfId="4">
      <formula>H63</formula>
    </cfRule>
  </conditionalFormatting>
  <conditionalFormatting sqref="J64">
    <cfRule type="cellIs" priority="460" operator="lessThanOrEqual" aboveAverage="0" equalAverage="0" bottom="0" percent="0" rank="0" text="" dxfId="4">
      <formula>H64</formula>
    </cfRule>
  </conditionalFormatting>
  <conditionalFormatting sqref="J65">
    <cfRule type="cellIs" priority="461" operator="lessThanOrEqual" aboveAverage="0" equalAverage="0" bottom="0" percent="0" rank="0" text="" dxfId="4">
      <formula>H65</formula>
    </cfRule>
  </conditionalFormatting>
  <conditionalFormatting sqref="J66">
    <cfRule type="cellIs" priority="462" operator="lessThanOrEqual" aboveAverage="0" equalAverage="0" bottom="0" percent="0" rank="0" text="" dxfId="4">
      <formula>H66</formula>
    </cfRule>
  </conditionalFormatting>
  <conditionalFormatting sqref="J67">
    <cfRule type="cellIs" priority="463" operator="lessThanOrEqual" aboveAverage="0" equalAverage="0" bottom="0" percent="0" rank="0" text="" dxfId="4">
      <formula>H67</formula>
    </cfRule>
  </conditionalFormatting>
  <conditionalFormatting sqref="J8">
    <cfRule type="cellIs" priority="464" operator="lessThanOrEqual" aboveAverage="0" equalAverage="0" bottom="0" percent="0" rank="0" text="" dxfId="4">
      <formula>H8</formula>
    </cfRule>
  </conditionalFormatting>
  <conditionalFormatting sqref="J9">
    <cfRule type="cellIs" priority="465" operator="lessThanOrEqual" aboveAverage="0" equalAverage="0" bottom="0" percent="0" rank="0" text="" dxfId="4">
      <formula>H9</formula>
    </cfRule>
  </conditionalFormatting>
  <conditionalFormatting sqref="K10">
    <cfRule type="cellIs" priority="466" operator="lessThanOrEqual" aboveAverage="0" equalAverage="0" bottom="0" percent="0" rank="0" text="" dxfId="4">
      <formula>I10</formula>
    </cfRule>
  </conditionalFormatting>
  <conditionalFormatting sqref="K11">
    <cfRule type="cellIs" priority="467" operator="lessThanOrEqual" aboveAverage="0" equalAverage="0" bottom="0" percent="0" rank="0" text="" dxfId="4">
      <formula>I11</formula>
    </cfRule>
  </conditionalFormatting>
  <conditionalFormatting sqref="K12">
    <cfRule type="cellIs" priority="468" operator="lessThanOrEqual" aboveAverage="0" equalAverage="0" bottom="0" percent="0" rank="0" text="" dxfId="4">
      <formula>I12</formula>
    </cfRule>
  </conditionalFormatting>
  <conditionalFormatting sqref="K13">
    <cfRule type="cellIs" priority="469" operator="lessThanOrEqual" aboveAverage="0" equalAverage="0" bottom="0" percent="0" rank="0" text="" dxfId="4">
      <formula>I13</formula>
    </cfRule>
  </conditionalFormatting>
  <conditionalFormatting sqref="K14">
    <cfRule type="cellIs" priority="470" operator="lessThanOrEqual" aboveAverage="0" equalAverage="0" bottom="0" percent="0" rank="0" text="" dxfId="4">
      <formula>I14</formula>
    </cfRule>
  </conditionalFormatting>
  <conditionalFormatting sqref="K16">
    <cfRule type="cellIs" priority="471" operator="lessThanOrEqual" aboveAverage="0" equalAverage="0" bottom="0" percent="0" rank="0" text="" dxfId="4">
      <formula>I16</formula>
    </cfRule>
  </conditionalFormatting>
  <conditionalFormatting sqref="K17">
    <cfRule type="cellIs" priority="472" operator="lessThanOrEqual" aboveAverage="0" equalAverage="0" bottom="0" percent="0" rank="0" text="" dxfId="4">
      <formula>I17</formula>
    </cfRule>
  </conditionalFormatting>
  <conditionalFormatting sqref="K18">
    <cfRule type="cellIs" priority="473" operator="lessThanOrEqual" aboveAverage="0" equalAverage="0" bottom="0" percent="0" rank="0" text="" dxfId="4">
      <formula>I18</formula>
    </cfRule>
  </conditionalFormatting>
  <conditionalFormatting sqref="K19">
    <cfRule type="cellIs" priority="474" operator="lessThanOrEqual" aboveAverage="0" equalAverage="0" bottom="0" percent="0" rank="0" text="" dxfId="4">
      <formula>I19</formula>
    </cfRule>
  </conditionalFormatting>
  <conditionalFormatting sqref="K20">
    <cfRule type="cellIs" priority="475" operator="lessThanOrEqual" aboveAverage="0" equalAverage="0" bottom="0" percent="0" rank="0" text="" dxfId="4">
      <formula>I20</formula>
    </cfRule>
  </conditionalFormatting>
  <conditionalFormatting sqref="K21">
    <cfRule type="cellIs" priority="476" operator="lessThanOrEqual" aboveAverage="0" equalAverage="0" bottom="0" percent="0" rank="0" text="" dxfId="4">
      <formula>I21</formula>
    </cfRule>
  </conditionalFormatting>
  <conditionalFormatting sqref="K23">
    <cfRule type="cellIs" priority="477" operator="lessThanOrEqual" aboveAverage="0" equalAverage="0" bottom="0" percent="0" rank="0" text="" dxfId="4">
      <formula>I23</formula>
    </cfRule>
  </conditionalFormatting>
  <conditionalFormatting sqref="K24">
    <cfRule type="cellIs" priority="478" operator="lessThanOrEqual" aboveAverage="0" equalAverage="0" bottom="0" percent="0" rank="0" text="" dxfId="4">
      <formula>I24</formula>
    </cfRule>
  </conditionalFormatting>
  <conditionalFormatting sqref="K27">
    <cfRule type="cellIs" priority="479" operator="lessThanOrEqual" aboveAverage="0" equalAverage="0" bottom="0" percent="0" rank="0" text="" dxfId="4">
      <formula>I27</formula>
    </cfRule>
  </conditionalFormatting>
  <conditionalFormatting sqref="K28">
    <cfRule type="cellIs" priority="480" operator="lessThanOrEqual" aboveAverage="0" equalAverage="0" bottom="0" percent="0" rank="0" text="" dxfId="4">
      <formula>I28</formula>
    </cfRule>
  </conditionalFormatting>
  <conditionalFormatting sqref="K29">
    <cfRule type="cellIs" priority="481" operator="lessThanOrEqual" aboveAverage="0" equalAverage="0" bottom="0" percent="0" rank="0" text="" dxfId="4">
      <formula>I29</formula>
    </cfRule>
  </conditionalFormatting>
  <conditionalFormatting sqref="K30">
    <cfRule type="cellIs" priority="482" operator="lessThanOrEqual" aboveAverage="0" equalAverage="0" bottom="0" percent="0" rank="0" text="" dxfId="4">
      <formula>I30</formula>
    </cfRule>
  </conditionalFormatting>
  <conditionalFormatting sqref="K32">
    <cfRule type="cellIs" priority="483" operator="lessThanOrEqual" aboveAverage="0" equalAverage="0" bottom="0" percent="0" rank="0" text="" dxfId="4">
      <formula>I32</formula>
    </cfRule>
  </conditionalFormatting>
  <conditionalFormatting sqref="K33">
    <cfRule type="cellIs" priority="484" operator="lessThanOrEqual" aboveAverage="0" equalAverage="0" bottom="0" percent="0" rank="0" text="" dxfId="4">
      <formula>I33</formula>
    </cfRule>
  </conditionalFormatting>
  <conditionalFormatting sqref="K34">
    <cfRule type="cellIs" priority="485" operator="lessThanOrEqual" aboveAverage="0" equalAverage="0" bottom="0" percent="0" rank="0" text="" dxfId="4">
      <formula>I34</formula>
    </cfRule>
  </conditionalFormatting>
  <conditionalFormatting sqref="K35">
    <cfRule type="cellIs" priority="486" operator="lessThanOrEqual" aboveAverage="0" equalAverage="0" bottom="0" percent="0" rank="0" text="" dxfId="4">
      <formula>I35</formula>
    </cfRule>
  </conditionalFormatting>
  <conditionalFormatting sqref="K36">
    <cfRule type="cellIs" priority="487" operator="lessThanOrEqual" aboveAverage="0" equalAverage="0" bottom="0" percent="0" rank="0" text="" dxfId="4">
      <formula>I36</formula>
    </cfRule>
  </conditionalFormatting>
  <conditionalFormatting sqref="K37">
    <cfRule type="cellIs" priority="488" operator="lessThanOrEqual" aboveAverage="0" equalAverage="0" bottom="0" percent="0" rank="0" text="" dxfId="4">
      <formula>I37</formula>
    </cfRule>
  </conditionalFormatting>
  <conditionalFormatting sqref="K38">
    <cfRule type="cellIs" priority="489" operator="lessThanOrEqual" aboveAverage="0" equalAverage="0" bottom="0" percent="0" rank="0" text="" dxfId="4">
      <formula>I38</formula>
    </cfRule>
  </conditionalFormatting>
  <conditionalFormatting sqref="K39">
    <cfRule type="cellIs" priority="490" operator="lessThanOrEqual" aboveAverage="0" equalAverage="0" bottom="0" percent="0" rank="0" text="" dxfId="4">
      <formula>I39</formula>
    </cfRule>
  </conditionalFormatting>
  <conditionalFormatting sqref="K40">
    <cfRule type="cellIs" priority="491" operator="lessThanOrEqual" aboveAverage="0" equalAverage="0" bottom="0" percent="0" rank="0" text="" dxfId="4">
      <formula>I40</formula>
    </cfRule>
  </conditionalFormatting>
  <conditionalFormatting sqref="K41">
    <cfRule type="cellIs" priority="492" operator="lessThanOrEqual" aboveAverage="0" equalAverage="0" bottom="0" percent="0" rank="0" text="" dxfId="4">
      <formula>I41</formula>
    </cfRule>
  </conditionalFormatting>
  <conditionalFormatting sqref="K42">
    <cfRule type="cellIs" priority="493" operator="lessThanOrEqual" aboveAverage="0" equalAverage="0" bottom="0" percent="0" rank="0" text="" dxfId="4">
      <formula>I42</formula>
    </cfRule>
  </conditionalFormatting>
  <conditionalFormatting sqref="K43">
    <cfRule type="cellIs" priority="494" operator="lessThanOrEqual" aboveAverage="0" equalAverage="0" bottom="0" percent="0" rank="0" text="" dxfId="4">
      <formula>I43</formula>
    </cfRule>
  </conditionalFormatting>
  <conditionalFormatting sqref="K44">
    <cfRule type="cellIs" priority="495" operator="lessThanOrEqual" aboveAverage="0" equalAverage="0" bottom="0" percent="0" rank="0" text="" dxfId="4">
      <formula>I44</formula>
    </cfRule>
  </conditionalFormatting>
  <conditionalFormatting sqref="K45">
    <cfRule type="cellIs" priority="496" operator="lessThanOrEqual" aboveAverage="0" equalAverage="0" bottom="0" percent="0" rank="0" text="" dxfId="4">
      <formula>I45</formula>
    </cfRule>
  </conditionalFormatting>
  <conditionalFormatting sqref="K46">
    <cfRule type="cellIs" priority="497" operator="lessThanOrEqual" aboveAverage="0" equalAverage="0" bottom="0" percent="0" rank="0" text="" dxfId="4">
      <formula>I46</formula>
    </cfRule>
  </conditionalFormatting>
  <conditionalFormatting sqref="K47">
    <cfRule type="cellIs" priority="498" operator="lessThanOrEqual" aboveAverage="0" equalAverage="0" bottom="0" percent="0" rank="0" text="" dxfId="4">
      <formula>I47</formula>
    </cfRule>
  </conditionalFormatting>
  <conditionalFormatting sqref="K48">
    <cfRule type="cellIs" priority="499" operator="lessThanOrEqual" aboveAverage="0" equalAverage="0" bottom="0" percent="0" rank="0" text="" dxfId="4">
      <formula>I48</formula>
    </cfRule>
  </conditionalFormatting>
  <conditionalFormatting sqref="K49">
    <cfRule type="cellIs" priority="500" operator="lessThanOrEqual" aboveAverage="0" equalAverage="0" bottom="0" percent="0" rank="0" text="" dxfId="4">
      <formula>I49</formula>
    </cfRule>
  </conditionalFormatting>
  <conditionalFormatting sqref="K50">
    <cfRule type="cellIs" priority="501" operator="lessThanOrEqual" aboveAverage="0" equalAverage="0" bottom="0" percent="0" rank="0" text="" dxfId="4">
      <formula>I50</formula>
    </cfRule>
  </conditionalFormatting>
  <conditionalFormatting sqref="K51">
    <cfRule type="cellIs" priority="502" operator="lessThanOrEqual" aboveAverage="0" equalAverage="0" bottom="0" percent="0" rank="0" text="" dxfId="4">
      <formula>I51</formula>
    </cfRule>
  </conditionalFormatting>
  <conditionalFormatting sqref="K52">
    <cfRule type="cellIs" priority="503" operator="lessThanOrEqual" aboveAverage="0" equalAverage="0" bottom="0" percent="0" rank="0" text="" dxfId="4">
      <formula>I52</formula>
    </cfRule>
  </conditionalFormatting>
  <conditionalFormatting sqref="K53">
    <cfRule type="cellIs" priority="504" operator="lessThanOrEqual" aboveAverage="0" equalAverage="0" bottom="0" percent="0" rank="0" text="" dxfId="4">
      <formula>I53</formula>
    </cfRule>
  </conditionalFormatting>
  <conditionalFormatting sqref="K54">
    <cfRule type="cellIs" priority="505" operator="lessThanOrEqual" aboveAverage="0" equalAverage="0" bottom="0" percent="0" rank="0" text="" dxfId="4">
      <formula>I54</formula>
    </cfRule>
  </conditionalFormatting>
  <conditionalFormatting sqref="K55">
    <cfRule type="cellIs" priority="506" operator="lessThanOrEqual" aboveAverage="0" equalAverage="0" bottom="0" percent="0" rank="0" text="" dxfId="4">
      <formula>I55</formula>
    </cfRule>
  </conditionalFormatting>
  <conditionalFormatting sqref="K56">
    <cfRule type="cellIs" priority="507" operator="lessThanOrEqual" aboveAverage="0" equalAverage="0" bottom="0" percent="0" rank="0" text="" dxfId="4">
      <formula>I56</formula>
    </cfRule>
  </conditionalFormatting>
  <conditionalFormatting sqref="K57">
    <cfRule type="cellIs" priority="508" operator="lessThanOrEqual" aboveAverage="0" equalAverage="0" bottom="0" percent="0" rank="0" text="" dxfId="4">
      <formula>I57</formula>
    </cfRule>
  </conditionalFormatting>
  <conditionalFormatting sqref="K58">
    <cfRule type="cellIs" priority="509" operator="lessThanOrEqual" aboveAverage="0" equalAverage="0" bottom="0" percent="0" rank="0" text="" dxfId="4">
      <formula>I58</formula>
    </cfRule>
  </conditionalFormatting>
  <conditionalFormatting sqref="K59">
    <cfRule type="cellIs" priority="510" operator="lessThanOrEqual" aboveAverage="0" equalAverage="0" bottom="0" percent="0" rank="0" text="" dxfId="4">
      <formula>I59</formula>
    </cfRule>
  </conditionalFormatting>
  <conditionalFormatting sqref="K60">
    <cfRule type="cellIs" priority="511" operator="lessThanOrEqual" aboveAverage="0" equalAverage="0" bottom="0" percent="0" rank="0" text="" dxfId="4">
      <formula>I60</formula>
    </cfRule>
  </conditionalFormatting>
  <conditionalFormatting sqref="K61">
    <cfRule type="cellIs" priority="512" operator="lessThanOrEqual" aboveAverage="0" equalAverage="0" bottom="0" percent="0" rank="0" text="" dxfId="4">
      <formula>I61</formula>
    </cfRule>
  </conditionalFormatting>
  <conditionalFormatting sqref="K62">
    <cfRule type="cellIs" priority="513" operator="lessThanOrEqual" aboveAverage="0" equalAverage="0" bottom="0" percent="0" rank="0" text="" dxfId="4">
      <formula>I62</formula>
    </cfRule>
  </conditionalFormatting>
  <conditionalFormatting sqref="K63">
    <cfRule type="cellIs" priority="514" operator="lessThanOrEqual" aboveAverage="0" equalAverage="0" bottom="0" percent="0" rank="0" text="" dxfId="4">
      <formula>I63</formula>
    </cfRule>
  </conditionalFormatting>
  <conditionalFormatting sqref="K64">
    <cfRule type="cellIs" priority="515" operator="lessThanOrEqual" aboveAverage="0" equalAverage="0" bottom="0" percent="0" rank="0" text="" dxfId="4">
      <formula>I64</formula>
    </cfRule>
  </conditionalFormatting>
  <conditionalFormatting sqref="K65">
    <cfRule type="cellIs" priority="516" operator="lessThanOrEqual" aboveAverage="0" equalAverage="0" bottom="0" percent="0" rank="0" text="" dxfId="4">
      <formula>I65</formula>
    </cfRule>
  </conditionalFormatting>
  <conditionalFormatting sqref="K66">
    <cfRule type="cellIs" priority="517" operator="lessThanOrEqual" aboveAverage="0" equalAverage="0" bottom="0" percent="0" rank="0" text="" dxfId="4">
      <formula>I66</formula>
    </cfRule>
  </conditionalFormatting>
  <conditionalFormatting sqref="K67">
    <cfRule type="cellIs" priority="518" operator="lessThanOrEqual" aboveAverage="0" equalAverage="0" bottom="0" percent="0" rank="0" text="" dxfId="4">
      <formula>I67</formula>
    </cfRule>
  </conditionalFormatting>
  <conditionalFormatting sqref="K8">
    <cfRule type="cellIs" priority="519" operator="lessThanOrEqual" aboveAverage="0" equalAverage="0" bottom="0" percent="0" rank="0" text="" dxfId="4">
      <formula>I8</formula>
    </cfRule>
  </conditionalFormatting>
  <conditionalFormatting sqref="K9">
    <cfRule type="cellIs" priority="520" operator="lessThanOrEqual" aboveAverage="0" equalAverage="0" bottom="0" percent="0" rank="0" text="" dxfId="4">
      <formula>I9</formula>
    </cfRule>
  </conditionalFormatting>
  <conditionalFormatting sqref="R16">
    <cfRule type="cellIs" priority="521" operator="equal" aboveAverage="0" equalAverage="0" bottom="0" percent="0" rank="0" text="" dxfId="1">
      <formula>0</formula>
    </cfRule>
    <cfRule type="cellIs" priority="522" operator="lessThan" aboveAverage="0" equalAverage="0" bottom="0" percent="0" rank="0" text="" dxfId="2">
      <formula>E16</formula>
    </cfRule>
  </conditionalFormatting>
  <conditionalFormatting sqref="R20">
    <cfRule type="cellIs" priority="523" operator="equal" aboveAverage="0" equalAverage="0" bottom="0" percent="0" rank="0" text="" dxfId="1">
      <formula>0</formula>
    </cfRule>
    <cfRule type="cellIs" priority="524" operator="lessThan" aboveAverage="0" equalAverage="0" bottom="0" percent="0" rank="0" text="" dxfId="2">
      <formula>E20</formula>
    </cfRule>
  </conditionalFormatting>
  <conditionalFormatting sqref="R22">
    <cfRule type="cellIs" priority="525" operator="equal" aboveAverage="0" equalAverage="0" bottom="0" percent="0" rank="0" text="" dxfId="1">
      <formula>0</formula>
    </cfRule>
    <cfRule type="cellIs" priority="526" operator="lessThan" aboveAverage="0" equalAverage="0" bottom="0" percent="0" rank="0" text="" dxfId="2">
      <formula>E22</formula>
    </cfRule>
  </conditionalFormatting>
  <conditionalFormatting sqref="R23">
    <cfRule type="cellIs" priority="527" operator="equal" aboveAverage="0" equalAverage="0" bottom="0" percent="0" rank="0" text="" dxfId="1">
      <formula>0</formula>
    </cfRule>
    <cfRule type="cellIs" priority="528" operator="lessThan" aboveAverage="0" equalAverage="0" bottom="0" percent="0" rank="0" text="" dxfId="2">
      <formula>E23</formula>
    </cfRule>
  </conditionalFormatting>
  <conditionalFormatting sqref="R25">
    <cfRule type="cellIs" priority="529" operator="equal" aboveAverage="0" equalAverage="0" bottom="0" percent="0" rank="0" text="" dxfId="1">
      <formula>0</formula>
    </cfRule>
    <cfRule type="cellIs" priority="530" operator="lessThan" aboveAverage="0" equalAverage="0" bottom="0" percent="0" rank="0" text="" dxfId="2">
      <formula>E25</formula>
    </cfRule>
  </conditionalFormatting>
  <conditionalFormatting sqref="R28">
    <cfRule type="cellIs" priority="531" operator="equal" aboveAverage="0" equalAverage="0" bottom="0" percent="0" rank="0" text="" dxfId="1">
      <formula>0</formula>
    </cfRule>
    <cfRule type="cellIs" priority="532" operator="lessThan" aboveAverage="0" equalAverage="0" bottom="0" percent="0" rank="0" text="" dxfId="2">
      <formula>E28</formula>
    </cfRule>
  </conditionalFormatting>
  <conditionalFormatting sqref="R30">
    <cfRule type="cellIs" priority="533" operator="equal" aboveAverage="0" equalAverage="0" bottom="0" percent="0" rank="0" text="" dxfId="1">
      <formula>0</formula>
    </cfRule>
    <cfRule type="cellIs" priority="534" operator="lessThan" aboveAverage="0" equalAverage="0" bottom="0" percent="0" rank="0" text="" dxfId="2">
      <formula>E30</formula>
    </cfRule>
  </conditionalFormatting>
  <conditionalFormatting sqref="R35">
    <cfRule type="cellIs" priority="535" operator="equal" aboveAverage="0" equalAverage="0" bottom="0" percent="0" rank="0" text="" dxfId="1">
      <formula>0</formula>
    </cfRule>
    <cfRule type="cellIs" priority="536" operator="lessThan" aboveAverage="0" equalAverage="0" bottom="0" percent="0" rank="0" text="" dxfId="2">
      <formula>E35</formula>
    </cfRule>
  </conditionalFormatting>
  <conditionalFormatting sqref="R61">
    <cfRule type="cellIs" priority="537" operator="equal" aboveAverage="0" equalAverage="0" bottom="0" percent="0" rank="0" text="" dxfId="1">
      <formula>0</formula>
    </cfRule>
    <cfRule type="cellIs" priority="538" operator="lessThan" aboveAverage="0" equalAverage="0" bottom="0" percent="0" rank="0" text="" dxfId="2">
      <formula>E61</formula>
    </cfRule>
  </conditionalFormatting>
  <conditionalFormatting sqref="R62">
    <cfRule type="cellIs" priority="539" operator="equal" aboveAverage="0" equalAverage="0" bottom="0" percent="0" rank="0" text="" dxfId="1">
      <formula>0</formula>
    </cfRule>
    <cfRule type="cellIs" priority="540" operator="lessThan" aboveAverage="0" equalAverage="0" bottom="0" percent="0" rank="0" text="" dxfId="2">
      <formula>E62</formula>
    </cfRule>
  </conditionalFormatting>
  <conditionalFormatting sqref="R63">
    <cfRule type="cellIs" priority="541" operator="equal" aboveAverage="0" equalAverage="0" bottom="0" percent="0" rank="0" text="" dxfId="1">
      <formula>0</formula>
    </cfRule>
    <cfRule type="cellIs" priority="542" operator="lessThan" aboveAverage="0" equalAverage="0" bottom="0" percent="0" rank="0" text="" dxfId="2">
      <formula>E63</formula>
    </cfRule>
  </conditionalFormatting>
  <conditionalFormatting sqref="S16">
    <cfRule type="cellIs" priority="543" operator="greaterThan" aboveAverage="0" equalAverage="0" bottom="0" percent="0" rank="0" text="" dxfId="1">
      <formula>R16</formula>
    </cfRule>
  </conditionalFormatting>
  <conditionalFormatting sqref="S20">
    <cfRule type="cellIs" priority="544" operator="greaterThan" aboveAverage="0" equalAverage="0" bottom="0" percent="0" rank="0" text="" dxfId="1">
      <formula>R20</formula>
    </cfRule>
  </conditionalFormatting>
  <conditionalFormatting sqref="S22">
    <cfRule type="cellIs" priority="545" operator="greaterThan" aboveAverage="0" equalAverage="0" bottom="0" percent="0" rank="0" text="" dxfId="1">
      <formula>R22</formula>
    </cfRule>
  </conditionalFormatting>
  <conditionalFormatting sqref="S23">
    <cfRule type="cellIs" priority="546" operator="greaterThan" aboveAverage="0" equalAverage="0" bottom="0" percent="0" rank="0" text="" dxfId="1">
      <formula>R23</formula>
    </cfRule>
  </conditionalFormatting>
  <conditionalFormatting sqref="S25">
    <cfRule type="cellIs" priority="547" operator="greaterThan" aboveAverage="0" equalAverage="0" bottom="0" percent="0" rank="0" text="" dxfId="1">
      <formula>R25</formula>
    </cfRule>
  </conditionalFormatting>
  <conditionalFormatting sqref="S28">
    <cfRule type="cellIs" priority="548" operator="greaterThan" aboveAverage="0" equalAverage="0" bottom="0" percent="0" rank="0" text="" dxfId="1">
      <formula>R28</formula>
    </cfRule>
  </conditionalFormatting>
  <conditionalFormatting sqref="S30">
    <cfRule type="cellIs" priority="549" operator="greaterThan" aboveAverage="0" equalAverage="0" bottom="0" percent="0" rank="0" text="" dxfId="1">
      <formula>R30</formula>
    </cfRule>
  </conditionalFormatting>
  <conditionalFormatting sqref="S35">
    <cfRule type="cellIs" priority="550" operator="greaterThan" aboveAverage="0" equalAverage="0" bottom="0" percent="0" rank="0" text="" dxfId="1">
      <formula>R35</formula>
    </cfRule>
  </conditionalFormatting>
  <conditionalFormatting sqref="S61">
    <cfRule type="cellIs" priority="551" operator="greaterThan" aboveAverage="0" equalAverage="0" bottom="0" percent="0" rank="0" text="" dxfId="1">
      <formula>R61</formula>
    </cfRule>
  </conditionalFormatting>
  <conditionalFormatting sqref="S62">
    <cfRule type="cellIs" priority="552" operator="greaterThan" aboveAverage="0" equalAverage="0" bottom="0" percent="0" rank="0" text="" dxfId="1">
      <formula>R62</formula>
    </cfRule>
  </conditionalFormatting>
  <conditionalFormatting sqref="S63">
    <cfRule type="cellIs" priority="553" operator="greaterThan" aboveAverage="0" equalAverage="0" bottom="0" percent="0" rank="0" text="" dxfId="1">
      <formula>R63</formula>
    </cfRule>
  </conditionalFormatting>
  <conditionalFormatting sqref="T16">
    <cfRule type="cellIs" priority="554" operator="lessThanOrEqual" aboveAverage="0" equalAverage="0" bottom="0" percent="0" rank="0" text="" dxfId="4">
      <formula>H16</formula>
    </cfRule>
  </conditionalFormatting>
  <conditionalFormatting sqref="T20">
    <cfRule type="cellIs" priority="555" operator="lessThanOrEqual" aboveAverage="0" equalAverage="0" bottom="0" percent="0" rank="0" text="" dxfId="4">
      <formula>H20</formula>
    </cfRule>
  </conditionalFormatting>
  <conditionalFormatting sqref="T22">
    <cfRule type="cellIs" priority="556" operator="lessThanOrEqual" aboveAverage="0" equalAverage="0" bottom="0" percent="0" rank="0" text="" dxfId="4">
      <formula>H22</formula>
    </cfRule>
  </conditionalFormatting>
  <conditionalFormatting sqref="T23">
    <cfRule type="cellIs" priority="557" operator="lessThanOrEqual" aboveAverage="0" equalAverage="0" bottom="0" percent="0" rank="0" text="" dxfId="4">
      <formula>H23</formula>
    </cfRule>
  </conditionalFormatting>
  <conditionalFormatting sqref="T25">
    <cfRule type="cellIs" priority="558" operator="lessThanOrEqual" aboveAverage="0" equalAverage="0" bottom="0" percent="0" rank="0" text="" dxfId="4">
      <formula>H25</formula>
    </cfRule>
  </conditionalFormatting>
  <conditionalFormatting sqref="T28">
    <cfRule type="cellIs" priority="559" operator="lessThanOrEqual" aboveAverage="0" equalAverage="0" bottom="0" percent="0" rank="0" text="" dxfId="4">
      <formula>H28</formula>
    </cfRule>
  </conditionalFormatting>
  <conditionalFormatting sqref="T30">
    <cfRule type="cellIs" priority="560" operator="lessThanOrEqual" aboveAverage="0" equalAverage="0" bottom="0" percent="0" rank="0" text="" dxfId="4">
      <formula>H30</formula>
    </cfRule>
  </conditionalFormatting>
  <conditionalFormatting sqref="T35">
    <cfRule type="cellIs" priority="561" operator="lessThanOrEqual" aboveAverage="0" equalAverage="0" bottom="0" percent="0" rank="0" text="" dxfId="4">
      <formula>H35</formula>
    </cfRule>
  </conditionalFormatting>
  <conditionalFormatting sqref="T61">
    <cfRule type="cellIs" priority="562" operator="lessThanOrEqual" aboveAverage="0" equalAverage="0" bottom="0" percent="0" rank="0" text="" dxfId="4">
      <formula>H61</formula>
    </cfRule>
  </conditionalFormatting>
  <conditionalFormatting sqref="T62">
    <cfRule type="cellIs" priority="563" operator="lessThanOrEqual" aboveAverage="0" equalAverage="0" bottom="0" percent="0" rank="0" text="" dxfId="4">
      <formula>H62</formula>
    </cfRule>
  </conditionalFormatting>
  <conditionalFormatting sqref="T63">
    <cfRule type="cellIs" priority="564" operator="lessThanOrEqual" aboveAverage="0" equalAverage="0" bottom="0" percent="0" rank="0" text="" dxfId="4">
      <formula>H63</formula>
    </cfRule>
  </conditionalFormatting>
  <conditionalFormatting sqref="U16">
    <cfRule type="cellIs" priority="565" operator="lessThanOrEqual" aboveAverage="0" equalAverage="0" bottom="0" percent="0" rank="0" text="" dxfId="4">
      <formula>I16</formula>
    </cfRule>
  </conditionalFormatting>
  <conditionalFormatting sqref="U20">
    <cfRule type="cellIs" priority="566" operator="lessThanOrEqual" aboveAverage="0" equalAverage="0" bottom="0" percent="0" rank="0" text="" dxfId="4">
      <formula>I20</formula>
    </cfRule>
  </conditionalFormatting>
  <conditionalFormatting sqref="U22">
    <cfRule type="cellIs" priority="567" operator="lessThanOrEqual" aboveAverage="0" equalAverage="0" bottom="0" percent="0" rank="0" text="" dxfId="4">
      <formula>I22</formula>
    </cfRule>
  </conditionalFormatting>
  <conditionalFormatting sqref="U23">
    <cfRule type="cellIs" priority="568" operator="lessThanOrEqual" aboveAverage="0" equalAverage="0" bottom="0" percent="0" rank="0" text="" dxfId="4">
      <formula>I23</formula>
    </cfRule>
  </conditionalFormatting>
  <conditionalFormatting sqref="U25">
    <cfRule type="cellIs" priority="569" operator="lessThanOrEqual" aboveAverage="0" equalAverage="0" bottom="0" percent="0" rank="0" text="" dxfId="4">
      <formula>I25</formula>
    </cfRule>
  </conditionalFormatting>
  <conditionalFormatting sqref="U28">
    <cfRule type="cellIs" priority="570" operator="lessThanOrEqual" aboveAverage="0" equalAverage="0" bottom="0" percent="0" rank="0" text="" dxfId="4">
      <formula>I28</formula>
    </cfRule>
  </conditionalFormatting>
  <conditionalFormatting sqref="U30">
    <cfRule type="cellIs" priority="571" operator="lessThanOrEqual" aboveAverage="0" equalAverage="0" bottom="0" percent="0" rank="0" text="" dxfId="4">
      <formula>I30</formula>
    </cfRule>
  </conditionalFormatting>
  <conditionalFormatting sqref="U35">
    <cfRule type="cellIs" priority="572" operator="lessThanOrEqual" aboveAverage="0" equalAverage="0" bottom="0" percent="0" rank="0" text="" dxfId="4">
      <formula>I35</formula>
    </cfRule>
  </conditionalFormatting>
  <conditionalFormatting sqref="U61">
    <cfRule type="cellIs" priority="573" operator="lessThanOrEqual" aboveAverage="0" equalAverage="0" bottom="0" percent="0" rank="0" text="" dxfId="4">
      <formula>I61</formula>
    </cfRule>
  </conditionalFormatting>
  <conditionalFormatting sqref="U62">
    <cfRule type="cellIs" priority="574" operator="lessThanOrEqual" aboveAverage="0" equalAverage="0" bottom="0" percent="0" rank="0" text="" dxfId="4">
      <formula>I62</formula>
    </cfRule>
  </conditionalFormatting>
  <conditionalFormatting sqref="U63">
    <cfRule type="cellIs" priority="575" operator="lessThanOrEqual" aboveAverage="0" equalAverage="0" bottom="0" percent="0" rank="0" text="" dxfId="4">
      <formula>I63</formula>
    </cfRule>
  </conditionalFormatting>
  <hyperlinks>
    <hyperlink ref="L8" r:id="rId2" display="478-5719-1-ND"/>
    <hyperlink ref="L9" r:id="rId3" display="399-7999-1-ND"/>
    <hyperlink ref="L10" r:id="rId4" display="08053C101KAT2A-ND"/>
    <hyperlink ref="L11" r:id="rId5" display="08053C102KAT2A-ND"/>
    <hyperlink ref="L12" r:id="rId6" display="08053C103KAT2A-ND"/>
    <hyperlink ref="L13" r:id="rId7" display="399-15506-1-ND"/>
    <hyperlink ref="L14" r:id="rId8" display="C0805C223K8RACTU-ND"/>
    <hyperlink ref="L16" r:id="rId9" display="478-3755-1-ND"/>
    <hyperlink ref="V16" r:id="rId10" display="390-990"/>
    <hyperlink ref="L17" r:id="rId11" display="495-75814-ND"/>
    <hyperlink ref="L18" r:id="rId12" display="399-5883-ND"/>
    <hyperlink ref="L19" r:id="rId13" display="478-5030-1-ND"/>
    <hyperlink ref="L20" r:id="rId14" display="497-5559-1-ND"/>
    <hyperlink ref="V20" r:id="rId15" display="714-6850"/>
    <hyperlink ref="L21" r:id="rId16" display="BZT52C8V2-FDICT-ND"/>
    <hyperlink ref="V22" r:id="rId17" display="412-315"/>
    <hyperlink ref="L23" r:id="rId18" display="576-1189-1-ND"/>
    <hyperlink ref="V23" r:id="rId19" display="727-5295"/>
    <hyperlink ref="L24" r:id="rId20" display="576-1793-5-ND"/>
    <hyperlink ref="V25" r:id="rId21" display="548-7244"/>
    <hyperlink ref="L27" r:id="rId22" display="BC857BLT1GOSCT-ND"/>
    <hyperlink ref="L28" r:id="rId23" display="BC847BLT1GOSCT-ND"/>
    <hyperlink ref="V28" r:id="rId24" display="545-2759"/>
    <hyperlink ref="L29" r:id="rId25" display="BC857BLT1GOSCT-ND"/>
    <hyperlink ref="L30" r:id="rId26" display="BC847BLT1GOSCT-ND"/>
    <hyperlink ref="V30" r:id="rId27" display="545-2759"/>
    <hyperlink ref="L32" r:id="rId28" display="335-1148-ND"/>
    <hyperlink ref="L33" r:id="rId29" display="IRFP260MPBF-ND"/>
    <hyperlink ref="L34" r:id="rId30" display="497-15575-5-ND"/>
    <hyperlink ref="L35" r:id="rId31" display="C3M0280090D-ND"/>
    <hyperlink ref="V35" r:id="rId32" display="915-8842"/>
    <hyperlink ref="L36" r:id="rId33" display="RMCF0805JT22K0CT-ND"/>
    <hyperlink ref="L37" r:id="rId34" display="RMCF0805JT10K0CT-ND"/>
    <hyperlink ref="L38" r:id="rId35" display="RMCF0805JT2K00CT-ND"/>
    <hyperlink ref="L39" r:id="rId36" display="RMCF0805JT4K70CT-ND"/>
    <hyperlink ref="L40" r:id="rId37" display="RMCF0805JT560KCT-ND"/>
    <hyperlink ref="L41" r:id="rId38" display="RMCF0805JT5K60CT-ND"/>
    <hyperlink ref="L42" r:id="rId39" display="RMCF0805JT15K0CT-ND"/>
    <hyperlink ref="L43" r:id="rId40" display="RMCF0805JT100KCT-ND"/>
    <hyperlink ref="L44" r:id="rId41" display="RMCF0805JT33K0CT-ND"/>
    <hyperlink ref="L45" r:id="rId42" display="RMCF0805JT330RCT-ND"/>
    <hyperlink ref="L46" r:id="rId43" display="RMCF0805JT3K30CT-ND"/>
    <hyperlink ref="L47" r:id="rId44" display="RMCF0805JT100RCT-ND"/>
    <hyperlink ref="L48" r:id="rId45" display="RMCF0805JT12K0CT-ND"/>
    <hyperlink ref="L49" r:id="rId46" display="RMCF0805JT3K30CT-ND"/>
    <hyperlink ref="L50" r:id="rId47" display="RMCF0805JT1R50CT-ND"/>
    <hyperlink ref="L51" r:id="rId48" display="RMCF1210JT22R0CT-ND"/>
    <hyperlink ref="L52" r:id="rId49" display="RMCF0805JT1R00CT-ND"/>
    <hyperlink ref="L53" r:id="rId50" display="RMCF0805JT10R0CT-ND"/>
    <hyperlink ref="L54" r:id="rId51" display="RMCF0805JT47K0CT-ND"/>
    <hyperlink ref="L55" r:id="rId52" display="RMCF0805JT10R0CT-ND"/>
    <hyperlink ref="L56" r:id="rId53" display="RMCF1210JT100KCT-ND"/>
    <hyperlink ref="L57" r:id="rId54" display="732-4459-1-ND"/>
    <hyperlink ref="L58" r:id="rId55" display="497-1588-1-ND"/>
    <hyperlink ref="L59" r:id="rId56" display="1727-1982-1-ND"/>
    <hyperlink ref="L60" r:id="rId57" display="1727-1982-1-ND"/>
    <hyperlink ref="L61" r:id="rId58" display="MCP9700T-E/TTCT-ND"/>
    <hyperlink ref="V61" r:id="rId59" display="668-7209"/>
    <hyperlink ref="L62" r:id="rId60" display="74AHCT1G08SE-7DICT-ND"/>
    <hyperlink ref="V62" r:id="rId61" display="822-8681"/>
    <hyperlink ref="L63" r:id="rId62" display="336-1755-5-ND"/>
    <hyperlink ref="V63" r:id="rId63" display="753-2210"/>
    <hyperlink ref="L64" r:id="rId64" display="SI8422BB-D-IS-ND"/>
    <hyperlink ref="L65" r:id="rId65" display="FOD8012A-ND"/>
    <hyperlink ref="L66" r:id="rId66" display="296-10193-5-ND"/>
    <hyperlink ref="L67" r:id="rId67" display="296-27138-5-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2018-01-11T11:33:23Z</dcterms:created>
  <dc:creator/>
  <dc:description/>
  <dc:language>pt-BR</dc:language>
  <cp:lastModifiedBy>Hildo Guillardi Junior</cp:lastModifiedBy>
  <dcterms:modified xsi:type="dcterms:W3CDTF">2018-01-11T12:45:46Z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