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olatedPowerSupply. " sheetId="1" state="visible" r:id="rId2"/>
  </sheets>
  <definedNames>
    <definedName function="false" hidden="false" name="BoardQty" vbProcedure="false">'IsolatedPowerSupply. '!$H$1</definedName>
    <definedName function="false" hidden="false" name="digikey_part_data" vbProcedure="false">'IsolatedPowerSupply. '!$I$5:$M$22</definedName>
    <definedName function="false" hidden="false" name="farnell_part_data" vbProcedure="false">'IsolatedPowerSupply. '!$N$5:$R$22</definedName>
    <definedName function="false" hidden="false" name="global_part_data" vbProcedure="false">'IsolatedPowerSupply. '!$A$5:$H$22</definedName>
    <definedName function="false" hidden="false" name="mouser_part_data" vbProcedure="false">'IsolatedPowerSupply. '!$S$5:$W$22</definedName>
    <definedName function="false" hidden="false" name="newark_part_data" vbProcedure="false">'IsolatedPowerSupply. '!$X$5:$AB$22</definedName>
    <definedName function="false" hidden="false" name="rs_part_data" vbProcedure="false">'IsolatedPowerSupply. '!$AC$5:$AG$22</definedName>
    <definedName function="false" hidden="false" name="tme_part_data" vbProcedure="false">'IsolatedPowerSupply. '!$AH$5:$AL$22</definedName>
    <definedName function="false" hidden="false" name="TotalCost" vbProcedure="false">'IsolatedPowerSupply. '!$H$3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HGJ</author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 and link to it's datasheet (ctrl-click).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I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I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I9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I1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J24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K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$0.35      $0.35
    10   $0.24      $2.42
   100   $0.14     $13.69
   500   $0.10     $48.30
  1000   $0.08     $84.53
  3000   $0.07    $210.00</t>
        </r>
      </text>
    </comment>
    <comment ref="K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$0.05      $0.05
  4000   $0.05    $210.00
 15000   $0.05    $708.75</t>
        </r>
      </text>
    </comment>
    <comment ref="K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$0.20      $0.20
    10   $0.14      $1.44
   100   $0.07      $6.75
   500   $0.05     $23.68
  1000   $0.04     $39.20
  4000   $0.03    $116.12</t>
        </r>
      </text>
    </comment>
    <comment ref="K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$0.28      $0.28
    10   $0.19      $1.94
   100   $0.10      $9.83
   500   $0.07     $33.64
  1000   $0.06     $59.51
  2500   $0.06    $142.30
  3000   $0.05    $148.50
  5000   $0.05    $258.75
 10000   $0.04    $427.50</t>
        </r>
      </text>
    </comment>
    <comment ref="K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$0.36      $0.36
    10   $0.27      $2.66
   100   $0.15     $15.09
   500   $0.10     $49.96
  1000   $0.08     $76.60
  3000   $0.06    $194.04
  6000   $0.06    $349.26
 15000   $0.05    $776.10
 30000   $0.05   $1455.30
 75000   $0.04   $3234.00</t>
        </r>
      </text>
    </comment>
    <comment ref="K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$0.41      $0.41
    10   $0.39      $3.91
    50   $0.37     $18.70
   100   $0.36     $36.38
   250   $0.34     $85.00
   500   $0.31    $156.40
  1000   $0.29    $289.00</t>
        </r>
      </text>
    </comment>
    <comment ref="K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$0.11      $1.09
   100   $0.06      $5.95
   500   $0.04     $18.32
  1000   $0.02     $24.98
  3000   $0.02     $61.86
  6000   $0.02    $111.60
 10000   $0.02    $161.70
 15000   $0.02    $242.55
 30000   $0.01    $436.50
 50000   $0.01    $647.00
 75000   $0.01    $970.50
100000   $0.01   $1213.00
150000   $0.01   $1617.00
250000   $0.01   $2695.00</t>
        </r>
      </text>
    </comment>
    <comment ref="K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$0.11      $1.09
   100   $0.06      $5.95
   500   $0.04     $18.32
  1000   $0.02     $24.98
  3000   $0.02     $61.86
  6000   $0.02    $111.60
 10000   $0.02    $157.50
 15000   $0.02    $242.55
 30000   $0.01    $425.40
 50000   $0.01    $630.00
 75000   $0.01    $970.50
100000   $0.01   $1181.00
150000   $0.01   $1617.00
250000   $0.01   $2625.00</t>
        </r>
      </text>
    </comment>
    <comment ref="K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K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K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K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K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$1.90      $1.90
    10   $1.71     $17.10
    50   $1.55     $77.50
   100   $1.42    $142.00
   500   $1.34    $670.00
  1200   $1.19   $1428.01</t>
        </r>
      </text>
    </comment>
    <comment ref="K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$0.65      $0.65
    10   $0.56      $5.60
   100   $0.42     $41.82
   500   $0.33    $164.29
  1000   $0.25    $253.90
  1440   $0.28    $400.90
  2500   $0.22    $561.88
  5000   $0.21   $1051.25
 12500   $0.20   $2446.88</t>
        </r>
      </text>
    </comment>
    <comment ref="K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$0.62      $0.62
    10   $0.55      $5.45
   100   $0.42     $41.75
   500   $0.33    $165.00
  1000   $0.26    $264.00
  1520   $0.26    $401.28
  2500   $0.24    $598.12
  5000   $0.22   $1113.75
 12500   $0.21   $2681.25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M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M7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AVX Corporation
Size: 0.079" L x 0.049" W (2.01mm x 1.25mm)
Tolerance: ±10%
Value: 2.2µF
Voltage: 25V</t>
        </r>
      </text>
    </comment>
    <comment ref="M8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AVX Corporation
Size: 0.079" L x 0.049" W (2.01mm x 1.25mm)
Tolerance: ±10%
Value: 1000pF
Voltage: 25V</t>
        </r>
      </text>
    </comment>
    <comment ref="M9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AVX Corporation
Size: 0.079" L x 0.049" W (2.01mm x 1.25mm)
Tolerance: ±10%
Value: 0.1µF
Voltage: 25V</t>
        </r>
      </text>
    </comment>
    <comment ref="M10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AVX Corporation
Size: 0.079" L x 0.049" W (2.01mm x 1.25mm)
Tolerance: ±10%
Value: 1µF
Voltage: 25V</t>
        </r>
      </text>
    </comment>
    <comment ref="M11" authorId="0">
      <text>
        <r>
          <rPr>
            <sz val="8"/>
            <color rgb="FF000000"/>
            <rFont val="Tahoma"/>
            <family val="2"/>
            <charset val="1"/>
          </rPr>
          <t xml:space="preserve">Footprint: SOD-123
Manf: STMicroelectronics</t>
        </r>
      </text>
    </comment>
    <comment ref="M12" authorId="0">
      <text>
        <r>
          <rPr>
            <sz val="8"/>
            <color rgb="FF000000"/>
            <rFont val="Tahoma"/>
            <family val="2"/>
            <charset val="1"/>
          </rPr>
          <t xml:space="preserve">Current: 18A
Manf: Phoenix Contact
Voltage: 300V</t>
        </r>
      </text>
    </comment>
    <comment ref="M13" authorId="0">
      <text>
        <r>
          <rPr>
            <sz val="8"/>
            <color rgb="FF000000"/>
            <rFont val="Tahoma"/>
            <family val="2"/>
            <charset val="1"/>
          </rPr>
          <t xml:space="preserve">Footprint: TO-236-3, SC-59, SOT-23-3
Manf: ON Semiconductor</t>
        </r>
      </text>
    </comment>
    <comment ref="M14" authorId="0">
      <text>
        <r>
          <rPr>
            <sz val="8"/>
            <color rgb="FF000000"/>
            <rFont val="Tahoma"/>
            <family val="2"/>
            <charset val="1"/>
          </rPr>
          <t xml:space="preserve">Footprint: TO-236-3, SC-59, SOT-23-3
Manf: ON Semiconductor</t>
        </r>
      </text>
    </comment>
    <comment ref="M15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12 kOhms</t>
        </r>
      </text>
    </comment>
    <comment ref="M16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3.3 kOhms</t>
        </r>
      </text>
    </comment>
    <comment ref="M17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1.5 Ohms</t>
        </r>
      </text>
    </comment>
    <comment ref="M19" authorId="0">
      <text>
        <r>
          <rPr>
            <sz val="8"/>
            <color rgb="FF000000"/>
            <rFont val="Tahoma"/>
            <family val="2"/>
            <charset val="1"/>
          </rPr>
          <t xml:space="preserve">Footprint: 0805 (2012 Metric)
Manf: Stackpole Electronics Inc.
Size: 0.079" L x 0.049" W (2.00mm x 1.25mm)
Tolerance: ±5%
Value: 4.7 kOhms</t>
        </r>
      </text>
    </comment>
    <comment ref="M20" authorId="0">
      <text>
        <r>
          <rPr>
            <sz val="8"/>
            <color rgb="FF000000"/>
            <rFont val="Tahoma"/>
            <family val="2"/>
            <charset val="1"/>
          </rPr>
          <t xml:space="preserve">Footprint: 0.265" L x 0.395" W (6.73mm x 10.05mm)
Frequency: 10kHz
Manf: Wurth Electronics Midcom
Size: 0.265" L x 0.281" W (6.73mm x 7.14mm)</t>
        </r>
      </text>
    </comment>
    <comment ref="M21" authorId="0">
      <text>
        <r>
          <rPr>
            <sz val="8"/>
            <color rgb="FF000000"/>
            <rFont val="Tahoma"/>
            <family val="2"/>
            <charset val="1"/>
          </rPr>
          <t xml:space="preserve">Footprint: 16-SOIC (0.154", 3.90mm Width)
Manf: Texas Instruments</t>
        </r>
      </text>
    </comment>
    <comment ref="M22" authorId="0">
      <text>
        <r>
          <rPr>
            <sz val="8"/>
            <color rgb="FF000000"/>
            <rFont val="Tahoma"/>
            <family val="2"/>
            <charset val="1"/>
          </rPr>
          <t xml:space="preserve">Footprint: TO-261-4, TO-261AA
Manf: Texas Instruments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N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N9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N1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O24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P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3000   $0.10    $289.79</t>
        </r>
      </text>
    </comment>
    <comment ref="P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3000   $0.01     $43.37</t>
        </r>
      </text>
    </comment>
    <comment ref="P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$0.09      $0.09
   100   $0.09      $9.15
   500   $0.06     $29.98
  1000   $0.05     $49.98</t>
        </r>
      </text>
    </comment>
    <comment ref="P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$0.34      $0.34
     5   $0.34      $1.72
    50   $0.17      $8.60
   250   $0.13     $33.34
   500   $0.10     $50.04</t>
        </r>
      </text>
    </comment>
    <comment ref="P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$0.31      $0.31
     5   $0.31      $1.56
    25   $0.30      $7.57
   100   $0.10      $9.92
   250   $0.09     $23.15
   500   $0.09     $43.00
  1000   $0.06     $60.82
  5000   $0.05    $244.29</t>
        </r>
      </text>
    </comment>
    <comment ref="P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$0.38      $0.38
    10   $0.38      $3.78
   100   $0.34     $34.28
   500   $0.32    $157.67
  1000   $0.29    $291.66
  2500   $0.29    $713.56
  5000   $0.28   $1402.20</t>
        </r>
      </text>
    </comment>
    <comment ref="P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$0.04      $0.04
   100   $0.04      $4.16
   250   $0.04     $10.06
   500   $0.03     $13.40</t>
        </r>
      </text>
    </comment>
    <comment ref="P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$0.04      $0.04
   100   $0.04      $4.20
   250   $0.04     $10.19
   500   $0.03     $13.52</t>
        </r>
      </text>
    </comment>
    <comment ref="P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$0.63      $0.63
    50   $0.55     $27.55
   100   $0.36     $35.52
   250   $0.35     $88.18
   500   $0.35    $173.87
  1000   $0.26    $258.00
  2500   $0.25    $613.85
  5000   $0.23   $1159.15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R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T24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U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$0.62      $0.62
    10   $0.51      $5.12
   100   $0.33     $33.00
  1000   $0.26    $264.00
  2000   $0.24    $480.00
  5000   $0.22   $1115.00
 10000   $0.21   $2150.00
 25000   $0.21   $5175.00
 50000   $0.20   $9950.00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W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X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X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X9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X1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X15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Y24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Z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$0.07      $0.07
  3000   $0.07    $222.00</t>
        </r>
      </text>
    </comment>
    <comment ref="Z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$0.04      $0.04
  4000   $0.04    $156.00
  8000   $0.04    $288.00
 12000   $0.03    $408.00
 28000   $0.03    $924.00
100000   $0.03   $2800.00</t>
        </r>
      </text>
    </comment>
    <comment ref="Z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$0.02      $0.02
  4000   $0.02     $96.00
  8000   $0.02    $184.00
 16000   $0.02    $336.00
 24000   $0.02    $456.00</t>
        </r>
      </text>
    </comment>
    <comment ref="Z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$0.04      $0.04
  3000   $0.04    $117.00
  6000   $0.04    $228.00
 12000   $0.04    $432.00</t>
        </r>
      </text>
    </comment>
    <comment ref="Z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$0.35      $0.35
    10   $0.22      $2.23
    25   $0.18      $4.52
    50   $0.14      $6.90
   100   $0.10      $9.60
   250   $0.09     $22.25
   500   $0.08     $40.50
  1000   $0.07     $74.00</t>
        </r>
      </text>
    </comment>
    <comment ref="Z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$0.45      $0.45
     3   $0.43      $1.29
    50   $0.40     $20.00
   100   $0.39     $39.00
   250   $0.37     $92.50</t>
        </r>
      </text>
    </comment>
    <comment ref="Z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$0.02      $0.02
  3000   $0.02     $60.00</t>
        </r>
      </text>
    </comment>
    <comment ref="Z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25   $0.11      $2.67
    50   $0.07      $3.65
   100   $0.04      $3.70
   250   $0.03      $8.25
   500   $0.03     $15.00
  1000   $0.03     $25.00</t>
        </r>
      </text>
    </comment>
    <comment ref="Z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20000   $0.01    $200.00
 40000   $0.01    $360.00</t>
        </r>
      </text>
    </comment>
    <comment ref="Z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$0.62      $0.62
    10   $0.51      $5.12
   100   $0.33     $33.00
   500   $0.30    $148.50
  1000   $0.26    $264.00
  2500   $0.24    $600.00
 10000   $0.21   $2150.00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B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C9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C12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C14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AD24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G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H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H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AI24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J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$0.28      $0.28
    25   $0.28      $6.91
   100   $0.17     $17.49
   300   $0.10     $29.74
  1000   $0.07     $66.09
  3000   $0.06    $167.76</t>
        </r>
      </text>
    </comment>
    <comment ref="AJ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20000   $0.01    $123.20</t>
        </r>
      </text>
    </comment>
    <comment ref="AJ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$0.22      $0.22
   100   $0.22     $21.72
   300   $0.15     $46.45
  1000   $0.10    $102.26
  3000   $0.07    $207.99
  9000   $0.06    $545.94</t>
        </r>
      </text>
    </comment>
    <comment ref="AJ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$0.08      $0.08
    10   $0.08      $0.83
    50   $0.06      $3.12
   250   $0.05     $12.54
  1000   $0.05     $45.06
  3000   $0.04    $126.18</t>
        </r>
      </text>
    </comment>
    <comment ref="AJ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3000   $0.01     $34.20
 12000   $0.01    $124.20</t>
        </r>
      </text>
    </comment>
    <comment ref="AJ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$0.03      $0.03
    25   $0.03      $0.81
   100   $0.02      $1.55
   500   $0.01      $6.24
  3000   $0.01     $31.05
 12000   $0.01    $117.12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L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L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</commentList>
</comments>
</file>

<file path=xl/sharedStrings.xml><?xml version="1.0" encoding="utf-8"?>
<sst xmlns="http://schemas.openxmlformats.org/spreadsheetml/2006/main" count="193" uniqueCount="130">
  <si>
    <t xml:space="preserve">Prj:</t>
  </si>
  <si>
    <t xml:space="preserve">IsolatedPowerSupply.xml</t>
  </si>
  <si>
    <t xml:space="preserve">Board Qty:</t>
  </si>
  <si>
    <t xml:space="preserve">Co.:</t>
  </si>
  <si>
    <t xml:space="preserve">Unit Cost:</t>
  </si>
  <si>
    <t xml:space="preserve">Prj date:</t>
  </si>
  <si>
    <t xml:space="preserve">2018-01-10 18:14:10 (file)</t>
  </si>
  <si>
    <t xml:space="preserve">Total Cost:</t>
  </si>
  <si>
    <t xml:space="preserve">$ date:</t>
  </si>
  <si>
    <t xml:space="preserve">2018-06-29 11:10:16</t>
  </si>
  <si>
    <t xml:space="preserve">Global Part Info</t>
  </si>
  <si>
    <t xml:space="preserve">Digi-Key</t>
  </si>
  <si>
    <t xml:space="preserve">Farnell</t>
  </si>
  <si>
    <t xml:space="preserve">Mouser</t>
  </si>
  <si>
    <t xml:space="preserve">Newark</t>
  </si>
  <si>
    <t xml:space="preserve">Rs Components</t>
  </si>
  <si>
    <t xml:space="preserve">Tme</t>
  </si>
  <si>
    <t xml:space="preserve">Refs</t>
  </si>
  <si>
    <t xml:space="preserve">Value</t>
  </si>
  <si>
    <t xml:space="preserve">Desc</t>
  </si>
  <si>
    <t xml:space="preserve">Footprint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</si>
  <si>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</si>
  <si>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</si>
  <si>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</si>
  <si>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</si>
  <si>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</si>
  <si>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</si>
  <si>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</si>
  <si>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C19</t>
  </si>
  <si>
    <t xml:space="preserve">2.2uF</t>
  </si>
  <si>
    <t xml:space="preserve">Capacitor nao polarizado</t>
  </si>
  <si>
    <t xml:space="preserve">0805_W</t>
  </si>
  <si>
    <t xml:space="preserve">08053C225KAT2A</t>
  </si>
  <si>
    <t xml:space="preserve">NonStk</t>
  </si>
  <si>
    <t xml:space="preserve">478-5719-1-ND</t>
  </si>
  <si>
    <t xml:space="preserve">2280956</t>
  </si>
  <si>
    <t xml:space="preserve">10R5975</t>
  </si>
  <si>
    <t xml:space="preserve">C25</t>
  </si>
  <si>
    <t xml:space="preserve">1nF</t>
  </si>
  <si>
    <t xml:space="preserve">Capacitor</t>
  </si>
  <si>
    <t xml:space="preserve">08053C102KAT2A</t>
  </si>
  <si>
    <t xml:space="preserve">08053C102KAT2A-ND</t>
  </si>
  <si>
    <t xml:space="preserve">1856454</t>
  </si>
  <si>
    <t xml:space="preserve">25H6309</t>
  </si>
  <si>
    <t xml:space="preserve">C20-C24,Cin2</t>
  </si>
  <si>
    <t xml:space="preserve">100nF</t>
  </si>
  <si>
    <t xml:space="preserve">C20-C22: Capacitor nao polarizado
C23,C24,Cin2: Capacitor</t>
  </si>
  <si>
    <t xml:space="preserve">08053C104KAT2A</t>
  </si>
  <si>
    <t xml:space="preserve">478-3755-1-ND</t>
  </si>
  <si>
    <t xml:space="preserve">1740665</t>
  </si>
  <si>
    <t xml:space="preserve">84C9177</t>
  </si>
  <si>
    <t xml:space="preserve">390-990</t>
  </si>
  <si>
    <t xml:space="preserve">Cin1</t>
  </si>
  <si>
    <t xml:space="preserve">1uF</t>
  </si>
  <si>
    <t xml:space="preserve">08053C105KAT2A</t>
  </si>
  <si>
    <t xml:space="preserve">478-5030-1-ND</t>
  </si>
  <si>
    <t xml:space="preserve">1658877</t>
  </si>
  <si>
    <t xml:space="preserve">70K6963</t>
  </si>
  <si>
    <t xml:space="preserve">D9,D10</t>
  </si>
  <si>
    <t xml:space="preserve">BAT46Z</t>
  </si>
  <si>
    <t xml:space="preserve">Schottky Diode</t>
  </si>
  <si>
    <t xml:space="preserve">SOD-123</t>
  </si>
  <si>
    <t xml:space="preserve">BAT46ZFILM</t>
  </si>
  <si>
    <t xml:space="preserve">497-5559-1-ND</t>
  </si>
  <si>
    <t xml:space="preserve">2341640</t>
  </si>
  <si>
    <t xml:space="preserve">05X9522</t>
  </si>
  <si>
    <t xml:space="preserve">IN_1,OUT_1,OUT_2</t>
  </si>
  <si>
    <t xml:space="preserve">Header</t>
  </si>
  <si>
    <t xml:space="preserve">Header2</t>
  </si>
  <si>
    <t xml:space="preserve">1935161</t>
  </si>
  <si>
    <t xml:space="preserve">277-1667-ND</t>
  </si>
  <si>
    <t xml:space="preserve">1793674</t>
  </si>
  <si>
    <t xml:space="preserve">70R0063</t>
  </si>
  <si>
    <t xml:space="preserve">548-7238</t>
  </si>
  <si>
    <t xml:space="preserve">Q3</t>
  </si>
  <si>
    <t xml:space="preserve">BC857B</t>
  </si>
  <si>
    <t xml:space="preserve">PNP General-purpose Transistor</t>
  </si>
  <si>
    <t xml:space="preserve">SOT-23-TT3_N</t>
  </si>
  <si>
    <t xml:space="preserve">BC857BLT1G</t>
  </si>
  <si>
    <t xml:space="preserve">BC857BLT1GOSCT-ND</t>
  </si>
  <si>
    <t xml:space="preserve">1459044</t>
  </si>
  <si>
    <t xml:space="preserve">85W3125</t>
  </si>
  <si>
    <t xml:space="preserve">Q4</t>
  </si>
  <si>
    <t xml:space="preserve">BC847B</t>
  </si>
  <si>
    <t xml:space="preserve">NPN General-purpose Transistor</t>
  </si>
  <si>
    <t xml:space="preserve">BC847BLT1G</t>
  </si>
  <si>
    <t xml:space="preserve">BC847BLT1GOSCT-ND</t>
  </si>
  <si>
    <t xml:space="preserve">2317816</t>
  </si>
  <si>
    <t xml:space="preserve">88H4566</t>
  </si>
  <si>
    <t xml:space="preserve">545-2759</t>
  </si>
  <si>
    <t xml:space="preserve">R26</t>
  </si>
  <si>
    <t xml:space="preserve">12K</t>
  </si>
  <si>
    <t xml:space="preserve">Resistor</t>
  </si>
  <si>
    <t xml:space="preserve">RMCF0805JT12K0</t>
  </si>
  <si>
    <t xml:space="preserve">RMCF0805JT12K0CT-ND</t>
  </si>
  <si>
    <t xml:space="preserve">65J1424</t>
  </si>
  <si>
    <t xml:space="preserve">R27</t>
  </si>
  <si>
    <t xml:space="preserve">3.3k</t>
  </si>
  <si>
    <t xml:space="preserve">RMCF0805JT3K30</t>
  </si>
  <si>
    <t xml:space="preserve">RMCF0805JT3K30CT-ND</t>
  </si>
  <si>
    <t xml:space="preserve">R28,R29</t>
  </si>
  <si>
    <t xml:space="preserve">1R5</t>
  </si>
  <si>
    <t xml:space="preserve">RMCF0805JT1R50</t>
  </si>
  <si>
    <t xml:space="preserve">RMCF0805JT1R50CT-ND</t>
  </si>
  <si>
    <t xml:space="preserve">R30</t>
  </si>
  <si>
    <t xml:space="preserve">not used</t>
  </si>
  <si>
    <t xml:space="preserve">R31</t>
  </si>
  <si>
    <t xml:space="preserve">4.7k</t>
  </si>
  <si>
    <t xml:space="preserve">RMCF0805JT4K70</t>
  </si>
  <si>
    <t xml:space="preserve">RMCF0805JT4K70CT-ND</t>
  </si>
  <si>
    <t xml:space="preserve">T1</t>
  </si>
  <si>
    <t xml:space="preserve">Wurth 1:2</t>
  </si>
  <si>
    <t xml:space="preserve">Trafo</t>
  </si>
  <si>
    <t xml:space="preserve">760390015</t>
  </si>
  <si>
    <t xml:space="preserve">732-4459-1-ND</t>
  </si>
  <si>
    <t xml:space="preserve">U7</t>
  </si>
  <si>
    <t xml:space="preserve">TL494</t>
  </si>
  <si>
    <t xml:space="preserve">Pulse-Width-Modulation Control Circuit</t>
  </si>
  <si>
    <t xml:space="preserve">SOIC16_M</t>
  </si>
  <si>
    <t xml:space="preserve">TL494IDR</t>
  </si>
  <si>
    <t xml:space="preserve">296-24387-1-ND</t>
  </si>
  <si>
    <t xml:space="preserve">U8</t>
  </si>
  <si>
    <t xml:space="preserve">LM7805</t>
  </si>
  <si>
    <t xml:space="preserve">LM78XX</t>
  </si>
  <si>
    <t xml:space="preserve">UA78M05CDCY</t>
  </si>
  <si>
    <t xml:space="preserve">296-27138-5-ND</t>
  </si>
  <si>
    <t xml:space="preserve">2296030</t>
  </si>
  <si>
    <t xml:space="preserve">595-UA78M05CDCY</t>
  </si>
  <si>
    <t xml:space="preserve">77C1885</t>
  </si>
  <si>
    <t xml:space="preserve">Distributors scraped by KiCost® v.0.1.46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</si>
</sst>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90909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8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C4DA1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  <fill>
      <patternFill patternType="solid">
        <fgColor rgb="FF0C4DA1"/>
        <bgColor rgb="FF004A85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5"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AAAAAA"/>
      <rgbColor rgb="FF808080"/>
      <rgbColor rgb="FF9999FF"/>
      <rgbColor rgb="FF993366"/>
      <rgbColor rgb="FFFFFFCC"/>
      <rgbColor rgb="FFCCFFFF"/>
      <rgbColor rgb="FF660066"/>
      <rgbColor rgb="FFFF8080"/>
      <rgbColor rgb="FF0C4DA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09090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digikey.com/product-detail/en/avx-corporation/08053C225KAT2A/478-5719-1-ND/2136327" TargetMode="External"/><Relationship Id="rId3" Type="http://schemas.openxmlformats.org/officeDocument/2006/relationships/hyperlink" Target="http://it.farnell.com/Search?storeId=10165&amp;catalogId=15001&amp;categoryName=&amp;selectedCategoryId=&amp;langId=-4&amp;categoryIdBox=&amp;st=08053C225KAT2A" TargetMode="External"/><Relationship Id="rId4" Type="http://schemas.openxmlformats.org/officeDocument/2006/relationships/hyperlink" Target="http://www.newark.com/avx/08053c225kat2a/ceramic-capacitor-2-2uf-25v-x7r/dp/10R5975?st=08053C225KAT2A" TargetMode="External"/><Relationship Id="rId5" Type="http://schemas.openxmlformats.org/officeDocument/2006/relationships/hyperlink" Target="https://www.tme.eu/en/details/08053c225kat2a/0805-mlcc-smd-capacitors/avx/" TargetMode="External"/><Relationship Id="rId6" Type="http://schemas.openxmlformats.org/officeDocument/2006/relationships/hyperlink" Target="https://www.digikey.com/products/en?keywords=08053C102KAT2A" TargetMode="External"/><Relationship Id="rId7" Type="http://schemas.openxmlformats.org/officeDocument/2006/relationships/hyperlink" Target="http://it.farnell.com/multicomp/mcsh21b102k250ct/condensatore-mlcc-x7r-1nf-25v/dp/1856454?rpsku=rel3%3A08053C102KAT2A&amp;st=08053C102KAT2A" TargetMode="External"/><Relationship Id="rId8" Type="http://schemas.openxmlformats.org/officeDocument/2006/relationships/hyperlink" Target="http://www.newark.com/webapp/wcs/stores/servlet/Search?catalogId=15003&amp;langId=-1&amp;storeId=10194&amp;gs=true&amp;st=08053C102KAT2A" TargetMode="External"/><Relationship Id="rId9" Type="http://schemas.openxmlformats.org/officeDocument/2006/relationships/hyperlink" Target="https://www.tme.eu/en/details/08053c102kat2a/0805-mlcc-smd-capacitors/avx/" TargetMode="External"/><Relationship Id="rId10" Type="http://schemas.openxmlformats.org/officeDocument/2006/relationships/hyperlink" Target="https://www.digikey.com/product-detail/en/avx-corporation/08053C104KAT2A/478-3755-1-ND/1116453" TargetMode="External"/><Relationship Id="rId11" Type="http://schemas.openxmlformats.org/officeDocument/2006/relationships/hyperlink" Target="http://it.farnell.com/avx/08053c104kat2a/condensatore-mlcc-x7r-100nf-25v/dp/1740665?st=08053C104KAT2A" TargetMode="External"/><Relationship Id="rId12" Type="http://schemas.openxmlformats.org/officeDocument/2006/relationships/hyperlink" Target="http://www.newark.com/avx/08053c104kat2a/ceramic-capacitor-0-1uf-25v-x7r/dp/84C9177?st=08053C104KAT2A" TargetMode="External"/><Relationship Id="rId13" Type="http://schemas.openxmlformats.org/officeDocument/2006/relationships/hyperlink" Target="http://it.rs-online.com/web/c/?searchTerm=08053C104KAT2A" TargetMode="External"/><Relationship Id="rId14" Type="http://schemas.openxmlformats.org/officeDocument/2006/relationships/hyperlink" Target="https://www.digikey.com/product-detail/en/avx-corporation/08053C105KAT2A/478-5030-1-ND/1888241" TargetMode="External"/><Relationship Id="rId15" Type="http://schemas.openxmlformats.org/officeDocument/2006/relationships/hyperlink" Target="http://it.farnell.com/avx/08053c105kat2a/condensatore-mlcc-x7r-1uf-25v/dp/1658877?st=08053C105KAT2A" TargetMode="External"/><Relationship Id="rId16" Type="http://schemas.openxmlformats.org/officeDocument/2006/relationships/hyperlink" Target="http://www.newark.com/avx/08053c105kat2a/ceramic-capacitor-1uf-25v-x7r/dp/70K6963?st=08053C105KAT2A" TargetMode="External"/><Relationship Id="rId17" Type="http://schemas.openxmlformats.org/officeDocument/2006/relationships/hyperlink" Target="https://www.tme.eu/en/details/08053c105kat2a/0805-mlcc-smd-capacitors/avx/" TargetMode="External"/><Relationship Id="rId18" Type="http://schemas.openxmlformats.org/officeDocument/2006/relationships/hyperlink" Target="https://www.digikey.com/product-detail/en/stmicroelectronics/BAT46ZFILM/497-5559-1-ND/1207051" TargetMode="External"/><Relationship Id="rId19" Type="http://schemas.openxmlformats.org/officeDocument/2006/relationships/hyperlink" Target="http://it.farnell.com/stmicroelectronics/bat46zfilm/diodo-schottky-0-15a-100v-sod/dp/2341640?st=BAT46ZFILM" TargetMode="External"/><Relationship Id="rId20" Type="http://schemas.openxmlformats.org/officeDocument/2006/relationships/hyperlink" Target="http://www.newark.com/stmicroelectronics/bat46zfilm/small-signal-diode-100-v-150-ma/dp/05X9522?st=BAT46ZFILM" TargetMode="External"/><Relationship Id="rId21" Type="http://schemas.openxmlformats.org/officeDocument/2006/relationships/hyperlink" Target="https://www.tme.eu/en/details/bat46zfilm/smd-schottky-diodes/st-microelectronics/" TargetMode="External"/><Relationship Id="rId22" Type="http://schemas.openxmlformats.org/officeDocument/2006/relationships/hyperlink" Target="https://www.digikey.com/products/en?keywords=1935161" TargetMode="External"/><Relationship Id="rId23" Type="http://schemas.openxmlformats.org/officeDocument/2006/relationships/hyperlink" Target="http://it.farnell.com/Search?storeId=10165&amp;catalogId=15001&amp;categoryName=&amp;selectedCategoryId=&amp;langId=-4&amp;categoryIdBox=&amp;st=1935161" TargetMode="External"/><Relationship Id="rId24" Type="http://schemas.openxmlformats.org/officeDocument/2006/relationships/hyperlink" Target="http://www.newark.com/webapp/wcs/stores/servlet/Search?catalogId=15003&amp;langId=-1&amp;storeId=10194&amp;gs=true&amp;st=1935161" TargetMode="External"/><Relationship Id="rId25" Type="http://schemas.openxmlformats.org/officeDocument/2006/relationships/hyperlink" Target="http://it.rs-online.com/web/c/?searchTerm=1935161" TargetMode="External"/><Relationship Id="rId26" Type="http://schemas.openxmlformats.org/officeDocument/2006/relationships/hyperlink" Target="https://www.digikey.com/product-detail/en/on-semiconductor/BC857BLT1G/BC857BLT1GOSCT-ND/917843" TargetMode="External"/><Relationship Id="rId27" Type="http://schemas.openxmlformats.org/officeDocument/2006/relationships/hyperlink" Target="http://it.farnell.com/on-semiconductor/bc857blt1g/transistor-pnp-sot-23/dp/1459044?st=BC857BLT1G" TargetMode="External"/><Relationship Id="rId28" Type="http://schemas.openxmlformats.org/officeDocument/2006/relationships/hyperlink" Target="http://www.newark.com/on-semiconductor/bc857blt1g/bipolar-transistor-pnp-45v-sot/dp/85W3125?st=BC857BLT1G" TargetMode="External"/><Relationship Id="rId29" Type="http://schemas.openxmlformats.org/officeDocument/2006/relationships/hyperlink" Target="https://www.tme.eu/en/details/bc857blt1g/pnp-smd-transistors/on-semiconductor/" TargetMode="External"/><Relationship Id="rId30" Type="http://schemas.openxmlformats.org/officeDocument/2006/relationships/hyperlink" Target="https://www.digikey.com/product-detail/en/on-semiconductor/BC847BLT1G/BC847BLT1GOSCT-ND/917834" TargetMode="External"/><Relationship Id="rId31" Type="http://schemas.openxmlformats.org/officeDocument/2006/relationships/hyperlink" Target="http://it.farnell.com/on-semiconductor/bc847blt1g/transistor-npn-45v-100ma-sot-23/dp/2317816?st=BC847BLT1G" TargetMode="External"/><Relationship Id="rId32" Type="http://schemas.openxmlformats.org/officeDocument/2006/relationships/hyperlink" Target="http://www.newark.com/on-semiconductor/bc847blt1g/bipolar-transistor-npn-45v-sot/dp/88H4566?st=BC847BLT1G" TargetMode="External"/><Relationship Id="rId33" Type="http://schemas.openxmlformats.org/officeDocument/2006/relationships/hyperlink" Target="http://it.rs-online.com/web/c/?searchTerm=BC847BLT1G" TargetMode="External"/><Relationship Id="rId34" Type="http://schemas.openxmlformats.org/officeDocument/2006/relationships/hyperlink" Target="https://www.tme.eu/en/details/bc847blt1g/npn-smd-transistors/on-semiconductor/" TargetMode="External"/><Relationship Id="rId35" Type="http://schemas.openxmlformats.org/officeDocument/2006/relationships/hyperlink" Target="https://www.digikey.com/product-detail/en/stackpole-electronics-inc/RMCF0805JT12K0/RMCF0805JT12K0CT-ND/5049816" TargetMode="External"/><Relationship Id="rId36" Type="http://schemas.openxmlformats.org/officeDocument/2006/relationships/hyperlink" Target="http://www.newark.com/vishay/crcw080512k0jntc/resistor-metal-glaze-12kohms-150wv/dp/65J1424?iscrfnonsku=true&amp;st=RMCF0805JT12K0" TargetMode="External"/><Relationship Id="rId37" Type="http://schemas.openxmlformats.org/officeDocument/2006/relationships/hyperlink" Target="https://www.digikey.com/product-detail/en/stackpole-electronics-inc/RMCF0805JT3K30/RMCF0805JT3K30CT-ND/1942567" TargetMode="External"/><Relationship Id="rId38" Type="http://schemas.openxmlformats.org/officeDocument/2006/relationships/hyperlink" Target="https://www.digikey.com/product-detail/en/stackpole-electronics-inc/RMCF0805JT1R50/RMCF0805JT1R50CT-ND/4425249" TargetMode="External"/><Relationship Id="rId39" Type="http://schemas.openxmlformats.org/officeDocument/2006/relationships/hyperlink" Target="https://www.digikey.com/product-detail/en/stackpole-electronics-inc/RMCF0805JT4K70/RMCF0805JT4K70CT-ND/1942570" TargetMode="External"/><Relationship Id="rId40" Type="http://schemas.openxmlformats.org/officeDocument/2006/relationships/hyperlink" Target="https://www.digikey.com/product-detail/en/wurth-electronics-midcom/760390015/732-4459-1-ND/3831268" TargetMode="External"/><Relationship Id="rId41" Type="http://schemas.openxmlformats.org/officeDocument/2006/relationships/hyperlink" Target="https://www.digikey.com/product-detail/en/texas-instruments/TL494IDR/296-24387-1-ND/2051878" TargetMode="External"/><Relationship Id="rId42" Type="http://schemas.openxmlformats.org/officeDocument/2006/relationships/hyperlink" Target="https://www.digikey.com/product-detail/en/texas-instruments/UA78M05CDCY/296-27138-5-ND/1910303" TargetMode="External"/><Relationship Id="rId43" Type="http://schemas.openxmlformats.org/officeDocument/2006/relationships/hyperlink" Target="http://it.farnell.com/texas-instruments/ua78m05cdcy/v-reg-0-5a-5v-5-4sot223/dp/2296030?st=UA78M05CDCY" TargetMode="External"/><Relationship Id="rId44" Type="http://schemas.openxmlformats.org/officeDocument/2006/relationships/hyperlink" Target="https://www.mouser.com/ProductDetail/Texas-Instruments/UA78M05CDCY?qs=sGAEpiMZZMtUqDgmOWBjgEh6To9yndqZFxqzdaYx2fY%3D" TargetMode="External"/><Relationship Id="rId45" Type="http://schemas.openxmlformats.org/officeDocument/2006/relationships/hyperlink" Target="http://www.newark.com/texas-instruments/ua78m05cdcy/linear-voltage-regulator-5v-sot/dp/77C1885?st=UA78M05CDCY" TargetMode="External"/><Relationship Id="rId4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6" topLeftCell="I7" activePane="bottomRight" state="frozen"/>
      <selection pane="topLeft" activeCell="A1" activeCellId="0" sqref="A1"/>
      <selection pane="topRight" activeCell="I1" activeCellId="0" sqref="I1"/>
      <selection pane="bottomLeft" activeCell="A7" activeCellId="0" sqref="A7"/>
      <selection pane="bottomRight" activeCell="H2" activeCellId="0" sqref="H2"/>
    </sheetView>
  </sheetViews>
  <sheetFormatPr defaultRowHeight="15" zeroHeight="false" outlineLevelRow="0" outlineLevelCol="2"/>
  <cols>
    <col collapsed="false" customWidth="true" hidden="false" outlineLevel="0" max="7" min="1" style="0" width="9.14"/>
    <col collapsed="false" customWidth="true" hidden="false" outlineLevel="0" max="8" min="8" style="0" width="15.71"/>
    <col collapsed="false" customWidth="true" hidden="false" outlineLevel="1" max="9" min="9" style="0" width="9.14"/>
    <col collapsed="false" customWidth="true" hidden="false" outlineLevel="2" max="11" min="10" style="0" width="9.14"/>
    <col collapsed="false" customWidth="true" hidden="false" outlineLevel="0" max="12" min="12" style="0" width="15.71"/>
    <col collapsed="false" customWidth="true" hidden="false" outlineLevel="2" max="13" min="13" style="0" width="15.71"/>
    <col collapsed="false" customWidth="true" hidden="false" outlineLevel="1" max="14" min="14" style="0" width="9.14"/>
    <col collapsed="false" customWidth="true" hidden="false" outlineLevel="2" max="16" min="15" style="0" width="9.14"/>
    <col collapsed="false" customWidth="true" hidden="false" outlineLevel="0" max="17" min="17" style="0" width="15.71"/>
    <col collapsed="false" customWidth="true" hidden="false" outlineLevel="2" max="18" min="18" style="0" width="15.71"/>
    <col collapsed="false" customWidth="true" hidden="false" outlineLevel="1" max="19" min="19" style="0" width="9.14"/>
    <col collapsed="false" customWidth="true" hidden="false" outlineLevel="2" max="21" min="20" style="0" width="9.14"/>
    <col collapsed="false" customWidth="true" hidden="false" outlineLevel="0" max="22" min="22" style="0" width="15.71"/>
    <col collapsed="false" customWidth="true" hidden="false" outlineLevel="2" max="23" min="23" style="0" width="15.71"/>
    <col collapsed="false" customWidth="true" hidden="false" outlineLevel="1" max="24" min="24" style="0" width="9.14"/>
    <col collapsed="false" customWidth="true" hidden="false" outlineLevel="2" max="26" min="25" style="0" width="9.14"/>
    <col collapsed="false" customWidth="true" hidden="false" outlineLevel="0" max="27" min="27" style="0" width="15.71"/>
    <col collapsed="false" customWidth="true" hidden="false" outlineLevel="2" max="28" min="28" style="0" width="15.71"/>
    <col collapsed="false" customWidth="true" hidden="false" outlineLevel="1" max="29" min="29" style="0" width="9.14"/>
    <col collapsed="false" customWidth="true" hidden="false" outlineLevel="2" max="31" min="30" style="0" width="9.14"/>
    <col collapsed="false" customWidth="true" hidden="false" outlineLevel="0" max="32" min="32" style="0" width="15.71"/>
    <col collapsed="false" customWidth="true" hidden="false" outlineLevel="2" max="33" min="33" style="0" width="15.71"/>
    <col collapsed="false" customWidth="true" hidden="false" outlineLevel="1" max="34" min="34" style="0" width="9.14"/>
    <col collapsed="false" customWidth="true" hidden="false" outlineLevel="2" max="36" min="35" style="0" width="9.14"/>
    <col collapsed="false" customWidth="true" hidden="false" outlineLevel="0" max="37" min="37" style="0" width="15.71"/>
    <col collapsed="false" customWidth="true" hidden="false" outlineLevel="2" max="38" min="38" style="0" width="15.71"/>
    <col collapsed="false" customWidth="true" hidden="false" outlineLevel="0" max="1025" min="39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G1" s="3" t="s">
        <v>2</v>
      </c>
      <c r="H1" s="3" t="n">
        <v>1</v>
      </c>
    </row>
    <row r="2" customFormat="false" ht="15" hidden="false" customHeight="false" outlineLevel="0" collapsed="false">
      <c r="A2" s="1" t="s">
        <v>3</v>
      </c>
      <c r="B2" s="2"/>
      <c r="G2" s="1" t="s">
        <v>4</v>
      </c>
      <c r="H2" s="4" t="n">
        <f aca="false">TotalCost/BoardQty</f>
        <v>5.1857076</v>
      </c>
    </row>
    <row r="3" customFormat="false" ht="15" hidden="false" customHeight="false" outlineLevel="0" collapsed="false">
      <c r="A3" s="1" t="s">
        <v>5</v>
      </c>
      <c r="B3" s="2" t="s">
        <v>6</v>
      </c>
      <c r="G3" s="1" t="s">
        <v>7</v>
      </c>
      <c r="H3" s="5" t="n">
        <f aca="false">SUM(H7:H22)</f>
        <v>5.1857076</v>
      </c>
      <c r="L3" s="5" t="n">
        <f aca="false">SUM(L7:L22)</f>
        <v>7.7425</v>
      </c>
      <c r="M3" s="6" t="str">
        <f aca="false">(ROWS(L7:L22)-COUNTBLANK(L7:L22))&amp;" of "&amp;ROWS(L7:L22)&amp;" parts found"</f>
        <v>15 of 16 parts found</v>
      </c>
      <c r="Q3" s="5" t="n">
        <f aca="false">SUM(Q7:Q22)</f>
        <v>3.47571104</v>
      </c>
      <c r="R3" s="6" t="str">
        <f aca="false">(ROWS(Q7:Q22)-COUNTBLANK(Q7:Q22))&amp;" of "&amp;ROWS(Q7:Q22)&amp;" parts found"</f>
        <v>9 of 16 parts found</v>
      </c>
      <c r="V3" s="5" t="n">
        <f aca="false">SUM(V7:V22)</f>
        <v>0.62</v>
      </c>
      <c r="W3" s="6" t="str">
        <f aca="false">(ROWS(V7:V22)-COUNTBLANK(V7:V22))&amp;" of "&amp;ROWS(V7:V22)&amp;" parts found"</f>
        <v>1 of 16 parts found</v>
      </c>
      <c r="AA3" s="5" t="n">
        <f aca="false">SUM(AA7:AA22)</f>
        <v>3.057</v>
      </c>
      <c r="AB3" s="6" t="str">
        <f aca="false">(ROWS(AA7:AA22)-COUNTBLANK(AA7:AA22))&amp;" of "&amp;ROWS(AA7:AA22)&amp;" parts found"</f>
        <v>10 of 16 parts found</v>
      </c>
      <c r="AF3" s="5" t="n">
        <f aca="false">SUM(AF7:AF22)</f>
        <v>0</v>
      </c>
      <c r="AG3" s="6" t="n">
        <f aca="false">(ROWS(AF7:AF22)-COUNTBLANK(AF7:AF22))&amp;" of "&amp;ROWS(AF7:AF22)&amp;" parts found"</f>
        <v>0</v>
      </c>
      <c r="AK3" s="5" t="n">
        <f aca="false">SUM(AK7:AK22)</f>
        <v>0.70952</v>
      </c>
      <c r="AL3" s="6" t="str">
        <f aca="false">(ROWS(AK7:AK22)-COUNTBLANK(AK7:AK22))&amp;" of "&amp;ROWS(AK7:AK22)&amp;" parts found"</f>
        <v>6 of 16 parts found</v>
      </c>
    </row>
    <row r="4" customFormat="false" ht="15" hidden="false" customHeight="false" outlineLevel="0" collapsed="false">
      <c r="A4" s="1" t="s">
        <v>8</v>
      </c>
      <c r="B4" s="2" t="s">
        <v>9</v>
      </c>
    </row>
    <row r="5" customFormat="false" ht="15" hidden="false" customHeight="false" outlineLevel="0" collapsed="false">
      <c r="A5" s="7" t="s">
        <v>10</v>
      </c>
      <c r="B5" s="7"/>
      <c r="C5" s="7"/>
      <c r="D5" s="7"/>
      <c r="E5" s="7"/>
      <c r="F5" s="7"/>
      <c r="G5" s="7"/>
      <c r="H5" s="7"/>
      <c r="I5" s="8" t="s">
        <v>11</v>
      </c>
      <c r="J5" s="8"/>
      <c r="K5" s="8"/>
      <c r="L5" s="8"/>
      <c r="M5" s="8"/>
      <c r="N5" s="9" t="s">
        <v>12</v>
      </c>
      <c r="O5" s="9"/>
      <c r="P5" s="9"/>
      <c r="Q5" s="9"/>
      <c r="R5" s="9"/>
      <c r="S5" s="10" t="s">
        <v>13</v>
      </c>
      <c r="T5" s="10"/>
      <c r="U5" s="10"/>
      <c r="V5" s="10"/>
      <c r="W5" s="10"/>
      <c r="X5" s="11" t="s">
        <v>14</v>
      </c>
      <c r="Y5" s="11"/>
      <c r="Z5" s="11"/>
      <c r="AA5" s="11"/>
      <c r="AB5" s="11"/>
      <c r="AC5" s="12" t="s">
        <v>15</v>
      </c>
      <c r="AD5" s="12"/>
      <c r="AE5" s="12"/>
      <c r="AF5" s="12"/>
      <c r="AG5" s="12"/>
      <c r="AH5" s="13" t="s">
        <v>16</v>
      </c>
      <c r="AI5" s="13"/>
      <c r="AJ5" s="13"/>
      <c r="AK5" s="13"/>
      <c r="AL5" s="13"/>
    </row>
    <row r="6" customFormat="false" ht="15" hidden="false" customHeight="false" outlineLevel="0" collapsed="false">
      <c r="A6" s="14" t="s">
        <v>17</v>
      </c>
      <c r="B6" s="14" t="s">
        <v>18</v>
      </c>
      <c r="C6" s="14" t="s">
        <v>19</v>
      </c>
      <c r="D6" s="14" t="s">
        <v>20</v>
      </c>
      <c r="E6" s="14" t="s">
        <v>21</v>
      </c>
      <c r="F6" s="14" t="s">
        <v>22</v>
      </c>
      <c r="G6" s="14" t="s">
        <v>23</v>
      </c>
      <c r="H6" s="14" t="s">
        <v>24</v>
      </c>
      <c r="I6" s="14" t="s">
        <v>25</v>
      </c>
      <c r="J6" s="14" t="s">
        <v>26</v>
      </c>
      <c r="K6" s="14" t="s">
        <v>23</v>
      </c>
      <c r="L6" s="14" t="s">
        <v>24</v>
      </c>
      <c r="M6" s="14" t="s">
        <v>27</v>
      </c>
      <c r="N6" s="14" t="s">
        <v>25</v>
      </c>
      <c r="O6" s="14" t="s">
        <v>26</v>
      </c>
      <c r="P6" s="14" t="s">
        <v>23</v>
      </c>
      <c r="Q6" s="14" t="s">
        <v>24</v>
      </c>
      <c r="R6" s="14" t="s">
        <v>27</v>
      </c>
      <c r="S6" s="14" t="s">
        <v>25</v>
      </c>
      <c r="T6" s="14" t="s">
        <v>26</v>
      </c>
      <c r="U6" s="14" t="s">
        <v>23</v>
      </c>
      <c r="V6" s="14" t="s">
        <v>24</v>
      </c>
      <c r="W6" s="14" t="s">
        <v>27</v>
      </c>
      <c r="X6" s="14" t="s">
        <v>25</v>
      </c>
      <c r="Y6" s="14" t="s">
        <v>26</v>
      </c>
      <c r="Z6" s="14" t="s">
        <v>23</v>
      </c>
      <c r="AA6" s="14" t="s">
        <v>24</v>
      </c>
      <c r="AB6" s="14" t="s">
        <v>27</v>
      </c>
      <c r="AC6" s="14" t="s">
        <v>25</v>
      </c>
      <c r="AD6" s="14" t="s">
        <v>26</v>
      </c>
      <c r="AE6" s="14" t="s">
        <v>23</v>
      </c>
      <c r="AF6" s="14" t="s">
        <v>24</v>
      </c>
      <c r="AG6" s="14" t="s">
        <v>27</v>
      </c>
      <c r="AH6" s="14" t="s">
        <v>25</v>
      </c>
      <c r="AI6" s="14" t="s">
        <v>26</v>
      </c>
      <c r="AJ6" s="14" t="s">
        <v>23</v>
      </c>
      <c r="AK6" s="14" t="s">
        <v>24</v>
      </c>
      <c r="AL6" s="14" t="s">
        <v>27</v>
      </c>
    </row>
    <row r="7" customFormat="false" ht="15" hidden="false" customHeight="false" outlineLevel="0" collapsed="false">
      <c r="A7" s="15" t="s">
        <v>28</v>
      </c>
      <c r="B7" s="15" t="s">
        <v>29</v>
      </c>
      <c r="C7" s="15" t="s">
        <v>30</v>
      </c>
      <c r="D7" s="15" t="s">
        <v>31</v>
      </c>
      <c r="E7" s="15" t="s">
        <v>32</v>
      </c>
      <c r="F7" s="16" t="n">
        <f aca="false">BoardQty*1</f>
        <v>1</v>
      </c>
      <c r="G7" s="17" t="n">
        <f aca="true">MINA(INDIRECT(ADDRESS(ROW(),COLUMN(newark_part_data)+2)),INDIRECT(ADDRESS(ROW(),COLUMN(digikey_part_data)+2)),INDIRECT(ADDRESS(ROW(),COLUMN(tme_part_data)+2)),INDIRECT(ADDRESS(ROW(),COLUMN(mouser_part_data)+2)),INDIRECT(ADDRESS(ROW(),COLUMN(farnell_part_data)+2)),INDIRECT(ADDRESS(ROW(),COLUMN(rs_part_data)+2)))</f>
        <v>0.074</v>
      </c>
      <c r="H7" s="17" t="n">
        <f aca="false">IFERROR(F7*G7,"")</f>
        <v>0.074</v>
      </c>
      <c r="I7" s="18" t="s">
        <v>33</v>
      </c>
      <c r="K7" s="17" t="n">
        <f aca="false">IFERROR(LOOKUP(IF(J7="",F7,J7),{0,1,10,100,500,1000,3000},{0,0.35,0.242,0.1369,0.0966,0.08453,0.07}),"")</f>
        <v>0.35</v>
      </c>
      <c r="L7" s="17" t="n">
        <f aca="false">IFERROR(IF(J7="",F7,J7)*K7,"")</f>
        <v>0.35</v>
      </c>
      <c r="M7" s="19" t="s">
        <v>34</v>
      </c>
      <c r="N7" s="18" t="s">
        <v>33</v>
      </c>
      <c r="P7" s="17" t="n">
        <f aca="false">IFERROR(LOOKUP(IF(O7="",F7,O7),{0,1,3000},{0,0.096596,0.096596}),"")</f>
        <v>0.096596</v>
      </c>
      <c r="Q7" s="17" t="n">
        <f aca="false">IFERROR(IF(O7="",F7,O7)*P7,"")</f>
        <v>0.096596</v>
      </c>
      <c r="R7" s="19" t="s">
        <v>35</v>
      </c>
      <c r="X7" s="18" t="s">
        <v>33</v>
      </c>
      <c r="Z7" s="17" t="n">
        <f aca="false">IFERROR(LOOKUP(IF(Y7="",F7,Y7),{0,1,3000},{0,0.074,0.074}),"")</f>
        <v>0.074</v>
      </c>
      <c r="AA7" s="17" t="n">
        <f aca="false">IFERROR(IF(Y7="",F7,Y7)*Z7,"")</f>
        <v>0.074</v>
      </c>
      <c r="AB7" s="19" t="s">
        <v>36</v>
      </c>
      <c r="AH7" s="18" t="s">
        <v>33</v>
      </c>
      <c r="AJ7" s="17" t="n">
        <f aca="false">IFERROR(LOOKUP(IF(AI7="",F7,AI7),{0,1,25,100,300,1000,3000},{0,0.27657,0.27657,0.17489,0.09914,0.06609,0.05592}),"")</f>
        <v>0.27657</v>
      </c>
      <c r="AK7" s="17" t="n">
        <f aca="false">IFERROR(IF(AI7="",F7,AI7)*AJ7,"")</f>
        <v>0.27657</v>
      </c>
      <c r="AL7" s="19" t="s">
        <v>32</v>
      </c>
    </row>
    <row r="8" customFormat="false" ht="15" hidden="false" customHeight="false" outlineLevel="0" collapsed="false">
      <c r="A8" s="15" t="s">
        <v>37</v>
      </c>
      <c r="B8" s="15" t="s">
        <v>38</v>
      </c>
      <c r="C8" s="15" t="s">
        <v>39</v>
      </c>
      <c r="D8" s="15" t="s">
        <v>31</v>
      </c>
      <c r="E8" s="15" t="s">
        <v>40</v>
      </c>
      <c r="F8" s="16" t="n">
        <f aca="false">BoardQty*1</f>
        <v>1</v>
      </c>
      <c r="G8" s="17" t="n">
        <f aca="true">MINA(INDIRECT(ADDRESS(ROW(),COLUMN(newark_part_data)+2)),INDIRECT(ADDRESS(ROW(),COLUMN(digikey_part_data)+2)),INDIRECT(ADDRESS(ROW(),COLUMN(tme_part_data)+2)),INDIRECT(ADDRESS(ROW(),COLUMN(mouser_part_data)+2)),INDIRECT(ADDRESS(ROW(),COLUMN(farnell_part_data)+2)),INDIRECT(ADDRESS(ROW(),COLUMN(rs_part_data)+2)))</f>
        <v>0.00616</v>
      </c>
      <c r="H8" s="17" t="n">
        <f aca="false">IFERROR(F8*G8,"")</f>
        <v>0.00616</v>
      </c>
      <c r="I8" s="18" t="s">
        <v>33</v>
      </c>
      <c r="K8" s="17" t="n">
        <f aca="false">IFERROR(LOOKUP(IF(J8="",F8,J8),{0,1,4000,15000},{0,0.0525,0.0525,0.04725}),"")</f>
        <v>0.0525</v>
      </c>
      <c r="L8" s="17" t="n">
        <f aca="false">IFERROR(IF(J8="",F8,J8)*K8,"")</f>
        <v>0.0525</v>
      </c>
      <c r="M8" s="19" t="s">
        <v>41</v>
      </c>
      <c r="N8" s="16" t="n">
        <v>5185</v>
      </c>
      <c r="P8" s="17" t="n">
        <f aca="false">IFERROR(LOOKUP(IF(O8="",F8,O8),{0,1,3000},{0,0.01445824,0.01445824}),"")</f>
        <v>0.01445824</v>
      </c>
      <c r="Q8" s="17" t="n">
        <f aca="false">IFERROR(IF(O8="",F8,O8)*P8,"")</f>
        <v>0.01445824</v>
      </c>
      <c r="R8" s="19" t="s">
        <v>42</v>
      </c>
      <c r="X8" s="18" t="s">
        <v>33</v>
      </c>
      <c r="Z8" s="17" t="n">
        <f aca="false">IFERROR(LOOKUP(IF(Y8="",F8,Y8),{0,1,4000,8000,12000,28000,100000},{0,0.039,0.039,0.036,0.034,0.033,0.028}),"")</f>
        <v>0.039</v>
      </c>
      <c r="AA8" s="17" t="n">
        <f aca="false">IFERROR(IF(Y8="",F8,Y8)*Z8,"")</f>
        <v>0.039</v>
      </c>
      <c r="AB8" s="19" t="s">
        <v>43</v>
      </c>
      <c r="AH8" s="18" t="s">
        <v>33</v>
      </c>
      <c r="AJ8" s="17" t="n">
        <f aca="false">IFERROR(LOOKUP(IF(AI8="",F8,AI8),{0,1,20000},{0,0.00616,0.00616}),"")</f>
        <v>0.00616</v>
      </c>
      <c r="AK8" s="17" t="n">
        <f aca="false">IFERROR(IF(AI8="",F8,AI8)*AJ8,"")</f>
        <v>0.00616</v>
      </c>
      <c r="AL8" s="19" t="s">
        <v>40</v>
      </c>
    </row>
    <row r="9" customFormat="false" ht="15" hidden="false" customHeight="false" outlineLevel="0" collapsed="false">
      <c r="A9" s="15" t="s">
        <v>44</v>
      </c>
      <c r="B9" s="15" t="s">
        <v>45</v>
      </c>
      <c r="C9" s="20" t="s">
        <v>46</v>
      </c>
      <c r="D9" s="15" t="s">
        <v>31</v>
      </c>
      <c r="E9" s="15" t="s">
        <v>47</v>
      </c>
      <c r="F9" s="16" t="n">
        <f aca="false">BoardQty*6</f>
        <v>6</v>
      </c>
      <c r="G9" s="17" t="n">
        <f aca="true">MINA(INDIRECT(ADDRESS(ROW(),COLUMN(newark_part_data)+2)),INDIRECT(ADDRESS(ROW(),COLUMN(digikey_part_data)+2)),INDIRECT(ADDRESS(ROW(),COLUMN(tme_part_data)+2)),INDIRECT(ADDRESS(ROW(),COLUMN(mouser_part_data)+2)),INDIRECT(ADDRESS(ROW(),COLUMN(farnell_part_data)+2)),INDIRECT(ADDRESS(ROW(),COLUMN(rs_part_data)+2)))</f>
        <v>0.024</v>
      </c>
      <c r="H9" s="17" t="n">
        <f aca="false">IFERROR(F9*G9,"")</f>
        <v>0.144</v>
      </c>
      <c r="I9" s="18" t="s">
        <v>33</v>
      </c>
      <c r="K9" s="17" t="n">
        <f aca="false">IFERROR(LOOKUP(IF(J9="",F9,J9),{0,1,10,100,500,1000,4000},{0,0.2,0.144,0.0675,0.04736,0.0392,0.02903}),"")</f>
        <v>0.2</v>
      </c>
      <c r="L9" s="17" t="n">
        <f aca="false">IFERROR(IF(J9="",F9,J9)*K9,"")</f>
        <v>1.2</v>
      </c>
      <c r="M9" s="19" t="s">
        <v>48</v>
      </c>
      <c r="N9" s="18" t="s">
        <v>33</v>
      </c>
      <c r="P9" s="17" t="n">
        <f aca="false">IFERROR(LOOKUP(IF(O9="",F9,O9),{0,1,100,500,1000},{0,0.09148576,0.09148576,0.05995184,0.04998064}),"")</f>
        <v>0.09148576</v>
      </c>
      <c r="Q9" s="17" t="n">
        <f aca="false">IFERROR(IF(O9="",F9,O9)*P9,"")</f>
        <v>0.54891456</v>
      </c>
      <c r="R9" s="19" t="s">
        <v>49</v>
      </c>
      <c r="X9" s="18" t="s">
        <v>33</v>
      </c>
      <c r="Z9" s="17" t="n">
        <f aca="false">IFERROR(LOOKUP(IF(Y9="",F9,Y9),{0,1,4000,8000,16000,24000},{0,0.024,0.024,0.023,0.021,0.019}),"")</f>
        <v>0.024</v>
      </c>
      <c r="AA9" s="17" t="n">
        <f aca="false">IFERROR(IF(Y9="",F9,Y9)*Z9,"")</f>
        <v>0.144</v>
      </c>
      <c r="AB9" s="19" t="s">
        <v>50</v>
      </c>
      <c r="AC9" s="18" t="s">
        <v>33</v>
      </c>
      <c r="AG9" s="19" t="s">
        <v>51</v>
      </c>
    </row>
    <row r="10" customFormat="false" ht="15" hidden="false" customHeight="false" outlineLevel="0" collapsed="false">
      <c r="A10" s="15" t="s">
        <v>52</v>
      </c>
      <c r="B10" s="15" t="s">
        <v>53</v>
      </c>
      <c r="C10" s="15" t="s">
        <v>39</v>
      </c>
      <c r="D10" s="15" t="s">
        <v>31</v>
      </c>
      <c r="E10" s="15" t="s">
        <v>54</v>
      </c>
      <c r="F10" s="16" t="n">
        <f aca="false">BoardQty*1</f>
        <v>1</v>
      </c>
      <c r="G10" s="17" t="n">
        <f aca="true">MINA(INDIRECT(ADDRESS(ROW(),COLUMN(newark_part_data)+2)),INDIRECT(ADDRESS(ROW(),COLUMN(digikey_part_data)+2)),INDIRECT(ADDRESS(ROW(),COLUMN(tme_part_data)+2)),INDIRECT(ADDRESS(ROW(),COLUMN(mouser_part_data)+2)),INDIRECT(ADDRESS(ROW(),COLUMN(farnell_part_data)+2)),INDIRECT(ADDRESS(ROW(),COLUMN(rs_part_data)+2)))</f>
        <v>0.039</v>
      </c>
      <c r="H10" s="17" t="n">
        <f aca="false">IFERROR(F10*G10,"")</f>
        <v>0.039</v>
      </c>
      <c r="I10" s="18" t="s">
        <v>33</v>
      </c>
      <c r="K10" s="17" t="n">
        <f aca="false">IFERROR(LOOKUP(IF(J10="",F10,J10),{0,1,10,100,500,1000,2500,3000,5000,10000},{0,0.28,0.194,0.0983,0.06728,0.05951,0.05692,0.0495,0.05175,0.04275}),"")</f>
        <v>0.28</v>
      </c>
      <c r="L10" s="17" t="n">
        <f aca="false">IFERROR(IF(J10="",F10,J10)*K10,"")</f>
        <v>0.28</v>
      </c>
      <c r="M10" s="19" t="s">
        <v>55</v>
      </c>
      <c r="N10" s="18" t="s">
        <v>33</v>
      </c>
      <c r="P10" s="17" t="n">
        <f aca="false">IFERROR(LOOKUP(IF(O10="",F10,O10),{0,1,5,50,250,500},{0,0.3440064,0.3440064,0.1720032,0.1333648,0.10008592}),"")</f>
        <v>0.3440064</v>
      </c>
      <c r="Q10" s="17" t="n">
        <f aca="false">IFERROR(IF(O10="",F10,O10)*P10,"")</f>
        <v>0.3440064</v>
      </c>
      <c r="R10" s="19" t="s">
        <v>56</v>
      </c>
      <c r="X10" s="18" t="s">
        <v>33</v>
      </c>
      <c r="Z10" s="17" t="n">
        <f aca="false">IFERROR(LOOKUP(IF(Y10="",F10,Y10),{0,1,3000,6000,12000},{0,0.039,0.039,0.038,0.036}),"")</f>
        <v>0.039</v>
      </c>
      <c r="AA10" s="17" t="n">
        <f aca="false">IFERROR(IF(Y10="",F10,Y10)*Z10,"")</f>
        <v>0.039</v>
      </c>
      <c r="AB10" s="19" t="s">
        <v>57</v>
      </c>
      <c r="AH10" s="16" t="n">
        <v>500</v>
      </c>
      <c r="AJ10" s="17" t="n">
        <f aca="false">IFERROR(LOOKUP(IF(AI10="",F10,AI10),{0,1,100,300,1000,3000,9000},{0,0.21722,0.21722,0.15483,0.10226,0.06933,0.06066}),"")</f>
        <v>0.21722</v>
      </c>
      <c r="AK10" s="17" t="n">
        <f aca="false">IFERROR(IF(AI10="",F10,AI10)*AJ10,"")</f>
        <v>0.21722</v>
      </c>
      <c r="AL10" s="19" t="s">
        <v>54</v>
      </c>
    </row>
    <row r="11" customFormat="false" ht="15" hidden="false" customHeight="false" outlineLevel="0" collapsed="false">
      <c r="A11" s="15" t="s">
        <v>58</v>
      </c>
      <c r="B11" s="15" t="s">
        <v>59</v>
      </c>
      <c r="C11" s="15" t="s">
        <v>60</v>
      </c>
      <c r="D11" s="15" t="s">
        <v>61</v>
      </c>
      <c r="E11" s="15" t="s">
        <v>62</v>
      </c>
      <c r="F11" s="16" t="n">
        <f aca="false">BoardQty*2</f>
        <v>2</v>
      </c>
      <c r="G11" s="17" t="n">
        <f aca="true">MINA(INDIRECT(ADDRESS(ROW(),COLUMN(newark_part_data)+2)),INDIRECT(ADDRESS(ROW(),COLUMN(digikey_part_data)+2)),INDIRECT(ADDRESS(ROW(),COLUMN(tme_part_data)+2)),INDIRECT(ADDRESS(ROW(),COLUMN(mouser_part_data)+2)),INDIRECT(ADDRESS(ROW(),COLUMN(farnell_part_data)+2)),INDIRECT(ADDRESS(ROW(),COLUMN(rs_part_data)+2)))</f>
        <v>0.08291</v>
      </c>
      <c r="H11" s="17" t="n">
        <f aca="false">IFERROR(F11*G11,"")</f>
        <v>0.16582</v>
      </c>
      <c r="I11" s="16" t="n">
        <v>42988</v>
      </c>
      <c r="K11" s="17" t="n">
        <f aca="false">IFERROR(LOOKUP(IF(J11="",F11,J11),{0,1,10,100,500,1000,3000,6000,15000,30000,75000},{0,0.36,0.266,0.1509,0.09992,0.0766,0.06468,0.05821,0.05174,0.04851,0.04312}),"")</f>
        <v>0.36</v>
      </c>
      <c r="L11" s="17" t="n">
        <f aca="false">IFERROR(IF(J11="",F11,J11)*K11,"")</f>
        <v>0.72</v>
      </c>
      <c r="M11" s="19" t="s">
        <v>63</v>
      </c>
      <c r="N11" s="16" t="n">
        <v>6982</v>
      </c>
      <c r="P11" s="17" t="n">
        <f aca="false">IFERROR(LOOKUP(IF(O11="",F11,O11),{0,1,5,25,100,250,500,1000,5000},{0,0.3128464,0.3128464,0.3028752,0.09921344,0.09260752,0.0860016,0.06082432,0.04885888}),"")</f>
        <v>0.3128464</v>
      </c>
      <c r="Q11" s="17" t="n">
        <f aca="false">IFERROR(IF(O11="",F11,O11)*P11,"")</f>
        <v>0.6256928</v>
      </c>
      <c r="R11" s="19" t="s">
        <v>64</v>
      </c>
      <c r="X11" s="16" t="n">
        <v>554</v>
      </c>
      <c r="Z11" s="17" t="n">
        <f aca="false">IFERROR(LOOKUP(IF(Y11="",F11,Y11),{0,1,10,25,50,100,250,500,1000},{0,0.35,0.223,0.181,0.138,0.096,0.089,0.081,0.074}),"")</f>
        <v>0.35</v>
      </c>
      <c r="AA11" s="17" t="n">
        <f aca="false">IFERROR(IF(Y11="",F11,Y11)*Z11,"")</f>
        <v>0.7</v>
      </c>
      <c r="AB11" s="19" t="s">
        <v>65</v>
      </c>
      <c r="AH11" s="16" t="n">
        <v>6366</v>
      </c>
      <c r="AJ11" s="17" t="n">
        <f aca="false">IFERROR(LOOKUP(IF(AI11="",F11,AI11),{0,1,10,50,250,1000,3000},{0,0.08291,0.08291,0.06241,0.05015,0.04506,0.04206}),"")</f>
        <v>0.08291</v>
      </c>
      <c r="AK11" s="17" t="n">
        <f aca="false">IFERROR(IF(AI11="",F11,AI11)*AJ11,"")</f>
        <v>0.16582</v>
      </c>
      <c r="AL11" s="19" t="s">
        <v>62</v>
      </c>
    </row>
    <row r="12" customFormat="false" ht="15" hidden="false" customHeight="false" outlineLevel="0" collapsed="false">
      <c r="A12" s="15" t="s">
        <v>66</v>
      </c>
      <c r="C12" s="15" t="s">
        <v>67</v>
      </c>
      <c r="D12" s="15" t="s">
        <v>68</v>
      </c>
      <c r="E12" s="15" t="s">
        <v>69</v>
      </c>
      <c r="F12" s="16" t="n">
        <f aca="false">BoardQty*3</f>
        <v>3</v>
      </c>
      <c r="G12" s="17" t="n">
        <f aca="true">MINA(INDIRECT(ADDRESS(ROW(),COLUMN(newark_part_data)+2)),INDIRECT(ADDRESS(ROW(),COLUMN(digikey_part_data)+2)),INDIRECT(ADDRESS(ROW(),COLUMN(tme_part_data)+2)),INDIRECT(ADDRESS(ROW(),COLUMN(mouser_part_data)+2)),INDIRECT(ADDRESS(ROW(),COLUMN(farnell_part_data)+2)),INDIRECT(ADDRESS(ROW(),COLUMN(rs_part_data)+2)))</f>
        <v>0.3776592</v>
      </c>
      <c r="H12" s="17" t="n">
        <f aca="false">IFERROR(F12*G12,"")</f>
        <v>1.1329776</v>
      </c>
      <c r="I12" s="16" t="n">
        <v>37794</v>
      </c>
      <c r="K12" s="17" t="n">
        <f aca="false">IFERROR(LOOKUP(IF(J12="",F12,J12),{0,1,10,50,100,250,500,1000},{0,0.41,0.391,0.374,0.3638,0.34,0.3128,0.289}),"")</f>
        <v>0.41</v>
      </c>
      <c r="L12" s="17" t="n">
        <f aca="false">IFERROR(IF(J12="",F12,J12)*K12,"")</f>
        <v>1.23</v>
      </c>
      <c r="M12" s="19" t="s">
        <v>70</v>
      </c>
      <c r="N12" s="16" t="n">
        <v>2048</v>
      </c>
      <c r="P12" s="17" t="n">
        <f aca="false">IFERROR(LOOKUP(IF(O12="",F12,O12),{0,1,10,100,500,1000,2500,5000},{0,0.3776592,0.3776592,0.34276,0.3153392,0.2916576,0.2854256,0.28044}),"")</f>
        <v>0.3776592</v>
      </c>
      <c r="Q12" s="17" t="n">
        <f aca="false">IFERROR(IF(O12="",F12,O12)*P12,"")</f>
        <v>1.1329776</v>
      </c>
      <c r="R12" s="19" t="s">
        <v>71</v>
      </c>
      <c r="X12" s="16" t="n">
        <v>61</v>
      </c>
      <c r="Z12" s="17" t="n">
        <f aca="false">IFERROR(LOOKUP(IF(Y12="",F12,Y12),{0,1,3,50,100,250},{0,0.45,0.43,0.4,0.39,0.37}),"")</f>
        <v>0.43</v>
      </c>
      <c r="AA12" s="17" t="n">
        <f aca="false">IFERROR(IF(Y12="",F12,Y12)*Z12,"")</f>
        <v>1.29</v>
      </c>
      <c r="AB12" s="19" t="s">
        <v>72</v>
      </c>
      <c r="AC12" s="18" t="s">
        <v>33</v>
      </c>
      <c r="AG12" s="19" t="s">
        <v>73</v>
      </c>
    </row>
    <row r="13" customFormat="false" ht="15" hidden="false" customHeight="false" outlineLevel="0" collapsed="false">
      <c r="A13" s="15" t="s">
        <v>74</v>
      </c>
      <c r="B13" s="15" t="s">
        <v>75</v>
      </c>
      <c r="C13" s="15" t="s">
        <v>76</v>
      </c>
      <c r="D13" s="15" t="s">
        <v>77</v>
      </c>
      <c r="E13" s="15" t="s">
        <v>78</v>
      </c>
      <c r="F13" s="16" t="n">
        <f aca="false">BoardQty*1</f>
        <v>1</v>
      </c>
      <c r="G13" s="17" t="n">
        <f aca="true">MINA(INDIRECT(ADDRESS(ROW(),COLUMN(newark_part_data)+2)),INDIRECT(ADDRESS(ROW(),COLUMN(digikey_part_data)+2)),INDIRECT(ADDRESS(ROW(),COLUMN(tme_part_data)+2)),INDIRECT(ADDRESS(ROW(),COLUMN(mouser_part_data)+2)),INDIRECT(ADDRESS(ROW(),COLUMN(farnell_part_data)+2)),INDIRECT(ADDRESS(ROW(),COLUMN(rs_part_data)+2)))</f>
        <v>0.0114</v>
      </c>
      <c r="H13" s="17" t="n">
        <f aca="false">IFERROR(F13*G13,"")</f>
        <v>0.0114</v>
      </c>
      <c r="I13" s="16" t="n">
        <v>1973</v>
      </c>
      <c r="K13" s="17" t="n">
        <f aca="false">IFERROR(LOOKUP(IF(J13="",F13,J13),{0,1,10,100,500,1000,3000,6000,10000,15000,30000,50000,75000,100000,150000,250000},{0,0.12,0.109,0.0595,0.03664,0.02498,0.02062,0.0186,0.01617,0.01617,0.01455,0.01294,0.01294,0.01213,0.01078,0.01078}),"")</f>
        <v>0.12</v>
      </c>
      <c r="L13" s="17" t="n">
        <f aca="false">IFERROR(IF(J13="",F13,J13)*K13,"")</f>
        <v>0.12</v>
      </c>
      <c r="M13" s="19" t="s">
        <v>79</v>
      </c>
      <c r="N13" s="16" t="n">
        <v>7260</v>
      </c>
      <c r="P13" s="17" t="n">
        <f aca="false">IFERROR(LOOKUP(IF(O13="",F13,O13),{0,1,100,250,500},{0,0.04162976,0.04162976,0.04025872,0.0267976}),"")</f>
        <v>0.04162976</v>
      </c>
      <c r="Q13" s="17" t="n">
        <f aca="false">IFERROR(IF(O13="",F13,O13)*P13,"")</f>
        <v>0.04162976</v>
      </c>
      <c r="R13" s="19" t="s">
        <v>80</v>
      </c>
      <c r="X13" s="16" t="n">
        <v>24000</v>
      </c>
      <c r="Z13" s="17" t="n">
        <f aca="false">IFERROR(LOOKUP(IF(Y13="",F13,Y13),{0,1,3000},{0,0.02,0.02}),"")</f>
        <v>0.02</v>
      </c>
      <c r="AA13" s="17" t="n">
        <f aca="false">IFERROR(IF(Y13="",F13,Y13)*Z13,"")</f>
        <v>0.02</v>
      </c>
      <c r="AB13" s="19" t="s">
        <v>81</v>
      </c>
      <c r="AH13" s="16" t="n">
        <v>33000</v>
      </c>
      <c r="AJ13" s="17" t="n">
        <f aca="false">IFERROR(LOOKUP(IF(AI13="",F13,AI13),{0,1,3000,12000},{0,0.0114,0.0114,0.01035}),"")</f>
        <v>0.0114</v>
      </c>
      <c r="AK13" s="17" t="n">
        <f aca="false">IFERROR(IF(AI13="",F13,AI13)*AJ13,"")</f>
        <v>0.0114</v>
      </c>
      <c r="AL13" s="19" t="s">
        <v>78</v>
      </c>
    </row>
    <row r="14" customFormat="false" ht="15" hidden="false" customHeight="false" outlineLevel="0" collapsed="false">
      <c r="A14" s="15" t="s">
        <v>82</v>
      </c>
      <c r="B14" s="15" t="s">
        <v>83</v>
      </c>
      <c r="C14" s="15" t="s">
        <v>84</v>
      </c>
      <c r="D14" s="15" t="s">
        <v>77</v>
      </c>
      <c r="E14" s="15" t="s">
        <v>85</v>
      </c>
      <c r="F14" s="16" t="n">
        <f aca="false">BoardQty*1</f>
        <v>1</v>
      </c>
      <c r="G14" s="17" t="n">
        <f aca="true">MINA(INDIRECT(ADDRESS(ROW(),COLUMN(newark_part_data)+2)),INDIRECT(ADDRESS(ROW(),COLUMN(digikey_part_data)+2)),INDIRECT(ADDRESS(ROW(),COLUMN(tme_part_data)+2)),INDIRECT(ADDRESS(ROW(),COLUMN(mouser_part_data)+2)),INDIRECT(ADDRESS(ROW(),COLUMN(farnell_part_data)+2)),INDIRECT(ADDRESS(ROW(),COLUMN(rs_part_data)+2)))</f>
        <v>0.03235</v>
      </c>
      <c r="H14" s="17" t="n">
        <f aca="false">IFERROR(F14*G14,"")</f>
        <v>0.03235</v>
      </c>
      <c r="I14" s="16" t="n">
        <v>191254</v>
      </c>
      <c r="K14" s="17" t="n">
        <f aca="false">IFERROR(LOOKUP(IF(J14="",F14,J14),{0,1,10,100,500,1000,3000,6000,10000,15000,30000,50000,75000,100000,150000,250000},{0,0.12,0.109,0.0595,0.03664,0.02498,0.02062,0.0186,0.01575,0.01617,0.01418,0.0126,0.01294,0.01181,0.01078,0.0105}),"")</f>
        <v>0.12</v>
      </c>
      <c r="L14" s="17" t="n">
        <f aca="false">IFERROR(IF(J14="",F14,J14)*K14,"")</f>
        <v>0.12</v>
      </c>
      <c r="M14" s="19" t="s">
        <v>86</v>
      </c>
      <c r="N14" s="16" t="n">
        <v>6000</v>
      </c>
      <c r="P14" s="17" t="n">
        <f aca="false">IFERROR(LOOKUP(IF(O14="",F14,O14),{0,1,100,250,500},{0,0.04200368,0.04200368,0.04075728,0.02704688}),"")</f>
        <v>0.04200368</v>
      </c>
      <c r="Q14" s="17" t="n">
        <f aca="false">IFERROR(IF(O14="",F14,O14)*P14,"")</f>
        <v>0.04200368</v>
      </c>
      <c r="R14" s="19" t="s">
        <v>87</v>
      </c>
      <c r="X14" s="16" t="n">
        <v>48834</v>
      </c>
      <c r="Z14" s="17" t="n">
        <f aca="false">IFERROR(LOOKUP(IF(Y14="",F14,Y14),{0,1,25,50,100,250,500,1000},{0,0.121,0.107,0.073,0.037,0.033,0.03,0.025}),"")</f>
        <v>0.121</v>
      </c>
      <c r="AA14" s="17" t="n">
        <f aca="false">IFERROR(IF(Y14="",F14,Y14)*Z14,"")</f>
        <v>0.121</v>
      </c>
      <c r="AB14" s="19" t="s">
        <v>88</v>
      </c>
      <c r="AC14" s="18" t="s">
        <v>33</v>
      </c>
      <c r="AG14" s="19" t="s">
        <v>89</v>
      </c>
      <c r="AH14" s="16" t="n">
        <v>23266</v>
      </c>
      <c r="AJ14" s="17" t="n">
        <f aca="false">IFERROR(LOOKUP(IF(AI14="",F14,AI14),{0,1,25,100,500,3000,12000},{0,0.03235,0.03235,0.01548,0.01248,0.01035,0.00976}),"")</f>
        <v>0.03235</v>
      </c>
      <c r="AK14" s="17" t="n">
        <f aca="false">IFERROR(IF(AI14="",F14,AI14)*AJ14,"")</f>
        <v>0.03235</v>
      </c>
      <c r="AL14" s="19" t="s">
        <v>85</v>
      </c>
    </row>
    <row r="15" customFormat="false" ht="15" hidden="false" customHeight="false" outlineLevel="0" collapsed="false">
      <c r="A15" s="15" t="s">
        <v>90</v>
      </c>
      <c r="B15" s="15" t="s">
        <v>91</v>
      </c>
      <c r="C15" s="15" t="s">
        <v>92</v>
      </c>
      <c r="D15" s="15" t="s">
        <v>31</v>
      </c>
      <c r="E15" s="15" t="s">
        <v>93</v>
      </c>
      <c r="F15" s="16" t="n">
        <f aca="false">BoardQty*1</f>
        <v>1</v>
      </c>
      <c r="G15" s="17" t="n">
        <f aca="true">MINA(INDIRECT(ADDRESS(ROW(),COLUMN(newark_part_data)+2)),INDIRECT(ADDRESS(ROW(),COLUMN(digikey_part_data)+2)),INDIRECT(ADDRESS(ROW(),COLUMN(tme_part_data)+2)),INDIRECT(ADDRESS(ROW(),COLUMN(mouser_part_data)+2)),INDIRECT(ADDRESS(ROW(),COLUMN(farnell_part_data)+2)),INDIRECT(ADDRESS(ROW(),COLUMN(rs_part_data)+2)))</f>
        <v>0.01</v>
      </c>
      <c r="H15" s="17" t="n">
        <f aca="false">IFERROR(F15*G15,"")</f>
        <v>0.01</v>
      </c>
      <c r="I15" s="16" t="n">
        <v>29355</v>
      </c>
      <c r="K15" s="17" t="n">
        <f aca="false">IFERROR(LOOKUP(IF(J15="",F15,J15),{0,1,10,100,1000,2500,5000,10000,25000,50000,125000},{0,0.1,0.017,0.0067,0.00303,0.00263,0.00217,0.00189,0.00166,0.00152,0.00151}),"")</f>
        <v>0.1</v>
      </c>
      <c r="L15" s="17" t="n">
        <f aca="false">IFERROR(IF(J15="",F15,J15)*K15,"")</f>
        <v>0.1</v>
      </c>
      <c r="M15" s="19" t="s">
        <v>94</v>
      </c>
      <c r="X15" s="18" t="s">
        <v>33</v>
      </c>
      <c r="Z15" s="17" t="n">
        <f aca="false">IFERROR(LOOKUP(IF(Y15="",F15,Y15),{0,1,20000,40000},{0,0.01,0.01,0.009}),"")</f>
        <v>0.01</v>
      </c>
      <c r="AA15" s="17" t="n">
        <f aca="false">IFERROR(IF(Y15="",F15,Y15)*Z15,"")</f>
        <v>0.01</v>
      </c>
      <c r="AB15" s="19" t="s">
        <v>95</v>
      </c>
    </row>
    <row r="16" customFormat="false" ht="15" hidden="false" customHeight="false" outlineLevel="0" collapsed="false">
      <c r="A16" s="15" t="s">
        <v>96</v>
      </c>
      <c r="B16" s="15" t="s">
        <v>97</v>
      </c>
      <c r="C16" s="15" t="s">
        <v>92</v>
      </c>
      <c r="D16" s="15" t="s">
        <v>31</v>
      </c>
      <c r="E16" s="15" t="s">
        <v>98</v>
      </c>
      <c r="F16" s="16" t="n">
        <f aca="false">BoardQty*1</f>
        <v>1</v>
      </c>
      <c r="G16" s="17" t="n">
        <f aca="true">MINA(INDIRECT(ADDRESS(ROW(),COLUMN(newark_part_data)+2)),INDIRECT(ADDRESS(ROW(),COLUMN(digikey_part_data)+2)),INDIRECT(ADDRESS(ROW(),COLUMN(tme_part_data)+2)),INDIRECT(ADDRESS(ROW(),COLUMN(mouser_part_data)+2)),INDIRECT(ADDRESS(ROW(),COLUMN(farnell_part_data)+2)),INDIRECT(ADDRESS(ROW(),COLUMN(rs_part_data)+2)))</f>
        <v>0.1</v>
      </c>
      <c r="H16" s="17" t="n">
        <f aca="false">IFERROR(F16*G16,"")</f>
        <v>0.1</v>
      </c>
      <c r="I16" s="16" t="n">
        <v>7696</v>
      </c>
      <c r="K16" s="17" t="n">
        <f aca="false">IFERROR(LOOKUP(IF(J16="",F16,J16),{0,1,10,100,1000,2500,5000,10000,25000,50000,125000},{0,0.1,0.017,0.0067,0.00303,0.00263,0.00217,0.00189,0.00166,0.00152,0.00151}),"")</f>
        <v>0.1</v>
      </c>
      <c r="L16" s="17" t="n">
        <f aca="false">IFERROR(IF(J16="",F16,J16)*K16,"")</f>
        <v>0.1</v>
      </c>
      <c r="M16" s="19" t="s">
        <v>99</v>
      </c>
    </row>
    <row r="17" customFormat="false" ht="15" hidden="false" customHeight="false" outlineLevel="0" collapsed="false">
      <c r="A17" s="15" t="s">
        <v>100</v>
      </c>
      <c r="B17" s="15" t="s">
        <v>101</v>
      </c>
      <c r="C17" s="15" t="s">
        <v>92</v>
      </c>
      <c r="D17" s="15" t="s">
        <v>31</v>
      </c>
      <c r="E17" s="15" t="s">
        <v>102</v>
      </c>
      <c r="F17" s="16" t="n">
        <f aca="false">BoardQty*2</f>
        <v>2</v>
      </c>
      <c r="G17" s="17" t="n">
        <f aca="true">MINA(INDIRECT(ADDRESS(ROW(),COLUMN(newark_part_data)+2)),INDIRECT(ADDRESS(ROW(),COLUMN(digikey_part_data)+2)),INDIRECT(ADDRESS(ROW(),COLUMN(tme_part_data)+2)),INDIRECT(ADDRESS(ROW(),COLUMN(mouser_part_data)+2)),INDIRECT(ADDRESS(ROW(),COLUMN(farnell_part_data)+2)),INDIRECT(ADDRESS(ROW(),COLUMN(rs_part_data)+2)))</f>
        <v>0.1</v>
      </c>
      <c r="H17" s="17" t="n">
        <f aca="false">IFERROR(F17*G17,"")</f>
        <v>0.2</v>
      </c>
      <c r="I17" s="16" t="n">
        <v>3420</v>
      </c>
      <c r="K17" s="17" t="n">
        <f aca="false">IFERROR(LOOKUP(IF(J17="",F17,J17),{0,1,10,100,1000,2500,5000,10000,25000,50000,125000},{0,0.1,0.017,0.0067,0.00303,0.00263,0.00217,0.00189,0.00166,0.00152,0.00151}),"")</f>
        <v>0.1</v>
      </c>
      <c r="L17" s="17" t="n">
        <f aca="false">IFERROR(IF(J17="",F17,J17)*K17,"")</f>
        <v>0.2</v>
      </c>
      <c r="M17" s="19" t="s">
        <v>103</v>
      </c>
    </row>
    <row r="18" customFormat="false" ht="15" hidden="false" customHeight="false" outlineLevel="0" collapsed="false">
      <c r="A18" s="15" t="s">
        <v>104</v>
      </c>
      <c r="B18" s="15" t="s">
        <v>105</v>
      </c>
      <c r="C18" s="15" t="s">
        <v>92</v>
      </c>
      <c r="D18" s="15" t="s">
        <v>31</v>
      </c>
      <c r="F18" s="16" t="n">
        <f aca="false">BoardQty*1</f>
        <v>1</v>
      </c>
      <c r="G18" s="17" t="n">
        <f aca="true">MINA(INDIRECT(ADDRESS(ROW(),COLUMN(newark_part_data)+2)),INDIRECT(ADDRESS(ROW(),COLUMN(digikey_part_data)+2)),INDIRECT(ADDRESS(ROW(),COLUMN(tme_part_data)+2)),INDIRECT(ADDRESS(ROW(),COLUMN(mouser_part_data)+2)),INDIRECT(ADDRESS(ROW(),COLUMN(farnell_part_data)+2)),INDIRECT(ADDRESS(ROW(),COLUMN(rs_part_data)+2)))</f>
        <v>0</v>
      </c>
      <c r="H18" s="17" t="n">
        <f aca="false">IFERROR(F18*G18,"")</f>
        <v>0</v>
      </c>
    </row>
    <row r="19" customFormat="false" ht="15" hidden="false" customHeight="false" outlineLevel="0" collapsed="false">
      <c r="A19" s="15" t="s">
        <v>106</v>
      </c>
      <c r="B19" s="15" t="s">
        <v>107</v>
      </c>
      <c r="C19" s="15" t="s">
        <v>92</v>
      </c>
      <c r="D19" s="15" t="s">
        <v>31</v>
      </c>
      <c r="E19" s="15" t="s">
        <v>108</v>
      </c>
      <c r="F19" s="16" t="n">
        <f aca="false">BoardQty*1</f>
        <v>1</v>
      </c>
      <c r="G19" s="17" t="n">
        <f aca="true">MINA(INDIRECT(ADDRESS(ROW(),COLUMN(newark_part_data)+2)),INDIRECT(ADDRESS(ROW(),COLUMN(digikey_part_data)+2)),INDIRECT(ADDRESS(ROW(),COLUMN(tme_part_data)+2)),INDIRECT(ADDRESS(ROW(),COLUMN(mouser_part_data)+2)),INDIRECT(ADDRESS(ROW(),COLUMN(farnell_part_data)+2)),INDIRECT(ADDRESS(ROW(),COLUMN(rs_part_data)+2)))</f>
        <v>0.1</v>
      </c>
      <c r="H19" s="17" t="n">
        <f aca="false">IFERROR(F19*G19,"")</f>
        <v>0.1</v>
      </c>
      <c r="I19" s="16" t="n">
        <v>1062</v>
      </c>
      <c r="K19" s="17" t="n">
        <f aca="false">IFERROR(LOOKUP(IF(J19="",F19,J19),{0,1,10,100,1000,2500,5000,10000,25000,50000,125000},{0,0.1,0.017,0.0067,0.00303,0.00263,0.00217,0.00189,0.00166,0.00152,0.00151}),"")</f>
        <v>0.1</v>
      </c>
      <c r="L19" s="17" t="n">
        <f aca="false">IFERROR(IF(J19="",F19,J19)*K19,"")</f>
        <v>0.1</v>
      </c>
      <c r="M19" s="19" t="s">
        <v>109</v>
      </c>
    </row>
    <row r="20" customFormat="false" ht="15" hidden="false" customHeight="false" outlineLevel="0" collapsed="false">
      <c r="A20" s="15" t="s">
        <v>110</v>
      </c>
      <c r="B20" s="15" t="s">
        <v>111</v>
      </c>
      <c r="D20" s="15" t="s">
        <v>112</v>
      </c>
      <c r="E20" s="15" t="s">
        <v>113</v>
      </c>
      <c r="F20" s="16" t="n">
        <f aca="false">BoardQty*1</f>
        <v>1</v>
      </c>
      <c r="G20" s="17" t="n">
        <f aca="true">MINA(INDIRECT(ADDRESS(ROW(),COLUMN(newark_part_data)+2)),INDIRECT(ADDRESS(ROW(),COLUMN(digikey_part_data)+2)),INDIRECT(ADDRESS(ROW(),COLUMN(tme_part_data)+2)),INDIRECT(ADDRESS(ROW(),COLUMN(mouser_part_data)+2)),INDIRECT(ADDRESS(ROW(),COLUMN(farnell_part_data)+2)),INDIRECT(ADDRESS(ROW(),COLUMN(rs_part_data)+2)))</f>
        <v>1.9</v>
      </c>
      <c r="H20" s="17" t="n">
        <f aca="false">IFERROR(F20*G20,"")</f>
        <v>1.9</v>
      </c>
      <c r="I20" s="16" t="n">
        <v>58461</v>
      </c>
      <c r="K20" s="17" t="n">
        <f aca="false">IFERROR(LOOKUP(IF(J20="",F20,J20),{0,1,10,50,100,500,1200},{0,1.9,1.71,1.55,1.42,1.34,1.19001}),"")</f>
        <v>1.9</v>
      </c>
      <c r="L20" s="17" t="n">
        <f aca="false">IFERROR(IF(J20="",F20,J20)*K20,"")</f>
        <v>1.9</v>
      </c>
      <c r="M20" s="19" t="s">
        <v>114</v>
      </c>
    </row>
    <row r="21" customFormat="false" ht="15" hidden="false" customHeight="false" outlineLevel="0" collapsed="false">
      <c r="A21" s="15" t="s">
        <v>115</v>
      </c>
      <c r="B21" s="15" t="s">
        <v>116</v>
      </c>
      <c r="C21" s="15" t="s">
        <v>117</v>
      </c>
      <c r="D21" s="15" t="s">
        <v>118</v>
      </c>
      <c r="E21" s="15" t="s">
        <v>119</v>
      </c>
      <c r="F21" s="16" t="n">
        <f aca="false">BoardQty*1</f>
        <v>1</v>
      </c>
      <c r="G21" s="17" t="n">
        <f aca="true">MINA(INDIRECT(ADDRESS(ROW(),COLUMN(newark_part_data)+2)),INDIRECT(ADDRESS(ROW(),COLUMN(digikey_part_data)+2)),INDIRECT(ADDRESS(ROW(),COLUMN(tme_part_data)+2)),INDIRECT(ADDRESS(ROW(),COLUMN(mouser_part_data)+2)),INDIRECT(ADDRESS(ROW(),COLUMN(farnell_part_data)+2)),INDIRECT(ADDRESS(ROW(),COLUMN(rs_part_data)+2)))</f>
        <v>0.65</v>
      </c>
      <c r="H21" s="17" t="n">
        <f aca="false">IFERROR(F21*G21,"")</f>
        <v>0.65</v>
      </c>
      <c r="I21" s="16" t="n">
        <v>6966</v>
      </c>
      <c r="K21" s="17" t="n">
        <f aca="false">IFERROR(LOOKUP(IF(J21="",F21,J21),{0,1,10,100,500,1000,1440,2500,5000,12500},{0,0.65,0.56,0.4182,0.32858,0.2539,0.2784,0.22475,0.21025,0.19575}),"")</f>
        <v>0.65</v>
      </c>
      <c r="L21" s="17" t="n">
        <f aca="false">IFERROR(IF(J21="",F21,J21)*K21,"")</f>
        <v>0.65</v>
      </c>
      <c r="M21" s="19" t="s">
        <v>120</v>
      </c>
    </row>
    <row r="22" customFormat="false" ht="15" hidden="false" customHeight="false" outlineLevel="0" collapsed="false">
      <c r="A22" s="15" t="s">
        <v>121</v>
      </c>
      <c r="B22" s="15" t="s">
        <v>122</v>
      </c>
      <c r="D22" s="15" t="s">
        <v>123</v>
      </c>
      <c r="E22" s="15" t="s">
        <v>124</v>
      </c>
      <c r="F22" s="16" t="n">
        <f aca="false">BoardQty*1</f>
        <v>1</v>
      </c>
      <c r="G22" s="17" t="n">
        <f aca="true">MINA(INDIRECT(ADDRESS(ROW(),COLUMN(newark_part_data)+2)),INDIRECT(ADDRESS(ROW(),COLUMN(digikey_part_data)+2)),INDIRECT(ADDRESS(ROW(),COLUMN(tme_part_data)+2)),INDIRECT(ADDRESS(ROW(),COLUMN(mouser_part_data)+2)),INDIRECT(ADDRESS(ROW(),COLUMN(farnell_part_data)+2)),INDIRECT(ADDRESS(ROW(),COLUMN(rs_part_data)+2)))</f>
        <v>0.62</v>
      </c>
      <c r="H22" s="17" t="n">
        <f aca="false">IFERROR(F22*G22,"")</f>
        <v>0.62</v>
      </c>
      <c r="I22" s="16" t="n">
        <v>51034</v>
      </c>
      <c r="K22" s="17" t="n">
        <f aca="false">IFERROR(LOOKUP(IF(J22="",F22,J22),{0,1,10,100,500,1000,1520,2500,5000,12500},{0,0.62,0.545,0.4175,0.33,0.264,0.264,0.23925,0.22275,0.2145}),"")</f>
        <v>0.62</v>
      </c>
      <c r="L22" s="17" t="n">
        <f aca="false">IFERROR(IF(J22="",F22,J22)*K22,"")</f>
        <v>0.62</v>
      </c>
      <c r="M22" s="19" t="s">
        <v>125</v>
      </c>
      <c r="N22" s="16" t="n">
        <v>5862</v>
      </c>
      <c r="P22" s="17" t="n">
        <f aca="false">IFERROR(LOOKUP(IF(O22="",F22,O22),{0,1,50,100,250,500,1000,2500,5000},{0,0.629432,0.5509088,0.355224,0.3527312,0.3477456,0.2580048,0.2455408,0.2318304}),"")</f>
        <v>0.629432</v>
      </c>
      <c r="Q22" s="17" t="n">
        <f aca="false">IFERROR(IF(O22="",F22,O22)*P22,"")</f>
        <v>0.629432</v>
      </c>
      <c r="R22" s="19" t="s">
        <v>126</v>
      </c>
      <c r="S22" s="16" t="n">
        <v>2570</v>
      </c>
      <c r="U22" s="17" t="n">
        <f aca="false">IFERROR(LOOKUP(IF(T22="",F22,T22),{0,1,10,100,1000,2000,5000,10000,25000,50000},{0,0.62,0.512,0.33,0.264,0.24,0.223,0.215,0.207,0.199}),"")</f>
        <v>0.62</v>
      </c>
      <c r="V22" s="17" t="n">
        <f aca="false">IFERROR(IF(T22="",F22,T22)*U22,"")</f>
        <v>0.62</v>
      </c>
      <c r="W22" s="19" t="s">
        <v>127</v>
      </c>
      <c r="X22" s="16" t="n">
        <v>1310</v>
      </c>
      <c r="Z22" s="17" t="n">
        <f aca="false">IFERROR(LOOKUP(IF(Y22="",F22,Y22),{0,1,10,100,500,1000,2500,10000},{0,0.62,0.512,0.33,0.297,0.264,0.24,0.215}),"")</f>
        <v>0.62</v>
      </c>
      <c r="AA22" s="17" t="n">
        <f aca="false">IFERROR(IF(Y22="",F22,Y22)*Z22,"")</f>
        <v>0.62</v>
      </c>
      <c r="AB22" s="19" t="s">
        <v>128</v>
      </c>
    </row>
    <row r="24" customFormat="false" ht="15" hidden="false" customHeight="false" outlineLevel="0" collapsed="false">
      <c r="A24" s="2" t="s">
        <v>129</v>
      </c>
      <c r="J24" s="6" t="n">
        <f aca="false">IFERROR(IF(OR(J7:J22),COUNTIF(J7:J22,"&gt;0")&amp;" of "&amp;ROWS(J7:J22)&amp;" parts purchased",""),"")</f>
        <v>0</v>
      </c>
      <c r="O24" s="6" t="n">
        <f aca="false">IFERROR(IF(OR(O7:O22),COUNTIF(O7:O22,"&gt;0")&amp;" of "&amp;ROWS(O7:O22)&amp;" parts purchased",""),"")</f>
        <v>0</v>
      </c>
      <c r="T24" s="6" t="n">
        <f aca="false">IFERROR(IF(OR(T7:T22),COUNTIF(T7:T22,"&gt;0")&amp;" of "&amp;ROWS(T7:T22)&amp;" parts purchased",""),"")</f>
        <v>0</v>
      </c>
      <c r="Y24" s="6" t="n">
        <f aca="false">IFERROR(IF(OR(Y7:Y22),COUNTIF(Y7:Y22,"&gt;0")&amp;" of "&amp;ROWS(Y7:Y22)&amp;" parts purchased",""),"")</f>
        <v>0</v>
      </c>
      <c r="AD24" s="6" t="n">
        <f aca="false">IFERROR(IF(OR(AD7:AD22),COUNTIF(AD7:AD22,"&gt;0")&amp;" of "&amp;ROWS(AD7:AD22)&amp;" parts purchased",""),"")</f>
        <v>0</v>
      </c>
      <c r="AI24" s="6" t="n">
        <f aca="false">IFERROR(IF(OR(AI7:AI22),COUNTIF(AI7:AI22,"&gt;0")&amp;" of "&amp;ROWS(AI7:AI22)&amp;" parts purchased",""),"")</f>
        <v>0</v>
      </c>
    </row>
    <row r="25" customFormat="false" ht="15" hidden="false" customHeight="false" outlineLevel="0" collapsed="false">
      <c r="J25" s="0" t="str">
        <f aca="false" t="array" ref="J25:J25">IFERROR(CONCATENATE(TEXT(INDEX($J$7:$J$22,SMALL(IF($M$7:$M$22&lt;&gt;"",IF($J$7:$J$22&lt;&gt;"",ROW($J$7:$J$22)-MIN(ROW($J$7:$J$22))+1,""),""),ROW()-ROW(A$25)+1)),"##0"),","),"")</f>
        <v/>
      </c>
      <c r="K25" s="0" t="str">
        <f aca="false" t="array" ref="K25:K25">IFERROR(CONCATENATE((INDEX($M$7:$M$22,SMALL(IF($M$7:$M$22&lt;&gt;"",IF($J$7:$J$22&lt;&gt;"",ROW($J$7:$J$22)-MIN(ROW($J$7:$J$22))+1,""),""),ROW()-ROW(A$25)+1))),","),"")</f>
        <v/>
      </c>
      <c r="L25" s="0" t="str">
        <f aca="false" t="array" ref="L25:L25">IFERROR(CONCATENATE((INDEX($A$7:$A$22,SMALL(IF($M$7:$M$22&lt;&gt;"",IF($J$7:$J$22&lt;&gt;"",ROW($J$7:$J$22)-MIN(ROW($J$7:$J$22))+1,""),""),ROW()-ROW(A$25)+1))),),"")</f>
        <v/>
      </c>
      <c r="O25" s="0" t="str">
        <f aca="false" t="array" ref="O25:O25">IFERROR(CONCATENATE((INDEX($R$7:$R$22,SMALL(IF($R$7:$R$22&lt;&gt;"",IF($O$7:$O$22&lt;&gt;"",ROW($O$7:$O$22)-MIN(ROW($O$7:$O$22))+1,""),""),ROW()-ROW(A$25)+1)))," "),"")</f>
        <v/>
      </c>
      <c r="P25" s="0" t="str">
        <f aca="false" t="array" ref="P25:P25">IFERROR(CONCATENATE(TEXT(INDEX($O$7:$O$22,SMALL(IF($R$7:$R$22&lt;&gt;"",IF($O$7:$O$22&lt;&gt;"",ROW($O$7:$O$22)-MIN(ROW($O$7:$O$22))+1,""),""),ROW()-ROW(A$25)+1)),"##0")," "),"")</f>
        <v/>
      </c>
      <c r="Q25" s="0" t="str">
        <f aca="false" t="array" ref="Q25:Q25">IFERROR(CONCATENATE((INDEX($A$7:$A$22,SMALL(IF($R$7:$R$22&lt;&gt;"",IF($O$7:$O$22&lt;&gt;"",ROW($O$7:$O$22)-MIN(ROW($O$7:$O$22))+1,""),""),ROW()-ROW(A$25)+1))),),"")</f>
        <v/>
      </c>
      <c r="T25" s="0" t="str">
        <f aca="false" t="array" ref="T25:T25">IFERROR(CONCATENATE((INDEX($W$7:$W$22,SMALL(IF($W$7:$W$22&lt;&gt;"",IF($T$7:$T$22&lt;&gt;"",ROW($T$7:$T$22)-MIN(ROW($T$7:$T$22))+1,""),""),ROW()-ROW(A$25)+1)))," "),"")</f>
        <v/>
      </c>
      <c r="U25" s="0" t="str">
        <f aca="false" t="array" ref="U25:U25">IFERROR(CONCATENATE(TEXT(INDEX($T$7:$T$22,SMALL(IF($W$7:$W$22&lt;&gt;"",IF($T$7:$T$22&lt;&gt;"",ROW($T$7:$T$22)-MIN(ROW($T$7:$T$22))+1,""),""),ROW()-ROW(A$25)+1)),"##0")," "),"")</f>
        <v/>
      </c>
      <c r="V25" s="0" t="str">
        <f aca="false" t="array" ref="V25:V25">IFERROR(CONCATENATE((INDEX($A$7:$A$22,SMALL(IF($W$7:$W$22&lt;&gt;"",IF($T$7:$T$22&lt;&gt;"",ROW($T$7:$T$22)-MIN(ROW($T$7:$T$22))+1,""),""),ROW()-ROW(A$25)+1))),),"")</f>
        <v/>
      </c>
      <c r="Y25" s="0" t="str">
        <f aca="false" t="array" ref="Y25:Y25">IFERROR(CONCATENATE((INDEX($AB$7:$AB$22,SMALL(IF($AB$7:$AB$22&lt;&gt;"",IF($Y$7:$Y$22&lt;&gt;"",ROW($Y$7:$Y$22)-MIN(ROW($Y$7:$Y$22))+1,""),""),ROW()-ROW(A$25)+1))),","),"")</f>
        <v/>
      </c>
      <c r="Z25" s="0" t="str">
        <f aca="false" t="array" ref="Z25:Z25">IFERROR(CONCATENATE(TEXT(INDEX($Y$7:$Y$22,SMALL(IF($AB$7:$AB$22&lt;&gt;"",IF($Y$7:$Y$22&lt;&gt;"",ROW($Y$7:$Y$22)-MIN(ROW($Y$7:$Y$22))+1,""),""),ROW()-ROW(A$25)+1)),"##0"),","),"")</f>
        <v/>
      </c>
      <c r="AA25" s="0" t="str">
        <f aca="false" t="array" ref="AA25:AA25">IFERROR(CONCATENATE((INDEX($A$7:$A$22,SMALL(IF($AB$7:$AB$22&lt;&gt;"",IF($Y$7:$Y$22&lt;&gt;"",ROW($Y$7:$Y$22)-MIN(ROW($Y$7:$Y$22))+1,""),""),ROW()-ROW(A$25)+1))),),"")</f>
        <v/>
      </c>
      <c r="AD25" s="0" t="str">
        <f aca="false" t="array" ref="AD25:AD25">IFERROR(CONCATENATE((INDEX($AG$7:$AG$22,SMALL(IF($AG$7:$AG$22&lt;&gt;"",IF($AD$7:$AD$22&lt;&gt;"",ROW($AD$7:$AD$22)-MIN(ROW($AD$7:$AD$22))+1,""),""),ROW()-ROW(A$25)+1)))," "),"")</f>
        <v/>
      </c>
      <c r="AE25" s="0" t="str">
        <f aca="false" t="array" ref="AE25:AE25">IFERROR(CONCATENATE(TEXT(INDEX($AD$7:$AD$22,SMALL(IF($AG$7:$AG$22&lt;&gt;"",IF($AD$7:$AD$22&lt;&gt;"",ROW($AD$7:$AD$22)-MIN(ROW($AD$7:$AD$22))+1,""),""),ROW()-ROW(A$25)+1)),"##0")," "),"")</f>
        <v/>
      </c>
      <c r="AF25" s="0" t="str">
        <f aca="false" t="array" ref="AF25:AF25">IFERROR(CONCATENATE((INDEX($A$7:$A$22,SMALL(IF($AG$7:$AG$22&lt;&gt;"",IF($AD$7:$AD$22&lt;&gt;"",ROW($AD$7:$AD$22)-MIN(ROW($AD$7:$AD$22))+1,""),""),ROW()-ROW(A$25)+1))),),"")</f>
        <v/>
      </c>
      <c r="AI25" s="0" t="str">
        <f aca="false" t="array" ref="AI25:AI25">IFERROR(CONCATENATE((INDEX($AL$7:$AL$22,SMALL(IF($AL$7:$AL$22&lt;&gt;"",IF($AI$7:$AI$22&lt;&gt;"",ROW($AI$7:$AI$22)-MIN(ROW($AI$7:$AI$22))+1,""),""),ROW()-ROW(A$25)+1)))," "),"")</f>
        <v/>
      </c>
      <c r="AJ25" s="0" t="str">
        <f aca="false" t="array" ref="AJ25:AJ25">IFERROR(CONCATENATE(TEXT(INDEX($AI$7:$AI$22,SMALL(IF($AL$7:$AL$22&lt;&gt;"",IF($AI$7:$AI$22&lt;&gt;"",ROW($AI$7:$AI$22)-MIN(ROW($AI$7:$AI$22))+1,""),""),ROW()-ROW(A$25)+1)),"##0")," "),"")</f>
        <v/>
      </c>
      <c r="AK25" s="0" t="str">
        <f aca="false" t="array" ref="AK25:AK25">IFERROR(CONCATENATE((INDEX($A$7:$A$22,SMALL(IF($AL$7:$AL$22&lt;&gt;"",IF($AI$7:$AI$22&lt;&gt;"",ROW($AI$7:$AI$22)-MIN(ROW($AI$7:$AI$22))+1,""),""),ROW()-ROW(A$25)+1))),),"")</f>
        <v/>
      </c>
    </row>
    <row r="26" customFormat="false" ht="15" hidden="false" customHeight="false" outlineLevel="0" collapsed="false">
      <c r="J26" s="0" t="str">
        <f aca="false" t="array" ref="J26:J26">IFERROR(CONCATENATE(TEXT(INDEX($J$7:$J$22,SMALL(IF($M$7:$M$22&lt;&gt;"",IF($J$7:$J$22&lt;&gt;"",ROW($J$7:$J$22)-MIN(ROW($J$7:$J$22))+1,""),""),ROW()-ROW(A$25)+1)),"##0"),","),"")</f>
        <v/>
      </c>
      <c r="K26" s="0" t="str">
        <f aca="false" t="array" ref="K26:K26">IFERROR(CONCATENATE((INDEX($M$7:$M$22,SMALL(IF($M$7:$M$22&lt;&gt;"",IF($J$7:$J$22&lt;&gt;"",ROW($J$7:$J$22)-MIN(ROW($J$7:$J$22))+1,""),""),ROW()-ROW(A$25)+1))),","),"")</f>
        <v/>
      </c>
      <c r="L26" s="0" t="str">
        <f aca="false" t="array" ref="L26:L26">IFERROR(CONCATENATE((INDEX($A$7:$A$22,SMALL(IF($M$7:$M$22&lt;&gt;"",IF($J$7:$J$22&lt;&gt;"",ROW($J$7:$J$22)-MIN(ROW($J$7:$J$22))+1,""),""),ROW()-ROW(A$25)+1))),),"")</f>
        <v/>
      </c>
      <c r="O26" s="0" t="str">
        <f aca="false" t="array" ref="O26:O26">IFERROR(CONCATENATE((INDEX($R$7:$R$22,SMALL(IF($R$7:$R$22&lt;&gt;"",IF($O$7:$O$22&lt;&gt;"",ROW($O$7:$O$22)-MIN(ROW($O$7:$O$22))+1,""),""),ROW()-ROW(A$25)+1)))," "),"")</f>
        <v/>
      </c>
      <c r="P26" s="0" t="str">
        <f aca="false" t="array" ref="P26:P26">IFERROR(CONCATENATE(TEXT(INDEX($O$7:$O$22,SMALL(IF($R$7:$R$22&lt;&gt;"",IF($O$7:$O$22&lt;&gt;"",ROW($O$7:$O$22)-MIN(ROW($O$7:$O$22))+1,""),""),ROW()-ROW(A$25)+1)),"##0")," "),"")</f>
        <v/>
      </c>
      <c r="Q26" s="0" t="str">
        <f aca="false" t="array" ref="Q26:Q26">IFERROR(CONCATENATE((INDEX($A$7:$A$22,SMALL(IF($R$7:$R$22&lt;&gt;"",IF($O$7:$O$22&lt;&gt;"",ROW($O$7:$O$22)-MIN(ROW($O$7:$O$22))+1,""),""),ROW()-ROW(A$25)+1))),),"")</f>
        <v/>
      </c>
      <c r="T26" s="0" t="str">
        <f aca="false" t="array" ref="T26:T26">IFERROR(CONCATENATE((INDEX($W$7:$W$22,SMALL(IF($W$7:$W$22&lt;&gt;"",IF($T$7:$T$22&lt;&gt;"",ROW($T$7:$T$22)-MIN(ROW($T$7:$T$22))+1,""),""),ROW()-ROW(A$25)+1)))," "),"")</f>
        <v/>
      </c>
      <c r="U26" s="0" t="str">
        <f aca="false" t="array" ref="U26:U26">IFERROR(CONCATENATE(TEXT(INDEX($T$7:$T$22,SMALL(IF($W$7:$W$22&lt;&gt;"",IF($T$7:$T$22&lt;&gt;"",ROW($T$7:$T$22)-MIN(ROW($T$7:$T$22))+1,""),""),ROW()-ROW(A$25)+1)),"##0")," "),"")</f>
        <v/>
      </c>
      <c r="V26" s="0" t="str">
        <f aca="false" t="array" ref="V26:V26">IFERROR(CONCATENATE((INDEX($A$7:$A$22,SMALL(IF($W$7:$W$22&lt;&gt;"",IF($T$7:$T$22&lt;&gt;"",ROW($T$7:$T$22)-MIN(ROW($T$7:$T$22))+1,""),""),ROW()-ROW(A$25)+1))),),"")</f>
        <v/>
      </c>
      <c r="Y26" s="0" t="str">
        <f aca="false" t="array" ref="Y26:Y26">IFERROR(CONCATENATE((INDEX($AB$7:$AB$22,SMALL(IF($AB$7:$AB$22&lt;&gt;"",IF($Y$7:$Y$22&lt;&gt;"",ROW($Y$7:$Y$22)-MIN(ROW($Y$7:$Y$22))+1,""),""),ROW()-ROW(A$25)+1))),","),"")</f>
        <v/>
      </c>
      <c r="Z26" s="0" t="str">
        <f aca="false" t="array" ref="Z26:Z26">IFERROR(CONCATENATE(TEXT(INDEX($Y$7:$Y$22,SMALL(IF($AB$7:$AB$22&lt;&gt;"",IF($Y$7:$Y$22&lt;&gt;"",ROW($Y$7:$Y$22)-MIN(ROW($Y$7:$Y$22))+1,""),""),ROW()-ROW(A$25)+1)),"##0"),","),"")</f>
        <v/>
      </c>
      <c r="AA26" s="0" t="str">
        <f aca="false" t="array" ref="AA26:AA26">IFERROR(CONCATENATE((INDEX($A$7:$A$22,SMALL(IF($AB$7:$AB$22&lt;&gt;"",IF($Y$7:$Y$22&lt;&gt;"",ROW($Y$7:$Y$22)-MIN(ROW($Y$7:$Y$22))+1,""),""),ROW()-ROW(A$25)+1))),),"")</f>
        <v/>
      </c>
      <c r="AD26" s="0" t="str">
        <f aca="false" t="array" ref="AD26:AD26">IFERROR(CONCATENATE((INDEX($AG$7:$AG$22,SMALL(IF($AG$7:$AG$22&lt;&gt;"",IF($AD$7:$AD$22&lt;&gt;"",ROW($AD$7:$AD$22)-MIN(ROW($AD$7:$AD$22))+1,""),""),ROW()-ROW(A$25)+1)))," "),"")</f>
        <v/>
      </c>
      <c r="AE26" s="0" t="str">
        <f aca="false" t="array" ref="AE26:AE26">IFERROR(CONCATENATE(TEXT(INDEX($AD$7:$AD$22,SMALL(IF($AG$7:$AG$22&lt;&gt;"",IF($AD$7:$AD$22&lt;&gt;"",ROW($AD$7:$AD$22)-MIN(ROW($AD$7:$AD$22))+1,""),""),ROW()-ROW(A$25)+1)),"##0")," "),"")</f>
        <v/>
      </c>
      <c r="AF26" s="0" t="str">
        <f aca="false" t="array" ref="AF26:AF26">IFERROR(CONCATENATE((INDEX($A$7:$A$22,SMALL(IF($AG$7:$AG$22&lt;&gt;"",IF($AD$7:$AD$22&lt;&gt;"",ROW($AD$7:$AD$22)-MIN(ROW($AD$7:$AD$22))+1,""),""),ROW()-ROW(A$25)+1))),),"")</f>
        <v/>
      </c>
      <c r="AI26" s="0" t="str">
        <f aca="false" t="array" ref="AI26:AI26">IFERROR(CONCATENATE((INDEX($AL$7:$AL$22,SMALL(IF($AL$7:$AL$22&lt;&gt;"",IF($AI$7:$AI$22&lt;&gt;"",ROW($AI$7:$AI$22)-MIN(ROW($AI$7:$AI$22))+1,""),""),ROW()-ROW(A$25)+1)))," "),"")</f>
        <v/>
      </c>
      <c r="AJ26" s="0" t="str">
        <f aca="false" t="array" ref="AJ26:AJ26">IFERROR(CONCATENATE(TEXT(INDEX($AI$7:$AI$22,SMALL(IF($AL$7:$AL$22&lt;&gt;"",IF($AI$7:$AI$22&lt;&gt;"",ROW($AI$7:$AI$22)-MIN(ROW($AI$7:$AI$22))+1,""),""),ROW()-ROW(A$25)+1)),"##0")," "),"")</f>
        <v/>
      </c>
      <c r="AK26" s="0" t="str">
        <f aca="false" t="array" ref="AK26:AK26">IFERROR(CONCATENATE((INDEX($A$7:$A$22,SMALL(IF($AL$7:$AL$22&lt;&gt;"",IF($AI$7:$AI$22&lt;&gt;"",ROW($AI$7:$AI$22)-MIN(ROW($AI$7:$AI$22))+1,""),""),ROW()-ROW(A$25)+1))),),"")</f>
        <v/>
      </c>
    </row>
    <row r="27" customFormat="false" ht="15" hidden="false" customHeight="false" outlineLevel="0" collapsed="false">
      <c r="J27" s="0" t="str">
        <f aca="false" t="array" ref="J27:J27">IFERROR(CONCATENATE(TEXT(INDEX($J$7:$J$22,SMALL(IF($M$7:$M$22&lt;&gt;"",IF($J$7:$J$22&lt;&gt;"",ROW($J$7:$J$22)-MIN(ROW($J$7:$J$22))+1,""),""),ROW()-ROW(A$25)+1)),"##0"),","),"")</f>
        <v/>
      </c>
      <c r="K27" s="0" t="str">
        <f aca="false" t="array" ref="K27:K27">IFERROR(CONCATENATE((INDEX($M$7:$M$22,SMALL(IF($M$7:$M$22&lt;&gt;"",IF($J$7:$J$22&lt;&gt;"",ROW($J$7:$J$22)-MIN(ROW($J$7:$J$22))+1,""),""),ROW()-ROW(A$25)+1))),","),"")</f>
        <v/>
      </c>
      <c r="L27" s="0" t="str">
        <f aca="false" t="array" ref="L27:L27">IFERROR(CONCATENATE((INDEX($A$7:$A$22,SMALL(IF($M$7:$M$22&lt;&gt;"",IF($J$7:$J$22&lt;&gt;"",ROW($J$7:$J$22)-MIN(ROW($J$7:$J$22))+1,""),""),ROW()-ROW(A$25)+1))),),"")</f>
        <v/>
      </c>
      <c r="O27" s="0" t="str">
        <f aca="false" t="array" ref="O27:O27">IFERROR(CONCATENATE((INDEX($R$7:$R$22,SMALL(IF($R$7:$R$22&lt;&gt;"",IF($O$7:$O$22&lt;&gt;"",ROW($O$7:$O$22)-MIN(ROW($O$7:$O$22))+1,""),""),ROW()-ROW(A$25)+1)))," "),"")</f>
        <v/>
      </c>
      <c r="P27" s="0" t="str">
        <f aca="false" t="array" ref="P27:P27">IFERROR(CONCATENATE(TEXT(INDEX($O$7:$O$22,SMALL(IF($R$7:$R$22&lt;&gt;"",IF($O$7:$O$22&lt;&gt;"",ROW($O$7:$O$22)-MIN(ROW($O$7:$O$22))+1,""),""),ROW()-ROW(A$25)+1)),"##0")," "),"")</f>
        <v/>
      </c>
      <c r="Q27" s="0" t="str">
        <f aca="false" t="array" ref="Q27:Q27">IFERROR(CONCATENATE((INDEX($A$7:$A$22,SMALL(IF($R$7:$R$22&lt;&gt;"",IF($O$7:$O$22&lt;&gt;"",ROW($O$7:$O$22)-MIN(ROW($O$7:$O$22))+1,""),""),ROW()-ROW(A$25)+1))),),"")</f>
        <v/>
      </c>
      <c r="T27" s="0" t="str">
        <f aca="false" t="array" ref="T27:T27">IFERROR(CONCATENATE((INDEX($W$7:$W$22,SMALL(IF($W$7:$W$22&lt;&gt;"",IF($T$7:$T$22&lt;&gt;"",ROW($T$7:$T$22)-MIN(ROW($T$7:$T$22))+1,""),""),ROW()-ROW(A$25)+1)))," "),"")</f>
        <v/>
      </c>
      <c r="U27" s="0" t="str">
        <f aca="false" t="array" ref="U27:U27">IFERROR(CONCATENATE(TEXT(INDEX($T$7:$T$22,SMALL(IF($W$7:$W$22&lt;&gt;"",IF($T$7:$T$22&lt;&gt;"",ROW($T$7:$T$22)-MIN(ROW($T$7:$T$22))+1,""),""),ROW()-ROW(A$25)+1)),"##0")," "),"")</f>
        <v/>
      </c>
      <c r="V27" s="0" t="str">
        <f aca="false" t="array" ref="V27:V27">IFERROR(CONCATENATE((INDEX($A$7:$A$22,SMALL(IF($W$7:$W$22&lt;&gt;"",IF($T$7:$T$22&lt;&gt;"",ROW($T$7:$T$22)-MIN(ROW($T$7:$T$22))+1,""),""),ROW()-ROW(A$25)+1))),),"")</f>
        <v/>
      </c>
      <c r="Y27" s="0" t="str">
        <f aca="false" t="array" ref="Y27:Y27">IFERROR(CONCATENATE((INDEX($AB$7:$AB$22,SMALL(IF($AB$7:$AB$22&lt;&gt;"",IF($Y$7:$Y$22&lt;&gt;"",ROW($Y$7:$Y$22)-MIN(ROW($Y$7:$Y$22))+1,""),""),ROW()-ROW(A$25)+1))),","),"")</f>
        <v/>
      </c>
      <c r="Z27" s="0" t="str">
        <f aca="false" t="array" ref="Z27:Z27">IFERROR(CONCATENATE(TEXT(INDEX($Y$7:$Y$22,SMALL(IF($AB$7:$AB$22&lt;&gt;"",IF($Y$7:$Y$22&lt;&gt;"",ROW($Y$7:$Y$22)-MIN(ROW($Y$7:$Y$22))+1,""),""),ROW()-ROW(A$25)+1)),"##0"),","),"")</f>
        <v/>
      </c>
      <c r="AA27" s="0" t="str">
        <f aca="false" t="array" ref="AA27:AA27">IFERROR(CONCATENATE((INDEX($A$7:$A$22,SMALL(IF($AB$7:$AB$22&lt;&gt;"",IF($Y$7:$Y$22&lt;&gt;"",ROW($Y$7:$Y$22)-MIN(ROW($Y$7:$Y$22))+1,""),""),ROW()-ROW(A$25)+1))),),"")</f>
        <v/>
      </c>
      <c r="AD27" s="0" t="str">
        <f aca="false" t="array" ref="AD27:AD27">IFERROR(CONCATENATE((INDEX($AG$7:$AG$22,SMALL(IF($AG$7:$AG$22&lt;&gt;"",IF($AD$7:$AD$22&lt;&gt;"",ROW($AD$7:$AD$22)-MIN(ROW($AD$7:$AD$22))+1,""),""),ROW()-ROW(A$25)+1)))," "),"")</f>
        <v/>
      </c>
      <c r="AE27" s="0" t="str">
        <f aca="false" t="array" ref="AE27:AE27">IFERROR(CONCATENATE(TEXT(INDEX($AD$7:$AD$22,SMALL(IF($AG$7:$AG$22&lt;&gt;"",IF($AD$7:$AD$22&lt;&gt;"",ROW($AD$7:$AD$22)-MIN(ROW($AD$7:$AD$22))+1,""),""),ROW()-ROW(A$25)+1)),"##0")," "),"")</f>
        <v/>
      </c>
      <c r="AF27" s="0" t="str">
        <f aca="false" t="array" ref="AF27:AF27">IFERROR(CONCATENATE((INDEX($A$7:$A$22,SMALL(IF($AG$7:$AG$22&lt;&gt;"",IF($AD$7:$AD$22&lt;&gt;"",ROW($AD$7:$AD$22)-MIN(ROW($AD$7:$AD$22))+1,""),""),ROW()-ROW(A$25)+1))),),"")</f>
        <v/>
      </c>
      <c r="AI27" s="0" t="str">
        <f aca="false" t="array" ref="AI27:AI27">IFERROR(CONCATENATE((INDEX($AL$7:$AL$22,SMALL(IF($AL$7:$AL$22&lt;&gt;"",IF($AI$7:$AI$22&lt;&gt;"",ROW($AI$7:$AI$22)-MIN(ROW($AI$7:$AI$22))+1,""),""),ROW()-ROW(A$25)+1)))," "),"")</f>
        <v/>
      </c>
      <c r="AJ27" s="0" t="str">
        <f aca="false" t="array" ref="AJ27:AJ27">IFERROR(CONCATENATE(TEXT(INDEX($AI$7:$AI$22,SMALL(IF($AL$7:$AL$22&lt;&gt;"",IF($AI$7:$AI$22&lt;&gt;"",ROW($AI$7:$AI$22)-MIN(ROW($AI$7:$AI$22))+1,""),""),ROW()-ROW(A$25)+1)),"##0")," "),"")</f>
        <v/>
      </c>
      <c r="AK27" s="0" t="str">
        <f aca="false" t="array" ref="AK27:AK27">IFERROR(CONCATENATE((INDEX($A$7:$A$22,SMALL(IF($AL$7:$AL$22&lt;&gt;"",IF($AI$7:$AI$22&lt;&gt;"",ROW($AI$7:$AI$22)-MIN(ROW($AI$7:$AI$22))+1,""),""),ROW()-ROW(A$25)+1))),),"")</f>
        <v/>
      </c>
    </row>
    <row r="28" customFormat="false" ht="15" hidden="false" customHeight="false" outlineLevel="0" collapsed="false">
      <c r="J28" s="0" t="str">
        <f aca="false" t="array" ref="J28:J28">IFERROR(CONCATENATE(TEXT(INDEX($J$7:$J$22,SMALL(IF($M$7:$M$22&lt;&gt;"",IF($J$7:$J$22&lt;&gt;"",ROW($J$7:$J$22)-MIN(ROW($J$7:$J$22))+1,""),""),ROW()-ROW(A$25)+1)),"##0"),","),"")</f>
        <v/>
      </c>
      <c r="K28" s="0" t="str">
        <f aca="false" t="array" ref="K28:K28">IFERROR(CONCATENATE((INDEX($M$7:$M$22,SMALL(IF($M$7:$M$22&lt;&gt;"",IF($J$7:$J$22&lt;&gt;"",ROW($J$7:$J$22)-MIN(ROW($J$7:$J$22))+1,""),""),ROW()-ROW(A$25)+1))),","),"")</f>
        <v/>
      </c>
      <c r="L28" s="0" t="str">
        <f aca="false" t="array" ref="L28:L28">IFERROR(CONCATENATE((INDEX($A$7:$A$22,SMALL(IF($M$7:$M$22&lt;&gt;"",IF($J$7:$J$22&lt;&gt;"",ROW($J$7:$J$22)-MIN(ROW($J$7:$J$22))+1,""),""),ROW()-ROW(A$25)+1))),),"")</f>
        <v/>
      </c>
      <c r="O28" s="0" t="str">
        <f aca="false" t="array" ref="O28:O28">IFERROR(CONCATENATE((INDEX($R$7:$R$22,SMALL(IF($R$7:$R$22&lt;&gt;"",IF($O$7:$O$22&lt;&gt;"",ROW($O$7:$O$22)-MIN(ROW($O$7:$O$22))+1,""),""),ROW()-ROW(A$25)+1)))," "),"")</f>
        <v/>
      </c>
      <c r="P28" s="0" t="str">
        <f aca="false" t="array" ref="P28:P28">IFERROR(CONCATENATE(TEXT(INDEX($O$7:$O$22,SMALL(IF($R$7:$R$22&lt;&gt;"",IF($O$7:$O$22&lt;&gt;"",ROW($O$7:$O$22)-MIN(ROW($O$7:$O$22))+1,""),""),ROW()-ROW(A$25)+1)),"##0")," "),"")</f>
        <v/>
      </c>
      <c r="Q28" s="0" t="str">
        <f aca="false" t="array" ref="Q28:Q28">IFERROR(CONCATENATE((INDEX($A$7:$A$22,SMALL(IF($R$7:$R$22&lt;&gt;"",IF($O$7:$O$22&lt;&gt;"",ROW($O$7:$O$22)-MIN(ROW($O$7:$O$22))+1,""),""),ROW()-ROW(A$25)+1))),),"")</f>
        <v/>
      </c>
      <c r="T28" s="0" t="str">
        <f aca="false" t="array" ref="T28:T28">IFERROR(CONCATENATE((INDEX($W$7:$W$22,SMALL(IF($W$7:$W$22&lt;&gt;"",IF($T$7:$T$22&lt;&gt;"",ROW($T$7:$T$22)-MIN(ROW($T$7:$T$22))+1,""),""),ROW()-ROW(A$25)+1)))," "),"")</f>
        <v/>
      </c>
      <c r="U28" s="0" t="str">
        <f aca="false" t="array" ref="U28:U28">IFERROR(CONCATENATE(TEXT(INDEX($T$7:$T$22,SMALL(IF($W$7:$W$22&lt;&gt;"",IF($T$7:$T$22&lt;&gt;"",ROW($T$7:$T$22)-MIN(ROW($T$7:$T$22))+1,""),""),ROW()-ROW(A$25)+1)),"##0")," "),"")</f>
        <v/>
      </c>
      <c r="V28" s="0" t="str">
        <f aca="false" t="array" ref="V28:V28">IFERROR(CONCATENATE((INDEX($A$7:$A$22,SMALL(IF($W$7:$W$22&lt;&gt;"",IF($T$7:$T$22&lt;&gt;"",ROW($T$7:$T$22)-MIN(ROW($T$7:$T$22))+1,""),""),ROW()-ROW(A$25)+1))),),"")</f>
        <v/>
      </c>
      <c r="Y28" s="0" t="str">
        <f aca="false" t="array" ref="Y28:Y28">IFERROR(CONCATENATE((INDEX($AB$7:$AB$22,SMALL(IF($AB$7:$AB$22&lt;&gt;"",IF($Y$7:$Y$22&lt;&gt;"",ROW($Y$7:$Y$22)-MIN(ROW($Y$7:$Y$22))+1,""),""),ROW()-ROW(A$25)+1))),","),"")</f>
        <v/>
      </c>
      <c r="Z28" s="0" t="str">
        <f aca="false" t="array" ref="Z28:Z28">IFERROR(CONCATENATE(TEXT(INDEX($Y$7:$Y$22,SMALL(IF($AB$7:$AB$22&lt;&gt;"",IF($Y$7:$Y$22&lt;&gt;"",ROW($Y$7:$Y$22)-MIN(ROW($Y$7:$Y$22))+1,""),""),ROW()-ROW(A$25)+1)),"##0"),","),"")</f>
        <v/>
      </c>
      <c r="AA28" s="0" t="str">
        <f aca="false" t="array" ref="AA28:AA28">IFERROR(CONCATENATE((INDEX($A$7:$A$22,SMALL(IF($AB$7:$AB$22&lt;&gt;"",IF($Y$7:$Y$22&lt;&gt;"",ROW($Y$7:$Y$22)-MIN(ROW($Y$7:$Y$22))+1,""),""),ROW()-ROW(A$25)+1))),),"")</f>
        <v/>
      </c>
      <c r="AD28" s="0" t="str">
        <f aca="false" t="array" ref="AD28:AD28">IFERROR(CONCATENATE((INDEX($AG$7:$AG$22,SMALL(IF($AG$7:$AG$22&lt;&gt;"",IF($AD$7:$AD$22&lt;&gt;"",ROW($AD$7:$AD$22)-MIN(ROW($AD$7:$AD$22))+1,""),""),ROW()-ROW(A$25)+1)))," "),"")</f>
        <v/>
      </c>
      <c r="AE28" s="0" t="str">
        <f aca="false" t="array" ref="AE28:AE28">IFERROR(CONCATENATE(TEXT(INDEX($AD$7:$AD$22,SMALL(IF($AG$7:$AG$22&lt;&gt;"",IF($AD$7:$AD$22&lt;&gt;"",ROW($AD$7:$AD$22)-MIN(ROW($AD$7:$AD$22))+1,""),""),ROW()-ROW(A$25)+1)),"##0")," "),"")</f>
        <v/>
      </c>
      <c r="AF28" s="0" t="str">
        <f aca="false" t="array" ref="AF28:AF28">IFERROR(CONCATENATE((INDEX($A$7:$A$22,SMALL(IF($AG$7:$AG$22&lt;&gt;"",IF($AD$7:$AD$22&lt;&gt;"",ROW($AD$7:$AD$22)-MIN(ROW($AD$7:$AD$22))+1,""),""),ROW()-ROW(A$25)+1))),),"")</f>
        <v/>
      </c>
      <c r="AI28" s="0" t="str">
        <f aca="false" t="array" ref="AI28:AI28">IFERROR(CONCATENATE((INDEX($AL$7:$AL$22,SMALL(IF($AL$7:$AL$22&lt;&gt;"",IF($AI$7:$AI$22&lt;&gt;"",ROW($AI$7:$AI$22)-MIN(ROW($AI$7:$AI$22))+1,""),""),ROW()-ROW(A$25)+1)))," "),"")</f>
        <v/>
      </c>
      <c r="AJ28" s="0" t="str">
        <f aca="false" t="array" ref="AJ28:AJ28">IFERROR(CONCATENATE(TEXT(INDEX($AI$7:$AI$22,SMALL(IF($AL$7:$AL$22&lt;&gt;"",IF($AI$7:$AI$22&lt;&gt;"",ROW($AI$7:$AI$22)-MIN(ROW($AI$7:$AI$22))+1,""),""),ROW()-ROW(A$25)+1)),"##0")," "),"")</f>
        <v/>
      </c>
      <c r="AK28" s="0" t="str">
        <f aca="false" t="array" ref="AK28:AK28">IFERROR(CONCATENATE((INDEX($A$7:$A$22,SMALL(IF($AL$7:$AL$22&lt;&gt;"",IF($AI$7:$AI$22&lt;&gt;"",ROW($AI$7:$AI$22)-MIN(ROW($AI$7:$AI$22))+1,""),""),ROW()-ROW(A$25)+1))),),"")</f>
        <v/>
      </c>
    </row>
    <row r="29" customFormat="false" ht="15" hidden="false" customHeight="false" outlineLevel="0" collapsed="false">
      <c r="J29" s="0" t="str">
        <f aca="false" t="array" ref="J29:J29">IFERROR(CONCATENATE(TEXT(INDEX($J$7:$J$22,SMALL(IF($M$7:$M$22&lt;&gt;"",IF($J$7:$J$22&lt;&gt;"",ROW($J$7:$J$22)-MIN(ROW($J$7:$J$22))+1,""),""),ROW()-ROW(A$25)+1)),"##0"),","),"")</f>
        <v/>
      </c>
      <c r="K29" s="0" t="str">
        <f aca="false" t="array" ref="K29:K29">IFERROR(CONCATENATE((INDEX($M$7:$M$22,SMALL(IF($M$7:$M$22&lt;&gt;"",IF($J$7:$J$22&lt;&gt;"",ROW($J$7:$J$22)-MIN(ROW($J$7:$J$22))+1,""),""),ROW()-ROW(A$25)+1))),","),"")</f>
        <v/>
      </c>
      <c r="L29" s="0" t="str">
        <f aca="false" t="array" ref="L29:L29">IFERROR(CONCATENATE((INDEX($A$7:$A$22,SMALL(IF($M$7:$M$22&lt;&gt;"",IF($J$7:$J$22&lt;&gt;"",ROW($J$7:$J$22)-MIN(ROW($J$7:$J$22))+1,""),""),ROW()-ROW(A$25)+1))),),"")</f>
        <v/>
      </c>
      <c r="O29" s="0" t="str">
        <f aca="false" t="array" ref="O29:O29">IFERROR(CONCATENATE((INDEX($R$7:$R$22,SMALL(IF($R$7:$R$22&lt;&gt;"",IF($O$7:$O$22&lt;&gt;"",ROW($O$7:$O$22)-MIN(ROW($O$7:$O$22))+1,""),""),ROW()-ROW(A$25)+1)))," "),"")</f>
        <v/>
      </c>
      <c r="P29" s="0" t="str">
        <f aca="false" t="array" ref="P29:P29">IFERROR(CONCATENATE(TEXT(INDEX($O$7:$O$22,SMALL(IF($R$7:$R$22&lt;&gt;"",IF($O$7:$O$22&lt;&gt;"",ROW($O$7:$O$22)-MIN(ROW($O$7:$O$22))+1,""),""),ROW()-ROW(A$25)+1)),"##0")," "),"")</f>
        <v/>
      </c>
      <c r="Q29" s="0" t="str">
        <f aca="false" t="array" ref="Q29:Q29">IFERROR(CONCATENATE((INDEX($A$7:$A$22,SMALL(IF($R$7:$R$22&lt;&gt;"",IF($O$7:$O$22&lt;&gt;"",ROW($O$7:$O$22)-MIN(ROW($O$7:$O$22))+1,""),""),ROW()-ROW(A$25)+1))),),"")</f>
        <v/>
      </c>
      <c r="T29" s="0" t="str">
        <f aca="false" t="array" ref="T29:T29">IFERROR(CONCATENATE((INDEX($W$7:$W$22,SMALL(IF($W$7:$W$22&lt;&gt;"",IF($T$7:$T$22&lt;&gt;"",ROW($T$7:$T$22)-MIN(ROW($T$7:$T$22))+1,""),""),ROW()-ROW(A$25)+1)))," "),"")</f>
        <v/>
      </c>
      <c r="U29" s="0" t="str">
        <f aca="false" t="array" ref="U29:U29">IFERROR(CONCATENATE(TEXT(INDEX($T$7:$T$22,SMALL(IF($W$7:$W$22&lt;&gt;"",IF($T$7:$T$22&lt;&gt;"",ROW($T$7:$T$22)-MIN(ROW($T$7:$T$22))+1,""),""),ROW()-ROW(A$25)+1)),"##0")," "),"")</f>
        <v/>
      </c>
      <c r="V29" s="0" t="str">
        <f aca="false" t="array" ref="V29:V29">IFERROR(CONCATENATE((INDEX($A$7:$A$22,SMALL(IF($W$7:$W$22&lt;&gt;"",IF($T$7:$T$22&lt;&gt;"",ROW($T$7:$T$22)-MIN(ROW($T$7:$T$22))+1,""),""),ROW()-ROW(A$25)+1))),),"")</f>
        <v/>
      </c>
      <c r="Y29" s="0" t="str">
        <f aca="false" t="array" ref="Y29:Y29">IFERROR(CONCATENATE((INDEX($AB$7:$AB$22,SMALL(IF($AB$7:$AB$22&lt;&gt;"",IF($Y$7:$Y$22&lt;&gt;"",ROW($Y$7:$Y$22)-MIN(ROW($Y$7:$Y$22))+1,""),""),ROW()-ROW(A$25)+1))),","),"")</f>
        <v/>
      </c>
      <c r="Z29" s="0" t="str">
        <f aca="false" t="array" ref="Z29:Z29">IFERROR(CONCATENATE(TEXT(INDEX($Y$7:$Y$22,SMALL(IF($AB$7:$AB$22&lt;&gt;"",IF($Y$7:$Y$22&lt;&gt;"",ROW($Y$7:$Y$22)-MIN(ROW($Y$7:$Y$22))+1,""),""),ROW()-ROW(A$25)+1)),"##0"),","),"")</f>
        <v/>
      </c>
      <c r="AA29" s="0" t="str">
        <f aca="false" t="array" ref="AA29:AA29">IFERROR(CONCATENATE((INDEX($A$7:$A$22,SMALL(IF($AB$7:$AB$22&lt;&gt;"",IF($Y$7:$Y$22&lt;&gt;"",ROW($Y$7:$Y$22)-MIN(ROW($Y$7:$Y$22))+1,""),""),ROW()-ROW(A$25)+1))),),"")</f>
        <v/>
      </c>
      <c r="AD29" s="0" t="str">
        <f aca="false" t="array" ref="AD29:AD29">IFERROR(CONCATENATE((INDEX($AG$7:$AG$22,SMALL(IF($AG$7:$AG$22&lt;&gt;"",IF($AD$7:$AD$22&lt;&gt;"",ROW($AD$7:$AD$22)-MIN(ROW($AD$7:$AD$22))+1,""),""),ROW()-ROW(A$25)+1)))," "),"")</f>
        <v/>
      </c>
      <c r="AE29" s="0" t="str">
        <f aca="false" t="array" ref="AE29:AE29">IFERROR(CONCATENATE(TEXT(INDEX($AD$7:$AD$22,SMALL(IF($AG$7:$AG$22&lt;&gt;"",IF($AD$7:$AD$22&lt;&gt;"",ROW($AD$7:$AD$22)-MIN(ROW($AD$7:$AD$22))+1,""),""),ROW()-ROW(A$25)+1)),"##0")," "),"")</f>
        <v/>
      </c>
      <c r="AF29" s="0" t="str">
        <f aca="false" t="array" ref="AF29:AF29">IFERROR(CONCATENATE((INDEX($A$7:$A$22,SMALL(IF($AG$7:$AG$22&lt;&gt;"",IF($AD$7:$AD$22&lt;&gt;"",ROW($AD$7:$AD$22)-MIN(ROW($AD$7:$AD$22))+1,""),""),ROW()-ROW(A$25)+1))),),"")</f>
        <v/>
      </c>
      <c r="AI29" s="0" t="str">
        <f aca="false" t="array" ref="AI29:AI29">IFERROR(CONCATENATE((INDEX($AL$7:$AL$22,SMALL(IF($AL$7:$AL$22&lt;&gt;"",IF($AI$7:$AI$22&lt;&gt;"",ROW($AI$7:$AI$22)-MIN(ROW($AI$7:$AI$22))+1,""),""),ROW()-ROW(A$25)+1)))," "),"")</f>
        <v/>
      </c>
      <c r="AJ29" s="0" t="str">
        <f aca="false" t="array" ref="AJ29:AJ29">IFERROR(CONCATENATE(TEXT(INDEX($AI$7:$AI$22,SMALL(IF($AL$7:$AL$22&lt;&gt;"",IF($AI$7:$AI$22&lt;&gt;"",ROW($AI$7:$AI$22)-MIN(ROW($AI$7:$AI$22))+1,""),""),ROW()-ROW(A$25)+1)),"##0")," "),"")</f>
        <v/>
      </c>
      <c r="AK29" s="0" t="str">
        <f aca="false" t="array" ref="AK29:AK29">IFERROR(CONCATENATE((INDEX($A$7:$A$22,SMALL(IF($AL$7:$AL$22&lt;&gt;"",IF($AI$7:$AI$22&lt;&gt;"",ROW($AI$7:$AI$22)-MIN(ROW($AI$7:$AI$22))+1,""),""),ROW()-ROW(A$25)+1))),),"")</f>
        <v/>
      </c>
    </row>
    <row r="30" customFormat="false" ht="15" hidden="false" customHeight="false" outlineLevel="0" collapsed="false">
      <c r="J30" s="0" t="str">
        <f aca="false" t="array" ref="J30:J30">IFERROR(CONCATENATE(TEXT(INDEX($J$7:$J$22,SMALL(IF($M$7:$M$22&lt;&gt;"",IF($J$7:$J$22&lt;&gt;"",ROW($J$7:$J$22)-MIN(ROW($J$7:$J$22))+1,""),""),ROW()-ROW(A$25)+1)),"##0"),","),"")</f>
        <v/>
      </c>
      <c r="K30" s="0" t="str">
        <f aca="false" t="array" ref="K30:K30">IFERROR(CONCATENATE((INDEX($M$7:$M$22,SMALL(IF($M$7:$M$22&lt;&gt;"",IF($J$7:$J$22&lt;&gt;"",ROW($J$7:$J$22)-MIN(ROW($J$7:$J$22))+1,""),""),ROW()-ROW(A$25)+1))),","),"")</f>
        <v/>
      </c>
      <c r="L30" s="0" t="str">
        <f aca="false" t="array" ref="L30:L30">IFERROR(CONCATENATE((INDEX($A$7:$A$22,SMALL(IF($M$7:$M$22&lt;&gt;"",IF($J$7:$J$22&lt;&gt;"",ROW($J$7:$J$22)-MIN(ROW($J$7:$J$22))+1,""),""),ROW()-ROW(A$25)+1))),),"")</f>
        <v/>
      </c>
      <c r="O30" s="0" t="str">
        <f aca="false" t="array" ref="O30:O30">IFERROR(CONCATENATE((INDEX($R$7:$R$22,SMALL(IF($R$7:$R$22&lt;&gt;"",IF($O$7:$O$22&lt;&gt;"",ROW($O$7:$O$22)-MIN(ROW($O$7:$O$22))+1,""),""),ROW()-ROW(A$25)+1)))," "),"")</f>
        <v/>
      </c>
      <c r="P30" s="0" t="str">
        <f aca="false" t="array" ref="P30:P30">IFERROR(CONCATENATE(TEXT(INDEX($O$7:$O$22,SMALL(IF($R$7:$R$22&lt;&gt;"",IF($O$7:$O$22&lt;&gt;"",ROW($O$7:$O$22)-MIN(ROW($O$7:$O$22))+1,""),""),ROW()-ROW(A$25)+1)),"##0")," "),"")</f>
        <v/>
      </c>
      <c r="Q30" s="0" t="str">
        <f aca="false" t="array" ref="Q30:Q30">IFERROR(CONCATENATE((INDEX($A$7:$A$22,SMALL(IF($R$7:$R$22&lt;&gt;"",IF($O$7:$O$22&lt;&gt;"",ROW($O$7:$O$22)-MIN(ROW($O$7:$O$22))+1,""),""),ROW()-ROW(A$25)+1))),),"")</f>
        <v/>
      </c>
      <c r="T30" s="0" t="str">
        <f aca="false" t="array" ref="T30:T30">IFERROR(CONCATENATE((INDEX($W$7:$W$22,SMALL(IF($W$7:$W$22&lt;&gt;"",IF($T$7:$T$22&lt;&gt;"",ROW($T$7:$T$22)-MIN(ROW($T$7:$T$22))+1,""),""),ROW()-ROW(A$25)+1)))," "),"")</f>
        <v/>
      </c>
      <c r="U30" s="0" t="str">
        <f aca="false" t="array" ref="U30:U30">IFERROR(CONCATENATE(TEXT(INDEX($T$7:$T$22,SMALL(IF($W$7:$W$22&lt;&gt;"",IF($T$7:$T$22&lt;&gt;"",ROW($T$7:$T$22)-MIN(ROW($T$7:$T$22))+1,""),""),ROW()-ROW(A$25)+1)),"##0")," "),"")</f>
        <v/>
      </c>
      <c r="V30" s="0" t="str">
        <f aca="false" t="array" ref="V30:V30">IFERROR(CONCATENATE((INDEX($A$7:$A$22,SMALL(IF($W$7:$W$22&lt;&gt;"",IF($T$7:$T$22&lt;&gt;"",ROW($T$7:$T$22)-MIN(ROW($T$7:$T$22))+1,""),""),ROW()-ROW(A$25)+1))),),"")</f>
        <v/>
      </c>
      <c r="Y30" s="0" t="str">
        <f aca="false" t="array" ref="Y30:Y30">IFERROR(CONCATENATE((INDEX($AB$7:$AB$22,SMALL(IF($AB$7:$AB$22&lt;&gt;"",IF($Y$7:$Y$22&lt;&gt;"",ROW($Y$7:$Y$22)-MIN(ROW($Y$7:$Y$22))+1,""),""),ROW()-ROW(A$25)+1))),","),"")</f>
        <v/>
      </c>
      <c r="Z30" s="0" t="str">
        <f aca="false" t="array" ref="Z30:Z30">IFERROR(CONCATENATE(TEXT(INDEX($Y$7:$Y$22,SMALL(IF($AB$7:$AB$22&lt;&gt;"",IF($Y$7:$Y$22&lt;&gt;"",ROW($Y$7:$Y$22)-MIN(ROW($Y$7:$Y$22))+1,""),""),ROW()-ROW(A$25)+1)),"##0"),","),"")</f>
        <v/>
      </c>
      <c r="AA30" s="0" t="str">
        <f aca="false" t="array" ref="AA30:AA30">IFERROR(CONCATENATE((INDEX($A$7:$A$22,SMALL(IF($AB$7:$AB$22&lt;&gt;"",IF($Y$7:$Y$22&lt;&gt;"",ROW($Y$7:$Y$22)-MIN(ROW($Y$7:$Y$22))+1,""),""),ROW()-ROW(A$25)+1))),),"")</f>
        <v/>
      </c>
      <c r="AD30" s="0" t="str">
        <f aca="false" t="array" ref="AD30:AD30">IFERROR(CONCATENATE((INDEX($AG$7:$AG$22,SMALL(IF($AG$7:$AG$22&lt;&gt;"",IF($AD$7:$AD$22&lt;&gt;"",ROW($AD$7:$AD$22)-MIN(ROW($AD$7:$AD$22))+1,""),""),ROW()-ROW(A$25)+1)))," "),"")</f>
        <v/>
      </c>
      <c r="AE30" s="0" t="str">
        <f aca="false" t="array" ref="AE30:AE30">IFERROR(CONCATENATE(TEXT(INDEX($AD$7:$AD$22,SMALL(IF($AG$7:$AG$22&lt;&gt;"",IF($AD$7:$AD$22&lt;&gt;"",ROW($AD$7:$AD$22)-MIN(ROW($AD$7:$AD$22))+1,""),""),ROW()-ROW(A$25)+1)),"##0")," "),"")</f>
        <v/>
      </c>
      <c r="AF30" s="0" t="str">
        <f aca="false" t="array" ref="AF30:AF30">IFERROR(CONCATENATE((INDEX($A$7:$A$22,SMALL(IF($AG$7:$AG$22&lt;&gt;"",IF($AD$7:$AD$22&lt;&gt;"",ROW($AD$7:$AD$22)-MIN(ROW($AD$7:$AD$22))+1,""),""),ROW()-ROW(A$25)+1))),),"")</f>
        <v/>
      </c>
      <c r="AI30" s="0" t="str">
        <f aca="false" t="array" ref="AI30:AI30">IFERROR(CONCATENATE((INDEX($AL$7:$AL$22,SMALL(IF($AL$7:$AL$22&lt;&gt;"",IF($AI$7:$AI$22&lt;&gt;"",ROW($AI$7:$AI$22)-MIN(ROW($AI$7:$AI$22))+1,""),""),ROW()-ROW(A$25)+1)))," "),"")</f>
        <v/>
      </c>
      <c r="AJ30" s="0" t="str">
        <f aca="false" t="array" ref="AJ30:AJ30">IFERROR(CONCATENATE(TEXT(INDEX($AI$7:$AI$22,SMALL(IF($AL$7:$AL$22&lt;&gt;"",IF($AI$7:$AI$22&lt;&gt;"",ROW($AI$7:$AI$22)-MIN(ROW($AI$7:$AI$22))+1,""),""),ROW()-ROW(A$25)+1)),"##0")," "),"")</f>
        <v/>
      </c>
      <c r="AK30" s="0" t="str">
        <f aca="false" t="array" ref="AK30:AK30">IFERROR(CONCATENATE((INDEX($A$7:$A$22,SMALL(IF($AL$7:$AL$22&lt;&gt;"",IF($AI$7:$AI$22&lt;&gt;"",ROW($AI$7:$AI$22)-MIN(ROW($AI$7:$AI$22))+1,""),""),ROW()-ROW(A$25)+1))),),"")</f>
        <v/>
      </c>
    </row>
    <row r="31" customFormat="false" ht="15" hidden="false" customHeight="false" outlineLevel="0" collapsed="false">
      <c r="J31" s="0" t="str">
        <f aca="false" t="array" ref="J31:J31">IFERROR(CONCATENATE(TEXT(INDEX($J$7:$J$22,SMALL(IF($M$7:$M$22&lt;&gt;"",IF($J$7:$J$22&lt;&gt;"",ROW($J$7:$J$22)-MIN(ROW($J$7:$J$22))+1,""),""),ROW()-ROW(A$25)+1)),"##0"),","),"")</f>
        <v/>
      </c>
      <c r="K31" s="0" t="str">
        <f aca="false" t="array" ref="K31:K31">IFERROR(CONCATENATE((INDEX($M$7:$M$22,SMALL(IF($M$7:$M$22&lt;&gt;"",IF($J$7:$J$22&lt;&gt;"",ROW($J$7:$J$22)-MIN(ROW($J$7:$J$22))+1,""),""),ROW()-ROW(A$25)+1))),","),"")</f>
        <v/>
      </c>
      <c r="L31" s="0" t="str">
        <f aca="false" t="array" ref="L31:L31">IFERROR(CONCATENATE((INDEX($A$7:$A$22,SMALL(IF($M$7:$M$22&lt;&gt;"",IF($J$7:$J$22&lt;&gt;"",ROW($J$7:$J$22)-MIN(ROW($J$7:$J$22))+1,""),""),ROW()-ROW(A$25)+1))),),"")</f>
        <v/>
      </c>
      <c r="O31" s="0" t="str">
        <f aca="false" t="array" ref="O31:O31">IFERROR(CONCATENATE((INDEX($R$7:$R$22,SMALL(IF($R$7:$R$22&lt;&gt;"",IF($O$7:$O$22&lt;&gt;"",ROW($O$7:$O$22)-MIN(ROW($O$7:$O$22))+1,""),""),ROW()-ROW(A$25)+1)))," "),"")</f>
        <v/>
      </c>
      <c r="P31" s="0" t="str">
        <f aca="false" t="array" ref="P31:P31">IFERROR(CONCATENATE(TEXT(INDEX($O$7:$O$22,SMALL(IF($R$7:$R$22&lt;&gt;"",IF($O$7:$O$22&lt;&gt;"",ROW($O$7:$O$22)-MIN(ROW($O$7:$O$22))+1,""),""),ROW()-ROW(A$25)+1)),"##0")," "),"")</f>
        <v/>
      </c>
      <c r="Q31" s="0" t="str">
        <f aca="false" t="array" ref="Q31:Q31">IFERROR(CONCATENATE((INDEX($A$7:$A$22,SMALL(IF($R$7:$R$22&lt;&gt;"",IF($O$7:$O$22&lt;&gt;"",ROW($O$7:$O$22)-MIN(ROW($O$7:$O$22))+1,""),""),ROW()-ROW(A$25)+1))),),"")</f>
        <v/>
      </c>
      <c r="T31" s="0" t="str">
        <f aca="false" t="array" ref="T31:T31">IFERROR(CONCATENATE((INDEX($W$7:$W$22,SMALL(IF($W$7:$W$22&lt;&gt;"",IF($T$7:$T$22&lt;&gt;"",ROW($T$7:$T$22)-MIN(ROW($T$7:$T$22))+1,""),""),ROW()-ROW(A$25)+1)))," "),"")</f>
        <v/>
      </c>
      <c r="U31" s="0" t="str">
        <f aca="false" t="array" ref="U31:U31">IFERROR(CONCATENATE(TEXT(INDEX($T$7:$T$22,SMALL(IF($W$7:$W$22&lt;&gt;"",IF($T$7:$T$22&lt;&gt;"",ROW($T$7:$T$22)-MIN(ROW($T$7:$T$22))+1,""),""),ROW()-ROW(A$25)+1)),"##0")," "),"")</f>
        <v/>
      </c>
      <c r="V31" s="0" t="str">
        <f aca="false" t="array" ref="V31:V31">IFERROR(CONCATENATE((INDEX($A$7:$A$22,SMALL(IF($W$7:$W$22&lt;&gt;"",IF($T$7:$T$22&lt;&gt;"",ROW($T$7:$T$22)-MIN(ROW($T$7:$T$22))+1,""),""),ROW()-ROW(A$25)+1))),),"")</f>
        <v/>
      </c>
      <c r="Y31" s="0" t="str">
        <f aca="false" t="array" ref="Y31:Y31">IFERROR(CONCATENATE((INDEX($AB$7:$AB$22,SMALL(IF($AB$7:$AB$22&lt;&gt;"",IF($Y$7:$Y$22&lt;&gt;"",ROW($Y$7:$Y$22)-MIN(ROW($Y$7:$Y$22))+1,""),""),ROW()-ROW(A$25)+1))),","),"")</f>
        <v/>
      </c>
      <c r="Z31" s="0" t="str">
        <f aca="false" t="array" ref="Z31:Z31">IFERROR(CONCATENATE(TEXT(INDEX($Y$7:$Y$22,SMALL(IF($AB$7:$AB$22&lt;&gt;"",IF($Y$7:$Y$22&lt;&gt;"",ROW($Y$7:$Y$22)-MIN(ROW($Y$7:$Y$22))+1,""),""),ROW()-ROW(A$25)+1)),"##0"),","),"")</f>
        <v/>
      </c>
      <c r="AA31" s="0" t="str">
        <f aca="false" t="array" ref="AA31:AA31">IFERROR(CONCATENATE((INDEX($A$7:$A$22,SMALL(IF($AB$7:$AB$22&lt;&gt;"",IF($Y$7:$Y$22&lt;&gt;"",ROW($Y$7:$Y$22)-MIN(ROW($Y$7:$Y$22))+1,""),""),ROW()-ROW(A$25)+1))),),"")</f>
        <v/>
      </c>
      <c r="AD31" s="0" t="str">
        <f aca="false" t="array" ref="AD31:AD31">IFERROR(CONCATENATE((INDEX($AG$7:$AG$22,SMALL(IF($AG$7:$AG$22&lt;&gt;"",IF($AD$7:$AD$22&lt;&gt;"",ROW($AD$7:$AD$22)-MIN(ROW($AD$7:$AD$22))+1,""),""),ROW()-ROW(A$25)+1)))," "),"")</f>
        <v/>
      </c>
      <c r="AE31" s="0" t="str">
        <f aca="false" t="array" ref="AE31:AE31">IFERROR(CONCATENATE(TEXT(INDEX($AD$7:$AD$22,SMALL(IF($AG$7:$AG$22&lt;&gt;"",IF($AD$7:$AD$22&lt;&gt;"",ROW($AD$7:$AD$22)-MIN(ROW($AD$7:$AD$22))+1,""),""),ROW()-ROW(A$25)+1)),"##0")," "),"")</f>
        <v/>
      </c>
      <c r="AF31" s="0" t="str">
        <f aca="false" t="array" ref="AF31:AF31">IFERROR(CONCATENATE((INDEX($A$7:$A$22,SMALL(IF($AG$7:$AG$22&lt;&gt;"",IF($AD$7:$AD$22&lt;&gt;"",ROW($AD$7:$AD$22)-MIN(ROW($AD$7:$AD$22))+1,""),""),ROW()-ROW(A$25)+1))),),"")</f>
        <v/>
      </c>
      <c r="AI31" s="0" t="str">
        <f aca="false" t="array" ref="AI31:AI31">IFERROR(CONCATENATE((INDEX($AL$7:$AL$22,SMALL(IF($AL$7:$AL$22&lt;&gt;"",IF($AI$7:$AI$22&lt;&gt;"",ROW($AI$7:$AI$22)-MIN(ROW($AI$7:$AI$22))+1,""),""),ROW()-ROW(A$25)+1)))," "),"")</f>
        <v/>
      </c>
      <c r="AJ31" s="0" t="str">
        <f aca="false" t="array" ref="AJ31:AJ31">IFERROR(CONCATENATE(TEXT(INDEX($AI$7:$AI$22,SMALL(IF($AL$7:$AL$22&lt;&gt;"",IF($AI$7:$AI$22&lt;&gt;"",ROW($AI$7:$AI$22)-MIN(ROW($AI$7:$AI$22))+1,""),""),ROW()-ROW(A$25)+1)),"##0")," "),"")</f>
        <v/>
      </c>
      <c r="AK31" s="0" t="str">
        <f aca="false" t="array" ref="AK31:AK31">IFERROR(CONCATENATE((INDEX($A$7:$A$22,SMALL(IF($AL$7:$AL$22&lt;&gt;"",IF($AI$7:$AI$22&lt;&gt;"",ROW($AI$7:$AI$22)-MIN(ROW($AI$7:$AI$22))+1,""),""),ROW()-ROW(A$25)+1))),),"")</f>
        <v/>
      </c>
    </row>
    <row r="32" customFormat="false" ht="15" hidden="false" customHeight="false" outlineLevel="0" collapsed="false">
      <c r="J32" s="0" t="str">
        <f aca="false" t="array" ref="J32:J32">IFERROR(CONCATENATE(TEXT(INDEX($J$7:$J$22,SMALL(IF($M$7:$M$22&lt;&gt;"",IF($J$7:$J$22&lt;&gt;"",ROW($J$7:$J$22)-MIN(ROW($J$7:$J$22))+1,""),""),ROW()-ROW(A$25)+1)),"##0"),","),"")</f>
        <v/>
      </c>
      <c r="K32" s="0" t="str">
        <f aca="false" t="array" ref="K32:K32">IFERROR(CONCATENATE((INDEX($M$7:$M$22,SMALL(IF($M$7:$M$22&lt;&gt;"",IF($J$7:$J$22&lt;&gt;"",ROW($J$7:$J$22)-MIN(ROW($J$7:$J$22))+1,""),""),ROW()-ROW(A$25)+1))),","),"")</f>
        <v/>
      </c>
      <c r="L32" s="0" t="str">
        <f aca="false" t="array" ref="L32:L32">IFERROR(CONCATENATE((INDEX($A$7:$A$22,SMALL(IF($M$7:$M$22&lt;&gt;"",IF($J$7:$J$22&lt;&gt;"",ROW($J$7:$J$22)-MIN(ROW($J$7:$J$22))+1,""),""),ROW()-ROW(A$25)+1))),),"")</f>
        <v/>
      </c>
      <c r="O32" s="0" t="str">
        <f aca="false" t="array" ref="O32:O32">IFERROR(CONCATENATE((INDEX($R$7:$R$22,SMALL(IF($R$7:$R$22&lt;&gt;"",IF($O$7:$O$22&lt;&gt;"",ROW($O$7:$O$22)-MIN(ROW($O$7:$O$22))+1,""),""),ROW()-ROW(A$25)+1)))," "),"")</f>
        <v/>
      </c>
      <c r="P32" s="0" t="str">
        <f aca="false" t="array" ref="P32:P32">IFERROR(CONCATENATE(TEXT(INDEX($O$7:$O$22,SMALL(IF($R$7:$R$22&lt;&gt;"",IF($O$7:$O$22&lt;&gt;"",ROW($O$7:$O$22)-MIN(ROW($O$7:$O$22))+1,""),""),ROW()-ROW(A$25)+1)),"##0")," "),"")</f>
        <v/>
      </c>
      <c r="Q32" s="0" t="str">
        <f aca="false" t="array" ref="Q32:Q32">IFERROR(CONCATENATE((INDEX($A$7:$A$22,SMALL(IF($R$7:$R$22&lt;&gt;"",IF($O$7:$O$22&lt;&gt;"",ROW($O$7:$O$22)-MIN(ROW($O$7:$O$22))+1,""),""),ROW()-ROW(A$25)+1))),),"")</f>
        <v/>
      </c>
      <c r="T32" s="0" t="str">
        <f aca="false" t="array" ref="T32:T32">IFERROR(CONCATENATE((INDEX($W$7:$W$22,SMALL(IF($W$7:$W$22&lt;&gt;"",IF($T$7:$T$22&lt;&gt;"",ROW($T$7:$T$22)-MIN(ROW($T$7:$T$22))+1,""),""),ROW()-ROW(A$25)+1)))," "),"")</f>
        <v/>
      </c>
      <c r="U32" s="0" t="str">
        <f aca="false" t="array" ref="U32:U32">IFERROR(CONCATENATE(TEXT(INDEX($T$7:$T$22,SMALL(IF($W$7:$W$22&lt;&gt;"",IF($T$7:$T$22&lt;&gt;"",ROW($T$7:$T$22)-MIN(ROW($T$7:$T$22))+1,""),""),ROW()-ROW(A$25)+1)),"##0")," "),"")</f>
        <v/>
      </c>
      <c r="V32" s="0" t="str">
        <f aca="false" t="array" ref="V32:V32">IFERROR(CONCATENATE((INDEX($A$7:$A$22,SMALL(IF($W$7:$W$22&lt;&gt;"",IF($T$7:$T$22&lt;&gt;"",ROW($T$7:$T$22)-MIN(ROW($T$7:$T$22))+1,""),""),ROW()-ROW(A$25)+1))),),"")</f>
        <v/>
      </c>
      <c r="Y32" s="0" t="str">
        <f aca="false" t="array" ref="Y32:Y32">IFERROR(CONCATENATE((INDEX($AB$7:$AB$22,SMALL(IF($AB$7:$AB$22&lt;&gt;"",IF($Y$7:$Y$22&lt;&gt;"",ROW($Y$7:$Y$22)-MIN(ROW($Y$7:$Y$22))+1,""),""),ROW()-ROW(A$25)+1))),","),"")</f>
        <v/>
      </c>
      <c r="Z32" s="0" t="str">
        <f aca="false" t="array" ref="Z32:Z32">IFERROR(CONCATENATE(TEXT(INDEX($Y$7:$Y$22,SMALL(IF($AB$7:$AB$22&lt;&gt;"",IF($Y$7:$Y$22&lt;&gt;"",ROW($Y$7:$Y$22)-MIN(ROW($Y$7:$Y$22))+1,""),""),ROW()-ROW(A$25)+1)),"##0"),","),"")</f>
        <v/>
      </c>
      <c r="AA32" s="0" t="str">
        <f aca="false" t="array" ref="AA32:AA32">IFERROR(CONCATENATE((INDEX($A$7:$A$22,SMALL(IF($AB$7:$AB$22&lt;&gt;"",IF($Y$7:$Y$22&lt;&gt;"",ROW($Y$7:$Y$22)-MIN(ROW($Y$7:$Y$22))+1,""),""),ROW()-ROW(A$25)+1))),),"")</f>
        <v/>
      </c>
      <c r="AD32" s="0" t="str">
        <f aca="false" t="array" ref="AD32:AD32">IFERROR(CONCATENATE((INDEX($AG$7:$AG$22,SMALL(IF($AG$7:$AG$22&lt;&gt;"",IF($AD$7:$AD$22&lt;&gt;"",ROW($AD$7:$AD$22)-MIN(ROW($AD$7:$AD$22))+1,""),""),ROW()-ROW(A$25)+1)))," "),"")</f>
        <v/>
      </c>
      <c r="AE32" s="0" t="str">
        <f aca="false" t="array" ref="AE32:AE32">IFERROR(CONCATENATE(TEXT(INDEX($AD$7:$AD$22,SMALL(IF($AG$7:$AG$22&lt;&gt;"",IF($AD$7:$AD$22&lt;&gt;"",ROW($AD$7:$AD$22)-MIN(ROW($AD$7:$AD$22))+1,""),""),ROW()-ROW(A$25)+1)),"##0")," "),"")</f>
        <v/>
      </c>
      <c r="AF32" s="0" t="str">
        <f aca="false" t="array" ref="AF32:AF32">IFERROR(CONCATENATE((INDEX($A$7:$A$22,SMALL(IF($AG$7:$AG$22&lt;&gt;"",IF($AD$7:$AD$22&lt;&gt;"",ROW($AD$7:$AD$22)-MIN(ROW($AD$7:$AD$22))+1,""),""),ROW()-ROW(A$25)+1))),),"")</f>
        <v/>
      </c>
      <c r="AI32" s="0" t="str">
        <f aca="false" t="array" ref="AI32:AI32">IFERROR(CONCATENATE((INDEX($AL$7:$AL$22,SMALL(IF($AL$7:$AL$22&lt;&gt;"",IF($AI$7:$AI$22&lt;&gt;"",ROW($AI$7:$AI$22)-MIN(ROW($AI$7:$AI$22))+1,""),""),ROW()-ROW(A$25)+1)))," "),"")</f>
        <v/>
      </c>
      <c r="AJ32" s="0" t="str">
        <f aca="false" t="array" ref="AJ32:AJ32">IFERROR(CONCATENATE(TEXT(INDEX($AI$7:$AI$22,SMALL(IF($AL$7:$AL$22&lt;&gt;"",IF($AI$7:$AI$22&lt;&gt;"",ROW($AI$7:$AI$22)-MIN(ROW($AI$7:$AI$22))+1,""),""),ROW()-ROW(A$25)+1)),"##0")," "),"")</f>
        <v/>
      </c>
      <c r="AK32" s="0" t="str">
        <f aca="false" t="array" ref="AK32:AK32">IFERROR(CONCATENATE((INDEX($A$7:$A$22,SMALL(IF($AL$7:$AL$22&lt;&gt;"",IF($AI$7:$AI$22&lt;&gt;"",ROW($AI$7:$AI$22)-MIN(ROW($AI$7:$AI$22))+1,""),""),ROW()-ROW(A$25)+1))),),"")</f>
        <v/>
      </c>
    </row>
    <row r="33" customFormat="false" ht="15" hidden="false" customHeight="false" outlineLevel="0" collapsed="false">
      <c r="J33" s="0" t="str">
        <f aca="false" t="array" ref="J33:J33">IFERROR(CONCATENATE(TEXT(INDEX($J$7:$J$22,SMALL(IF($M$7:$M$22&lt;&gt;"",IF($J$7:$J$22&lt;&gt;"",ROW($J$7:$J$22)-MIN(ROW($J$7:$J$22))+1,""),""),ROW()-ROW(A$25)+1)),"##0"),","),"")</f>
        <v/>
      </c>
      <c r="K33" s="0" t="str">
        <f aca="false" t="array" ref="K33:K33">IFERROR(CONCATENATE((INDEX($M$7:$M$22,SMALL(IF($M$7:$M$22&lt;&gt;"",IF($J$7:$J$22&lt;&gt;"",ROW($J$7:$J$22)-MIN(ROW($J$7:$J$22))+1,""),""),ROW()-ROW(A$25)+1))),","),"")</f>
        <v/>
      </c>
      <c r="L33" s="0" t="str">
        <f aca="false" t="array" ref="L33:L33">IFERROR(CONCATENATE((INDEX($A$7:$A$22,SMALL(IF($M$7:$M$22&lt;&gt;"",IF($J$7:$J$22&lt;&gt;"",ROW($J$7:$J$22)-MIN(ROW($J$7:$J$22))+1,""),""),ROW()-ROW(A$25)+1))),),"")</f>
        <v/>
      </c>
      <c r="O33" s="0" t="str">
        <f aca="false" t="array" ref="O33:O33">IFERROR(CONCATENATE((INDEX($R$7:$R$22,SMALL(IF($R$7:$R$22&lt;&gt;"",IF($O$7:$O$22&lt;&gt;"",ROW($O$7:$O$22)-MIN(ROW($O$7:$O$22))+1,""),""),ROW()-ROW(A$25)+1)))," "),"")</f>
        <v/>
      </c>
      <c r="P33" s="0" t="str">
        <f aca="false" t="array" ref="P33:P33">IFERROR(CONCATENATE(TEXT(INDEX($O$7:$O$22,SMALL(IF($R$7:$R$22&lt;&gt;"",IF($O$7:$O$22&lt;&gt;"",ROW($O$7:$O$22)-MIN(ROW($O$7:$O$22))+1,""),""),ROW()-ROW(A$25)+1)),"##0")," "),"")</f>
        <v/>
      </c>
      <c r="Q33" s="0" t="str">
        <f aca="false" t="array" ref="Q33:Q33">IFERROR(CONCATENATE((INDEX($A$7:$A$22,SMALL(IF($R$7:$R$22&lt;&gt;"",IF($O$7:$O$22&lt;&gt;"",ROW($O$7:$O$22)-MIN(ROW($O$7:$O$22))+1,""),""),ROW()-ROW(A$25)+1))),),"")</f>
        <v/>
      </c>
      <c r="T33" s="0" t="str">
        <f aca="false" t="array" ref="T33:T33">IFERROR(CONCATENATE((INDEX($W$7:$W$22,SMALL(IF($W$7:$W$22&lt;&gt;"",IF($T$7:$T$22&lt;&gt;"",ROW($T$7:$T$22)-MIN(ROW($T$7:$T$22))+1,""),""),ROW()-ROW(A$25)+1)))," "),"")</f>
        <v/>
      </c>
      <c r="U33" s="0" t="str">
        <f aca="false" t="array" ref="U33:U33">IFERROR(CONCATENATE(TEXT(INDEX($T$7:$T$22,SMALL(IF($W$7:$W$22&lt;&gt;"",IF($T$7:$T$22&lt;&gt;"",ROW($T$7:$T$22)-MIN(ROW($T$7:$T$22))+1,""),""),ROW()-ROW(A$25)+1)),"##0")," "),"")</f>
        <v/>
      </c>
      <c r="V33" s="0" t="str">
        <f aca="false" t="array" ref="V33:V33">IFERROR(CONCATENATE((INDEX($A$7:$A$22,SMALL(IF($W$7:$W$22&lt;&gt;"",IF($T$7:$T$22&lt;&gt;"",ROW($T$7:$T$22)-MIN(ROW($T$7:$T$22))+1,""),""),ROW()-ROW(A$25)+1))),),"")</f>
        <v/>
      </c>
      <c r="Y33" s="0" t="str">
        <f aca="false" t="array" ref="Y33:Y33">IFERROR(CONCATENATE((INDEX($AB$7:$AB$22,SMALL(IF($AB$7:$AB$22&lt;&gt;"",IF($Y$7:$Y$22&lt;&gt;"",ROW($Y$7:$Y$22)-MIN(ROW($Y$7:$Y$22))+1,""),""),ROW()-ROW(A$25)+1))),","),"")</f>
        <v/>
      </c>
      <c r="Z33" s="0" t="str">
        <f aca="false" t="array" ref="Z33:Z33">IFERROR(CONCATENATE(TEXT(INDEX($Y$7:$Y$22,SMALL(IF($AB$7:$AB$22&lt;&gt;"",IF($Y$7:$Y$22&lt;&gt;"",ROW($Y$7:$Y$22)-MIN(ROW($Y$7:$Y$22))+1,""),""),ROW()-ROW(A$25)+1)),"##0"),","),"")</f>
        <v/>
      </c>
      <c r="AA33" s="0" t="str">
        <f aca="false" t="array" ref="AA33:AA33">IFERROR(CONCATENATE((INDEX($A$7:$A$22,SMALL(IF($AB$7:$AB$22&lt;&gt;"",IF($Y$7:$Y$22&lt;&gt;"",ROW($Y$7:$Y$22)-MIN(ROW($Y$7:$Y$22))+1,""),""),ROW()-ROW(A$25)+1))),),"")</f>
        <v/>
      </c>
      <c r="AD33" s="0" t="str">
        <f aca="false" t="array" ref="AD33:AD33">IFERROR(CONCATENATE((INDEX($AG$7:$AG$22,SMALL(IF($AG$7:$AG$22&lt;&gt;"",IF($AD$7:$AD$22&lt;&gt;"",ROW($AD$7:$AD$22)-MIN(ROW($AD$7:$AD$22))+1,""),""),ROW()-ROW(A$25)+1)))," "),"")</f>
        <v/>
      </c>
      <c r="AE33" s="0" t="str">
        <f aca="false" t="array" ref="AE33:AE33">IFERROR(CONCATENATE(TEXT(INDEX($AD$7:$AD$22,SMALL(IF($AG$7:$AG$22&lt;&gt;"",IF($AD$7:$AD$22&lt;&gt;"",ROW($AD$7:$AD$22)-MIN(ROW($AD$7:$AD$22))+1,""),""),ROW()-ROW(A$25)+1)),"##0")," "),"")</f>
        <v/>
      </c>
      <c r="AF33" s="0" t="str">
        <f aca="false" t="array" ref="AF33:AF33">IFERROR(CONCATENATE((INDEX($A$7:$A$22,SMALL(IF($AG$7:$AG$22&lt;&gt;"",IF($AD$7:$AD$22&lt;&gt;"",ROW($AD$7:$AD$22)-MIN(ROW($AD$7:$AD$22))+1,""),""),ROW()-ROW(A$25)+1))),),"")</f>
        <v/>
      </c>
      <c r="AI33" s="0" t="str">
        <f aca="false" t="array" ref="AI33:AI33">IFERROR(CONCATENATE((INDEX($AL$7:$AL$22,SMALL(IF($AL$7:$AL$22&lt;&gt;"",IF($AI$7:$AI$22&lt;&gt;"",ROW($AI$7:$AI$22)-MIN(ROW($AI$7:$AI$22))+1,""),""),ROW()-ROW(A$25)+1)))," "),"")</f>
        <v/>
      </c>
      <c r="AJ33" s="0" t="str">
        <f aca="false" t="array" ref="AJ33:AJ33">IFERROR(CONCATENATE(TEXT(INDEX($AI$7:$AI$22,SMALL(IF($AL$7:$AL$22&lt;&gt;"",IF($AI$7:$AI$22&lt;&gt;"",ROW($AI$7:$AI$22)-MIN(ROW($AI$7:$AI$22))+1,""),""),ROW()-ROW(A$25)+1)),"##0")," "),"")</f>
        <v/>
      </c>
      <c r="AK33" s="0" t="str">
        <f aca="false" t="array" ref="AK33:AK33">IFERROR(CONCATENATE((INDEX($A$7:$A$22,SMALL(IF($AL$7:$AL$22&lt;&gt;"",IF($AI$7:$AI$22&lt;&gt;"",ROW($AI$7:$AI$22)-MIN(ROW($AI$7:$AI$22))+1,""),""),ROW()-ROW(A$25)+1))),),"")</f>
        <v/>
      </c>
    </row>
    <row r="34" customFormat="false" ht="15" hidden="false" customHeight="false" outlineLevel="0" collapsed="false">
      <c r="J34" s="0" t="str">
        <f aca="false" t="array" ref="J34:J34">IFERROR(CONCATENATE(TEXT(INDEX($J$7:$J$22,SMALL(IF($M$7:$M$22&lt;&gt;"",IF($J$7:$J$22&lt;&gt;"",ROW($J$7:$J$22)-MIN(ROW($J$7:$J$22))+1,""),""),ROW()-ROW(A$25)+1)),"##0"),","),"")</f>
        <v/>
      </c>
      <c r="K34" s="0" t="str">
        <f aca="false" t="array" ref="K34:K34">IFERROR(CONCATENATE((INDEX($M$7:$M$22,SMALL(IF($M$7:$M$22&lt;&gt;"",IF($J$7:$J$22&lt;&gt;"",ROW($J$7:$J$22)-MIN(ROW($J$7:$J$22))+1,""),""),ROW()-ROW(A$25)+1))),","),"")</f>
        <v/>
      </c>
      <c r="L34" s="0" t="str">
        <f aca="false" t="array" ref="L34:L34">IFERROR(CONCATENATE((INDEX($A$7:$A$22,SMALL(IF($M$7:$M$22&lt;&gt;"",IF($J$7:$J$22&lt;&gt;"",ROW($J$7:$J$22)-MIN(ROW($J$7:$J$22))+1,""),""),ROW()-ROW(A$25)+1))),),"")</f>
        <v/>
      </c>
      <c r="O34" s="0" t="str">
        <f aca="false" t="array" ref="O34:O34">IFERROR(CONCATENATE((INDEX($R$7:$R$22,SMALL(IF($R$7:$R$22&lt;&gt;"",IF($O$7:$O$22&lt;&gt;"",ROW($O$7:$O$22)-MIN(ROW($O$7:$O$22))+1,""),""),ROW()-ROW(A$25)+1)))," "),"")</f>
        <v/>
      </c>
      <c r="P34" s="0" t="str">
        <f aca="false" t="array" ref="P34:P34">IFERROR(CONCATENATE(TEXT(INDEX($O$7:$O$22,SMALL(IF($R$7:$R$22&lt;&gt;"",IF($O$7:$O$22&lt;&gt;"",ROW($O$7:$O$22)-MIN(ROW($O$7:$O$22))+1,""),""),ROW()-ROW(A$25)+1)),"##0")," "),"")</f>
        <v/>
      </c>
      <c r="Q34" s="0" t="str">
        <f aca="false" t="array" ref="Q34:Q34">IFERROR(CONCATENATE((INDEX($A$7:$A$22,SMALL(IF($R$7:$R$22&lt;&gt;"",IF($O$7:$O$22&lt;&gt;"",ROW($O$7:$O$22)-MIN(ROW($O$7:$O$22))+1,""),""),ROW()-ROW(A$25)+1))),),"")</f>
        <v/>
      </c>
      <c r="T34" s="0" t="str">
        <f aca="false" t="array" ref="T34:T34">IFERROR(CONCATENATE((INDEX($W$7:$W$22,SMALL(IF($W$7:$W$22&lt;&gt;"",IF($T$7:$T$22&lt;&gt;"",ROW($T$7:$T$22)-MIN(ROW($T$7:$T$22))+1,""),""),ROW()-ROW(A$25)+1)))," "),"")</f>
        <v/>
      </c>
      <c r="U34" s="0" t="str">
        <f aca="false" t="array" ref="U34:U34">IFERROR(CONCATENATE(TEXT(INDEX($T$7:$T$22,SMALL(IF($W$7:$W$22&lt;&gt;"",IF($T$7:$T$22&lt;&gt;"",ROW($T$7:$T$22)-MIN(ROW($T$7:$T$22))+1,""),""),ROW()-ROW(A$25)+1)),"##0")," "),"")</f>
        <v/>
      </c>
      <c r="V34" s="0" t="str">
        <f aca="false" t="array" ref="V34:V34">IFERROR(CONCATENATE((INDEX($A$7:$A$22,SMALL(IF($W$7:$W$22&lt;&gt;"",IF($T$7:$T$22&lt;&gt;"",ROW($T$7:$T$22)-MIN(ROW($T$7:$T$22))+1,""),""),ROW()-ROW(A$25)+1))),),"")</f>
        <v/>
      </c>
      <c r="Y34" s="0" t="str">
        <f aca="false" t="array" ref="Y34:Y34">IFERROR(CONCATENATE((INDEX($AB$7:$AB$22,SMALL(IF($AB$7:$AB$22&lt;&gt;"",IF($Y$7:$Y$22&lt;&gt;"",ROW($Y$7:$Y$22)-MIN(ROW($Y$7:$Y$22))+1,""),""),ROW()-ROW(A$25)+1))),","),"")</f>
        <v/>
      </c>
      <c r="Z34" s="0" t="str">
        <f aca="false" t="array" ref="Z34:Z34">IFERROR(CONCATENATE(TEXT(INDEX($Y$7:$Y$22,SMALL(IF($AB$7:$AB$22&lt;&gt;"",IF($Y$7:$Y$22&lt;&gt;"",ROW($Y$7:$Y$22)-MIN(ROW($Y$7:$Y$22))+1,""),""),ROW()-ROW(A$25)+1)),"##0"),","),"")</f>
        <v/>
      </c>
      <c r="AA34" s="0" t="str">
        <f aca="false" t="array" ref="AA34:AA34">IFERROR(CONCATENATE((INDEX($A$7:$A$22,SMALL(IF($AB$7:$AB$22&lt;&gt;"",IF($Y$7:$Y$22&lt;&gt;"",ROW($Y$7:$Y$22)-MIN(ROW($Y$7:$Y$22))+1,""),""),ROW()-ROW(A$25)+1))),),"")</f>
        <v/>
      </c>
      <c r="AD34" s="0" t="str">
        <f aca="false" t="array" ref="AD34:AD34">IFERROR(CONCATENATE((INDEX($AG$7:$AG$22,SMALL(IF($AG$7:$AG$22&lt;&gt;"",IF($AD$7:$AD$22&lt;&gt;"",ROW($AD$7:$AD$22)-MIN(ROW($AD$7:$AD$22))+1,""),""),ROW()-ROW(A$25)+1)))," "),"")</f>
        <v/>
      </c>
      <c r="AE34" s="0" t="str">
        <f aca="false" t="array" ref="AE34:AE34">IFERROR(CONCATENATE(TEXT(INDEX($AD$7:$AD$22,SMALL(IF($AG$7:$AG$22&lt;&gt;"",IF($AD$7:$AD$22&lt;&gt;"",ROW($AD$7:$AD$22)-MIN(ROW($AD$7:$AD$22))+1,""),""),ROW()-ROW(A$25)+1)),"##0")," "),"")</f>
        <v/>
      </c>
      <c r="AF34" s="0" t="str">
        <f aca="false" t="array" ref="AF34:AF34">IFERROR(CONCATENATE((INDEX($A$7:$A$22,SMALL(IF($AG$7:$AG$22&lt;&gt;"",IF($AD$7:$AD$22&lt;&gt;"",ROW($AD$7:$AD$22)-MIN(ROW($AD$7:$AD$22))+1,""),""),ROW()-ROW(A$25)+1))),),"")</f>
        <v/>
      </c>
      <c r="AI34" s="0" t="str">
        <f aca="false" t="array" ref="AI34:AI34">IFERROR(CONCATENATE((INDEX($AL$7:$AL$22,SMALL(IF($AL$7:$AL$22&lt;&gt;"",IF($AI$7:$AI$22&lt;&gt;"",ROW($AI$7:$AI$22)-MIN(ROW($AI$7:$AI$22))+1,""),""),ROW()-ROW(A$25)+1)))," "),"")</f>
        <v/>
      </c>
      <c r="AJ34" s="0" t="str">
        <f aca="false" t="array" ref="AJ34:AJ34">IFERROR(CONCATENATE(TEXT(INDEX($AI$7:$AI$22,SMALL(IF($AL$7:$AL$22&lt;&gt;"",IF($AI$7:$AI$22&lt;&gt;"",ROW($AI$7:$AI$22)-MIN(ROW($AI$7:$AI$22))+1,""),""),ROW()-ROW(A$25)+1)),"##0")," "),"")</f>
        <v/>
      </c>
      <c r="AK34" s="0" t="str">
        <f aca="false" t="array" ref="AK34:AK34">IFERROR(CONCATENATE((INDEX($A$7:$A$22,SMALL(IF($AL$7:$AL$22&lt;&gt;"",IF($AI$7:$AI$22&lt;&gt;"",ROW($AI$7:$AI$22)-MIN(ROW($AI$7:$AI$22))+1,""),""),ROW()-ROW(A$25)+1))),),"")</f>
        <v/>
      </c>
    </row>
    <row r="35" customFormat="false" ht="15" hidden="false" customHeight="false" outlineLevel="0" collapsed="false">
      <c r="J35" s="0" t="str">
        <f aca="false" t="array" ref="J35:J35">IFERROR(CONCATENATE(TEXT(INDEX($J$7:$J$22,SMALL(IF($M$7:$M$22&lt;&gt;"",IF($J$7:$J$22&lt;&gt;"",ROW($J$7:$J$22)-MIN(ROW($J$7:$J$22))+1,""),""),ROW()-ROW(A$25)+1)),"##0"),","),"")</f>
        <v/>
      </c>
      <c r="K35" s="0" t="str">
        <f aca="false" t="array" ref="K35:K35">IFERROR(CONCATENATE((INDEX($M$7:$M$22,SMALL(IF($M$7:$M$22&lt;&gt;"",IF($J$7:$J$22&lt;&gt;"",ROW($J$7:$J$22)-MIN(ROW($J$7:$J$22))+1,""),""),ROW()-ROW(A$25)+1))),","),"")</f>
        <v/>
      </c>
      <c r="L35" s="0" t="str">
        <f aca="false" t="array" ref="L35:L35">IFERROR(CONCATENATE((INDEX($A$7:$A$22,SMALL(IF($M$7:$M$22&lt;&gt;"",IF($J$7:$J$22&lt;&gt;"",ROW($J$7:$J$22)-MIN(ROW($J$7:$J$22))+1,""),""),ROW()-ROW(A$25)+1))),),"")</f>
        <v/>
      </c>
      <c r="O35" s="0" t="str">
        <f aca="false" t="array" ref="O35:O35">IFERROR(CONCATENATE((INDEX($R$7:$R$22,SMALL(IF($R$7:$R$22&lt;&gt;"",IF($O$7:$O$22&lt;&gt;"",ROW($O$7:$O$22)-MIN(ROW($O$7:$O$22))+1,""),""),ROW()-ROW(A$25)+1)))," "),"")</f>
        <v/>
      </c>
      <c r="P35" s="0" t="str">
        <f aca="false" t="array" ref="P35:P35">IFERROR(CONCATENATE(TEXT(INDEX($O$7:$O$22,SMALL(IF($R$7:$R$22&lt;&gt;"",IF($O$7:$O$22&lt;&gt;"",ROW($O$7:$O$22)-MIN(ROW($O$7:$O$22))+1,""),""),ROW()-ROW(A$25)+1)),"##0")," "),"")</f>
        <v/>
      </c>
      <c r="Q35" s="0" t="str">
        <f aca="false" t="array" ref="Q35:Q35">IFERROR(CONCATENATE((INDEX($A$7:$A$22,SMALL(IF($R$7:$R$22&lt;&gt;"",IF($O$7:$O$22&lt;&gt;"",ROW($O$7:$O$22)-MIN(ROW($O$7:$O$22))+1,""),""),ROW()-ROW(A$25)+1))),),"")</f>
        <v/>
      </c>
      <c r="T35" s="0" t="str">
        <f aca="false" t="array" ref="T35:T35">IFERROR(CONCATENATE((INDEX($W$7:$W$22,SMALL(IF($W$7:$W$22&lt;&gt;"",IF($T$7:$T$22&lt;&gt;"",ROW($T$7:$T$22)-MIN(ROW($T$7:$T$22))+1,""),""),ROW()-ROW(A$25)+1)))," "),"")</f>
        <v/>
      </c>
      <c r="U35" s="0" t="str">
        <f aca="false" t="array" ref="U35:U35">IFERROR(CONCATENATE(TEXT(INDEX($T$7:$T$22,SMALL(IF($W$7:$W$22&lt;&gt;"",IF($T$7:$T$22&lt;&gt;"",ROW($T$7:$T$22)-MIN(ROW($T$7:$T$22))+1,""),""),ROW()-ROW(A$25)+1)),"##0")," "),"")</f>
        <v/>
      </c>
      <c r="V35" s="0" t="str">
        <f aca="false" t="array" ref="V35:V35">IFERROR(CONCATENATE((INDEX($A$7:$A$22,SMALL(IF($W$7:$W$22&lt;&gt;"",IF($T$7:$T$22&lt;&gt;"",ROW($T$7:$T$22)-MIN(ROW($T$7:$T$22))+1,""),""),ROW()-ROW(A$25)+1))),),"")</f>
        <v/>
      </c>
      <c r="Y35" s="0" t="str">
        <f aca="false" t="array" ref="Y35:Y35">IFERROR(CONCATENATE((INDEX($AB$7:$AB$22,SMALL(IF($AB$7:$AB$22&lt;&gt;"",IF($Y$7:$Y$22&lt;&gt;"",ROW($Y$7:$Y$22)-MIN(ROW($Y$7:$Y$22))+1,""),""),ROW()-ROW(A$25)+1))),","),"")</f>
        <v/>
      </c>
      <c r="Z35" s="0" t="str">
        <f aca="false" t="array" ref="Z35:Z35">IFERROR(CONCATENATE(TEXT(INDEX($Y$7:$Y$22,SMALL(IF($AB$7:$AB$22&lt;&gt;"",IF($Y$7:$Y$22&lt;&gt;"",ROW($Y$7:$Y$22)-MIN(ROW($Y$7:$Y$22))+1,""),""),ROW()-ROW(A$25)+1)),"##0"),","),"")</f>
        <v/>
      </c>
      <c r="AA35" s="0" t="str">
        <f aca="false" t="array" ref="AA35:AA35">IFERROR(CONCATENATE((INDEX($A$7:$A$22,SMALL(IF($AB$7:$AB$22&lt;&gt;"",IF($Y$7:$Y$22&lt;&gt;"",ROW($Y$7:$Y$22)-MIN(ROW($Y$7:$Y$22))+1,""),""),ROW()-ROW(A$25)+1))),),"")</f>
        <v/>
      </c>
      <c r="AD35" s="0" t="str">
        <f aca="false" t="array" ref="AD35:AD35">IFERROR(CONCATENATE((INDEX($AG$7:$AG$22,SMALL(IF($AG$7:$AG$22&lt;&gt;"",IF($AD$7:$AD$22&lt;&gt;"",ROW($AD$7:$AD$22)-MIN(ROW($AD$7:$AD$22))+1,""),""),ROW()-ROW(A$25)+1)))," "),"")</f>
        <v/>
      </c>
      <c r="AE35" s="0" t="str">
        <f aca="false" t="array" ref="AE35:AE35">IFERROR(CONCATENATE(TEXT(INDEX($AD$7:$AD$22,SMALL(IF($AG$7:$AG$22&lt;&gt;"",IF($AD$7:$AD$22&lt;&gt;"",ROW($AD$7:$AD$22)-MIN(ROW($AD$7:$AD$22))+1,""),""),ROW()-ROW(A$25)+1)),"##0")," "),"")</f>
        <v/>
      </c>
      <c r="AF35" s="0" t="str">
        <f aca="false" t="array" ref="AF35:AF35">IFERROR(CONCATENATE((INDEX($A$7:$A$22,SMALL(IF($AG$7:$AG$22&lt;&gt;"",IF($AD$7:$AD$22&lt;&gt;"",ROW($AD$7:$AD$22)-MIN(ROW($AD$7:$AD$22))+1,""),""),ROW()-ROW(A$25)+1))),),"")</f>
        <v/>
      </c>
      <c r="AI35" s="0" t="str">
        <f aca="false" t="array" ref="AI35:AI35">IFERROR(CONCATENATE((INDEX($AL$7:$AL$22,SMALL(IF($AL$7:$AL$22&lt;&gt;"",IF($AI$7:$AI$22&lt;&gt;"",ROW($AI$7:$AI$22)-MIN(ROW($AI$7:$AI$22))+1,""),""),ROW()-ROW(A$25)+1)))," "),"")</f>
        <v/>
      </c>
      <c r="AJ35" s="0" t="str">
        <f aca="false" t="array" ref="AJ35:AJ35">IFERROR(CONCATENATE(TEXT(INDEX($AI$7:$AI$22,SMALL(IF($AL$7:$AL$22&lt;&gt;"",IF($AI$7:$AI$22&lt;&gt;"",ROW($AI$7:$AI$22)-MIN(ROW($AI$7:$AI$22))+1,""),""),ROW()-ROW(A$25)+1)),"##0")," "),"")</f>
        <v/>
      </c>
      <c r="AK35" s="0" t="str">
        <f aca="false" t="array" ref="AK35:AK35">IFERROR(CONCATENATE((INDEX($A$7:$A$22,SMALL(IF($AL$7:$AL$22&lt;&gt;"",IF($AI$7:$AI$22&lt;&gt;"",ROW($AI$7:$AI$22)-MIN(ROW($AI$7:$AI$22))+1,""),""),ROW()-ROW(A$25)+1))),),"")</f>
        <v/>
      </c>
    </row>
    <row r="36" customFormat="false" ht="15" hidden="false" customHeight="false" outlineLevel="0" collapsed="false">
      <c r="J36" s="0" t="str">
        <f aca="false" t="array" ref="J36:J36">IFERROR(CONCATENATE(TEXT(INDEX($J$7:$J$22,SMALL(IF($M$7:$M$22&lt;&gt;"",IF($J$7:$J$22&lt;&gt;"",ROW($J$7:$J$22)-MIN(ROW($J$7:$J$22))+1,""),""),ROW()-ROW(A$25)+1)),"##0"),","),"")</f>
        <v/>
      </c>
      <c r="K36" s="0" t="str">
        <f aca="false" t="array" ref="K36:K36">IFERROR(CONCATENATE((INDEX($M$7:$M$22,SMALL(IF($M$7:$M$22&lt;&gt;"",IF($J$7:$J$22&lt;&gt;"",ROW($J$7:$J$22)-MIN(ROW($J$7:$J$22))+1,""),""),ROW()-ROW(A$25)+1))),","),"")</f>
        <v/>
      </c>
      <c r="L36" s="0" t="str">
        <f aca="false" t="array" ref="L36:L36">IFERROR(CONCATENATE((INDEX($A$7:$A$22,SMALL(IF($M$7:$M$22&lt;&gt;"",IF($J$7:$J$22&lt;&gt;"",ROW($J$7:$J$22)-MIN(ROW($J$7:$J$22))+1,""),""),ROW()-ROW(A$25)+1))),),"")</f>
        <v/>
      </c>
      <c r="O36" s="0" t="str">
        <f aca="false" t="array" ref="O36:O36">IFERROR(CONCATENATE((INDEX($R$7:$R$22,SMALL(IF($R$7:$R$22&lt;&gt;"",IF($O$7:$O$22&lt;&gt;"",ROW($O$7:$O$22)-MIN(ROW($O$7:$O$22))+1,""),""),ROW()-ROW(A$25)+1)))," "),"")</f>
        <v/>
      </c>
      <c r="P36" s="0" t="str">
        <f aca="false" t="array" ref="P36:P36">IFERROR(CONCATENATE(TEXT(INDEX($O$7:$O$22,SMALL(IF($R$7:$R$22&lt;&gt;"",IF($O$7:$O$22&lt;&gt;"",ROW($O$7:$O$22)-MIN(ROW($O$7:$O$22))+1,""),""),ROW()-ROW(A$25)+1)),"##0")," "),"")</f>
        <v/>
      </c>
      <c r="Q36" s="0" t="str">
        <f aca="false" t="array" ref="Q36:Q36">IFERROR(CONCATENATE((INDEX($A$7:$A$22,SMALL(IF($R$7:$R$22&lt;&gt;"",IF($O$7:$O$22&lt;&gt;"",ROW($O$7:$O$22)-MIN(ROW($O$7:$O$22))+1,""),""),ROW()-ROW(A$25)+1))),),"")</f>
        <v/>
      </c>
      <c r="T36" s="0" t="str">
        <f aca="false" t="array" ref="T36:T36">IFERROR(CONCATENATE((INDEX($W$7:$W$22,SMALL(IF($W$7:$W$22&lt;&gt;"",IF($T$7:$T$22&lt;&gt;"",ROW($T$7:$T$22)-MIN(ROW($T$7:$T$22))+1,""),""),ROW()-ROW(A$25)+1)))," "),"")</f>
        <v/>
      </c>
      <c r="U36" s="0" t="str">
        <f aca="false" t="array" ref="U36:U36">IFERROR(CONCATENATE(TEXT(INDEX($T$7:$T$22,SMALL(IF($W$7:$W$22&lt;&gt;"",IF($T$7:$T$22&lt;&gt;"",ROW($T$7:$T$22)-MIN(ROW($T$7:$T$22))+1,""),""),ROW()-ROW(A$25)+1)),"##0")," "),"")</f>
        <v/>
      </c>
      <c r="V36" s="0" t="str">
        <f aca="false" t="array" ref="V36:V36">IFERROR(CONCATENATE((INDEX($A$7:$A$22,SMALL(IF($W$7:$W$22&lt;&gt;"",IF($T$7:$T$22&lt;&gt;"",ROW($T$7:$T$22)-MIN(ROW($T$7:$T$22))+1,""),""),ROW()-ROW(A$25)+1))),),"")</f>
        <v/>
      </c>
      <c r="Y36" s="0" t="str">
        <f aca="false" t="array" ref="Y36:Y36">IFERROR(CONCATENATE((INDEX($AB$7:$AB$22,SMALL(IF($AB$7:$AB$22&lt;&gt;"",IF($Y$7:$Y$22&lt;&gt;"",ROW($Y$7:$Y$22)-MIN(ROW($Y$7:$Y$22))+1,""),""),ROW()-ROW(A$25)+1))),","),"")</f>
        <v/>
      </c>
      <c r="Z36" s="0" t="str">
        <f aca="false" t="array" ref="Z36:Z36">IFERROR(CONCATENATE(TEXT(INDEX($Y$7:$Y$22,SMALL(IF($AB$7:$AB$22&lt;&gt;"",IF($Y$7:$Y$22&lt;&gt;"",ROW($Y$7:$Y$22)-MIN(ROW($Y$7:$Y$22))+1,""),""),ROW()-ROW(A$25)+1)),"##0"),","),"")</f>
        <v/>
      </c>
      <c r="AA36" s="0" t="str">
        <f aca="false" t="array" ref="AA36:AA36">IFERROR(CONCATENATE((INDEX($A$7:$A$22,SMALL(IF($AB$7:$AB$22&lt;&gt;"",IF($Y$7:$Y$22&lt;&gt;"",ROW($Y$7:$Y$22)-MIN(ROW($Y$7:$Y$22))+1,""),""),ROW()-ROW(A$25)+1))),),"")</f>
        <v/>
      </c>
      <c r="AD36" s="0" t="str">
        <f aca="false" t="array" ref="AD36:AD36">IFERROR(CONCATENATE((INDEX($AG$7:$AG$22,SMALL(IF($AG$7:$AG$22&lt;&gt;"",IF($AD$7:$AD$22&lt;&gt;"",ROW($AD$7:$AD$22)-MIN(ROW($AD$7:$AD$22))+1,""),""),ROW()-ROW(A$25)+1)))," "),"")</f>
        <v/>
      </c>
      <c r="AE36" s="0" t="str">
        <f aca="false" t="array" ref="AE36:AE36">IFERROR(CONCATENATE(TEXT(INDEX($AD$7:$AD$22,SMALL(IF($AG$7:$AG$22&lt;&gt;"",IF($AD$7:$AD$22&lt;&gt;"",ROW($AD$7:$AD$22)-MIN(ROW($AD$7:$AD$22))+1,""),""),ROW()-ROW(A$25)+1)),"##0")," "),"")</f>
        <v/>
      </c>
      <c r="AF36" s="0" t="str">
        <f aca="false" t="array" ref="AF36:AF36">IFERROR(CONCATENATE((INDEX($A$7:$A$22,SMALL(IF($AG$7:$AG$22&lt;&gt;"",IF($AD$7:$AD$22&lt;&gt;"",ROW($AD$7:$AD$22)-MIN(ROW($AD$7:$AD$22))+1,""),""),ROW()-ROW(A$25)+1))),),"")</f>
        <v/>
      </c>
      <c r="AI36" s="0" t="str">
        <f aca="false" t="array" ref="AI36:AI36">IFERROR(CONCATENATE((INDEX($AL$7:$AL$22,SMALL(IF($AL$7:$AL$22&lt;&gt;"",IF($AI$7:$AI$22&lt;&gt;"",ROW($AI$7:$AI$22)-MIN(ROW($AI$7:$AI$22))+1,""),""),ROW()-ROW(A$25)+1)))," "),"")</f>
        <v/>
      </c>
      <c r="AJ36" s="0" t="str">
        <f aca="false" t="array" ref="AJ36:AJ36">IFERROR(CONCATENATE(TEXT(INDEX($AI$7:$AI$22,SMALL(IF($AL$7:$AL$22&lt;&gt;"",IF($AI$7:$AI$22&lt;&gt;"",ROW($AI$7:$AI$22)-MIN(ROW($AI$7:$AI$22))+1,""),""),ROW()-ROW(A$25)+1)),"##0")," "),"")</f>
        <v/>
      </c>
      <c r="AK36" s="0" t="str">
        <f aca="false" t="array" ref="AK36:AK36">IFERROR(CONCATENATE((INDEX($A$7:$A$22,SMALL(IF($AL$7:$AL$22&lt;&gt;"",IF($AI$7:$AI$22&lt;&gt;"",ROW($AI$7:$AI$22)-MIN(ROW($AI$7:$AI$22))+1,""),""),ROW()-ROW(A$25)+1))),),"")</f>
        <v/>
      </c>
    </row>
    <row r="37" customFormat="false" ht="15" hidden="false" customHeight="false" outlineLevel="0" collapsed="false">
      <c r="J37" s="0" t="str">
        <f aca="false" t="array" ref="J37:J37">IFERROR(CONCATENATE(TEXT(INDEX($J$7:$J$22,SMALL(IF($M$7:$M$22&lt;&gt;"",IF($J$7:$J$22&lt;&gt;"",ROW($J$7:$J$22)-MIN(ROW($J$7:$J$22))+1,""),""),ROW()-ROW(A$25)+1)),"##0"),","),"")</f>
        <v/>
      </c>
      <c r="K37" s="0" t="str">
        <f aca="false" t="array" ref="K37:K37">IFERROR(CONCATENATE((INDEX($M$7:$M$22,SMALL(IF($M$7:$M$22&lt;&gt;"",IF($J$7:$J$22&lt;&gt;"",ROW($J$7:$J$22)-MIN(ROW($J$7:$J$22))+1,""),""),ROW()-ROW(A$25)+1))),","),"")</f>
        <v/>
      </c>
      <c r="L37" s="0" t="str">
        <f aca="false" t="array" ref="L37:L37">IFERROR(CONCATENATE((INDEX($A$7:$A$22,SMALL(IF($M$7:$M$22&lt;&gt;"",IF($J$7:$J$22&lt;&gt;"",ROW($J$7:$J$22)-MIN(ROW($J$7:$J$22))+1,""),""),ROW()-ROW(A$25)+1))),),"")</f>
        <v/>
      </c>
      <c r="O37" s="0" t="str">
        <f aca="false" t="array" ref="O37:O37">IFERROR(CONCATENATE((INDEX($R$7:$R$22,SMALL(IF($R$7:$R$22&lt;&gt;"",IF($O$7:$O$22&lt;&gt;"",ROW($O$7:$O$22)-MIN(ROW($O$7:$O$22))+1,""),""),ROW()-ROW(A$25)+1)))," "),"")</f>
        <v/>
      </c>
      <c r="P37" s="0" t="str">
        <f aca="false" t="array" ref="P37:P37">IFERROR(CONCATENATE(TEXT(INDEX($O$7:$O$22,SMALL(IF($R$7:$R$22&lt;&gt;"",IF($O$7:$O$22&lt;&gt;"",ROW($O$7:$O$22)-MIN(ROW($O$7:$O$22))+1,""),""),ROW()-ROW(A$25)+1)),"##0")," "),"")</f>
        <v/>
      </c>
      <c r="Q37" s="0" t="str">
        <f aca="false" t="array" ref="Q37:Q37">IFERROR(CONCATENATE((INDEX($A$7:$A$22,SMALL(IF($R$7:$R$22&lt;&gt;"",IF($O$7:$O$22&lt;&gt;"",ROW($O$7:$O$22)-MIN(ROW($O$7:$O$22))+1,""),""),ROW()-ROW(A$25)+1))),),"")</f>
        <v/>
      </c>
      <c r="T37" s="0" t="str">
        <f aca="false" t="array" ref="T37:T37">IFERROR(CONCATENATE((INDEX($W$7:$W$22,SMALL(IF($W$7:$W$22&lt;&gt;"",IF($T$7:$T$22&lt;&gt;"",ROW($T$7:$T$22)-MIN(ROW($T$7:$T$22))+1,""),""),ROW()-ROW(A$25)+1)))," "),"")</f>
        <v/>
      </c>
      <c r="U37" s="0" t="str">
        <f aca="false" t="array" ref="U37:U37">IFERROR(CONCATENATE(TEXT(INDEX($T$7:$T$22,SMALL(IF($W$7:$W$22&lt;&gt;"",IF($T$7:$T$22&lt;&gt;"",ROW($T$7:$T$22)-MIN(ROW($T$7:$T$22))+1,""),""),ROW()-ROW(A$25)+1)),"##0")," "),"")</f>
        <v/>
      </c>
      <c r="V37" s="0" t="str">
        <f aca="false" t="array" ref="V37:V37">IFERROR(CONCATENATE((INDEX($A$7:$A$22,SMALL(IF($W$7:$W$22&lt;&gt;"",IF($T$7:$T$22&lt;&gt;"",ROW($T$7:$T$22)-MIN(ROW($T$7:$T$22))+1,""),""),ROW()-ROW(A$25)+1))),),"")</f>
        <v/>
      </c>
      <c r="Y37" s="0" t="str">
        <f aca="false" t="array" ref="Y37:Y37">IFERROR(CONCATENATE((INDEX($AB$7:$AB$22,SMALL(IF($AB$7:$AB$22&lt;&gt;"",IF($Y$7:$Y$22&lt;&gt;"",ROW($Y$7:$Y$22)-MIN(ROW($Y$7:$Y$22))+1,""),""),ROW()-ROW(A$25)+1))),","),"")</f>
        <v/>
      </c>
      <c r="Z37" s="0" t="str">
        <f aca="false" t="array" ref="Z37:Z37">IFERROR(CONCATENATE(TEXT(INDEX($Y$7:$Y$22,SMALL(IF($AB$7:$AB$22&lt;&gt;"",IF($Y$7:$Y$22&lt;&gt;"",ROW($Y$7:$Y$22)-MIN(ROW($Y$7:$Y$22))+1,""),""),ROW()-ROW(A$25)+1)),"##0"),","),"")</f>
        <v/>
      </c>
      <c r="AA37" s="0" t="str">
        <f aca="false" t="array" ref="AA37:AA37">IFERROR(CONCATENATE((INDEX($A$7:$A$22,SMALL(IF($AB$7:$AB$22&lt;&gt;"",IF($Y$7:$Y$22&lt;&gt;"",ROW($Y$7:$Y$22)-MIN(ROW($Y$7:$Y$22))+1,""),""),ROW()-ROW(A$25)+1))),),"")</f>
        <v/>
      </c>
      <c r="AD37" s="0" t="str">
        <f aca="false" t="array" ref="AD37:AD37">IFERROR(CONCATENATE((INDEX($AG$7:$AG$22,SMALL(IF($AG$7:$AG$22&lt;&gt;"",IF($AD$7:$AD$22&lt;&gt;"",ROW($AD$7:$AD$22)-MIN(ROW($AD$7:$AD$22))+1,""),""),ROW()-ROW(A$25)+1)))," "),"")</f>
        <v/>
      </c>
      <c r="AE37" s="0" t="str">
        <f aca="false" t="array" ref="AE37:AE37">IFERROR(CONCATENATE(TEXT(INDEX($AD$7:$AD$22,SMALL(IF($AG$7:$AG$22&lt;&gt;"",IF($AD$7:$AD$22&lt;&gt;"",ROW($AD$7:$AD$22)-MIN(ROW($AD$7:$AD$22))+1,""),""),ROW()-ROW(A$25)+1)),"##0")," "),"")</f>
        <v/>
      </c>
      <c r="AF37" s="0" t="str">
        <f aca="false" t="array" ref="AF37:AF37">IFERROR(CONCATENATE((INDEX($A$7:$A$22,SMALL(IF($AG$7:$AG$22&lt;&gt;"",IF($AD$7:$AD$22&lt;&gt;"",ROW($AD$7:$AD$22)-MIN(ROW($AD$7:$AD$22))+1,""),""),ROW()-ROW(A$25)+1))),),"")</f>
        <v/>
      </c>
      <c r="AI37" s="0" t="str">
        <f aca="false" t="array" ref="AI37:AI37">IFERROR(CONCATENATE((INDEX($AL$7:$AL$22,SMALL(IF($AL$7:$AL$22&lt;&gt;"",IF($AI$7:$AI$22&lt;&gt;"",ROW($AI$7:$AI$22)-MIN(ROW($AI$7:$AI$22))+1,""),""),ROW()-ROW(A$25)+1)))," "),"")</f>
        <v/>
      </c>
      <c r="AJ37" s="0" t="str">
        <f aca="false" t="array" ref="AJ37:AJ37">IFERROR(CONCATENATE(TEXT(INDEX($AI$7:$AI$22,SMALL(IF($AL$7:$AL$22&lt;&gt;"",IF($AI$7:$AI$22&lt;&gt;"",ROW($AI$7:$AI$22)-MIN(ROW($AI$7:$AI$22))+1,""),""),ROW()-ROW(A$25)+1)),"##0")," "),"")</f>
        <v/>
      </c>
      <c r="AK37" s="0" t="str">
        <f aca="false" t="array" ref="AK37:AK37">IFERROR(CONCATENATE((INDEX($A$7:$A$22,SMALL(IF($AL$7:$AL$22&lt;&gt;"",IF($AI$7:$AI$22&lt;&gt;"",ROW($AI$7:$AI$22)-MIN(ROW($AI$7:$AI$22))+1,""),""),ROW()-ROW(A$25)+1))),),"")</f>
        <v/>
      </c>
    </row>
    <row r="38" customFormat="false" ht="15" hidden="false" customHeight="false" outlineLevel="0" collapsed="false">
      <c r="J38" s="0" t="str">
        <f aca="false" t="array" ref="J38:J38">IFERROR(CONCATENATE(TEXT(INDEX($J$7:$J$22,SMALL(IF($M$7:$M$22&lt;&gt;"",IF($J$7:$J$22&lt;&gt;"",ROW($J$7:$J$22)-MIN(ROW($J$7:$J$22))+1,""),""),ROW()-ROW(A$25)+1)),"##0"),","),"")</f>
        <v/>
      </c>
      <c r="K38" s="0" t="str">
        <f aca="false" t="array" ref="K38:K38">IFERROR(CONCATENATE((INDEX($M$7:$M$22,SMALL(IF($M$7:$M$22&lt;&gt;"",IF($J$7:$J$22&lt;&gt;"",ROW($J$7:$J$22)-MIN(ROW($J$7:$J$22))+1,""),""),ROW()-ROW(A$25)+1))),","),"")</f>
        <v/>
      </c>
      <c r="L38" s="0" t="str">
        <f aca="false" t="array" ref="L38:L38">IFERROR(CONCATENATE((INDEX($A$7:$A$22,SMALL(IF($M$7:$M$22&lt;&gt;"",IF($J$7:$J$22&lt;&gt;"",ROW($J$7:$J$22)-MIN(ROW($J$7:$J$22))+1,""),""),ROW()-ROW(A$25)+1))),),"")</f>
        <v/>
      </c>
      <c r="O38" s="0" t="str">
        <f aca="false" t="array" ref="O38:O38">IFERROR(CONCATENATE((INDEX($R$7:$R$22,SMALL(IF($R$7:$R$22&lt;&gt;"",IF($O$7:$O$22&lt;&gt;"",ROW($O$7:$O$22)-MIN(ROW($O$7:$O$22))+1,""),""),ROW()-ROW(A$25)+1)))," "),"")</f>
        <v/>
      </c>
      <c r="P38" s="0" t="str">
        <f aca="false" t="array" ref="P38:P38">IFERROR(CONCATENATE(TEXT(INDEX($O$7:$O$22,SMALL(IF($R$7:$R$22&lt;&gt;"",IF($O$7:$O$22&lt;&gt;"",ROW($O$7:$O$22)-MIN(ROW($O$7:$O$22))+1,""),""),ROW()-ROW(A$25)+1)),"##0")," "),"")</f>
        <v/>
      </c>
      <c r="Q38" s="0" t="str">
        <f aca="false" t="array" ref="Q38:Q38">IFERROR(CONCATENATE((INDEX($A$7:$A$22,SMALL(IF($R$7:$R$22&lt;&gt;"",IF($O$7:$O$22&lt;&gt;"",ROW($O$7:$O$22)-MIN(ROW($O$7:$O$22))+1,""),""),ROW()-ROW(A$25)+1))),),"")</f>
        <v/>
      </c>
      <c r="T38" s="0" t="str">
        <f aca="false" t="array" ref="T38:T38">IFERROR(CONCATENATE((INDEX($W$7:$W$22,SMALL(IF($W$7:$W$22&lt;&gt;"",IF($T$7:$T$22&lt;&gt;"",ROW($T$7:$T$22)-MIN(ROW($T$7:$T$22))+1,""),""),ROW()-ROW(A$25)+1)))," "),"")</f>
        <v/>
      </c>
      <c r="U38" s="0" t="str">
        <f aca="false" t="array" ref="U38:U38">IFERROR(CONCATENATE(TEXT(INDEX($T$7:$T$22,SMALL(IF($W$7:$W$22&lt;&gt;"",IF($T$7:$T$22&lt;&gt;"",ROW($T$7:$T$22)-MIN(ROW($T$7:$T$22))+1,""),""),ROW()-ROW(A$25)+1)),"##0")," "),"")</f>
        <v/>
      </c>
      <c r="V38" s="0" t="str">
        <f aca="false" t="array" ref="V38:V38">IFERROR(CONCATENATE((INDEX($A$7:$A$22,SMALL(IF($W$7:$W$22&lt;&gt;"",IF($T$7:$T$22&lt;&gt;"",ROW($T$7:$T$22)-MIN(ROW($T$7:$T$22))+1,""),""),ROW()-ROW(A$25)+1))),),"")</f>
        <v/>
      </c>
      <c r="Y38" s="0" t="str">
        <f aca="false" t="array" ref="Y38:Y38">IFERROR(CONCATENATE((INDEX($AB$7:$AB$22,SMALL(IF($AB$7:$AB$22&lt;&gt;"",IF($Y$7:$Y$22&lt;&gt;"",ROW($Y$7:$Y$22)-MIN(ROW($Y$7:$Y$22))+1,""),""),ROW()-ROW(A$25)+1))),","),"")</f>
        <v/>
      </c>
      <c r="Z38" s="0" t="str">
        <f aca="false" t="array" ref="Z38:Z38">IFERROR(CONCATENATE(TEXT(INDEX($Y$7:$Y$22,SMALL(IF($AB$7:$AB$22&lt;&gt;"",IF($Y$7:$Y$22&lt;&gt;"",ROW($Y$7:$Y$22)-MIN(ROW($Y$7:$Y$22))+1,""),""),ROW()-ROW(A$25)+1)),"##0"),","),"")</f>
        <v/>
      </c>
      <c r="AA38" s="0" t="str">
        <f aca="false" t="array" ref="AA38:AA38">IFERROR(CONCATENATE((INDEX($A$7:$A$22,SMALL(IF($AB$7:$AB$22&lt;&gt;"",IF($Y$7:$Y$22&lt;&gt;"",ROW($Y$7:$Y$22)-MIN(ROW($Y$7:$Y$22))+1,""),""),ROW()-ROW(A$25)+1))),),"")</f>
        <v/>
      </c>
      <c r="AD38" s="0" t="str">
        <f aca="false" t="array" ref="AD38:AD38">IFERROR(CONCATENATE((INDEX($AG$7:$AG$22,SMALL(IF($AG$7:$AG$22&lt;&gt;"",IF($AD$7:$AD$22&lt;&gt;"",ROW($AD$7:$AD$22)-MIN(ROW($AD$7:$AD$22))+1,""),""),ROW()-ROW(A$25)+1)))," "),"")</f>
        <v/>
      </c>
      <c r="AE38" s="0" t="str">
        <f aca="false" t="array" ref="AE38:AE38">IFERROR(CONCATENATE(TEXT(INDEX($AD$7:$AD$22,SMALL(IF($AG$7:$AG$22&lt;&gt;"",IF($AD$7:$AD$22&lt;&gt;"",ROW($AD$7:$AD$22)-MIN(ROW($AD$7:$AD$22))+1,""),""),ROW()-ROW(A$25)+1)),"##0")," "),"")</f>
        <v/>
      </c>
      <c r="AF38" s="0" t="str">
        <f aca="false" t="array" ref="AF38:AF38">IFERROR(CONCATENATE((INDEX($A$7:$A$22,SMALL(IF($AG$7:$AG$22&lt;&gt;"",IF($AD$7:$AD$22&lt;&gt;"",ROW($AD$7:$AD$22)-MIN(ROW($AD$7:$AD$22))+1,""),""),ROW()-ROW(A$25)+1))),),"")</f>
        <v/>
      </c>
      <c r="AI38" s="0" t="str">
        <f aca="false" t="array" ref="AI38:AI38">IFERROR(CONCATENATE((INDEX($AL$7:$AL$22,SMALL(IF($AL$7:$AL$22&lt;&gt;"",IF($AI$7:$AI$22&lt;&gt;"",ROW($AI$7:$AI$22)-MIN(ROW($AI$7:$AI$22))+1,""),""),ROW()-ROW(A$25)+1)))," "),"")</f>
        <v/>
      </c>
      <c r="AJ38" s="0" t="str">
        <f aca="false" t="array" ref="AJ38:AJ38">IFERROR(CONCATENATE(TEXT(INDEX($AI$7:$AI$22,SMALL(IF($AL$7:$AL$22&lt;&gt;"",IF($AI$7:$AI$22&lt;&gt;"",ROW($AI$7:$AI$22)-MIN(ROW($AI$7:$AI$22))+1,""),""),ROW()-ROW(A$25)+1)),"##0")," "),"")</f>
        <v/>
      </c>
      <c r="AK38" s="0" t="str">
        <f aca="false" t="array" ref="AK38:AK38">IFERROR(CONCATENATE((INDEX($A$7:$A$22,SMALL(IF($AL$7:$AL$22&lt;&gt;"",IF($AI$7:$AI$22&lt;&gt;"",ROW($AI$7:$AI$22)-MIN(ROW($AI$7:$AI$22))+1,""),""),ROW()-ROW(A$25)+1))),),"")</f>
        <v/>
      </c>
    </row>
    <row r="39" customFormat="false" ht="15" hidden="false" customHeight="false" outlineLevel="0" collapsed="false">
      <c r="J39" s="0" t="str">
        <f aca="false" t="array" ref="J39:J39">IFERROR(CONCATENATE(TEXT(INDEX($J$7:$J$22,SMALL(IF($M$7:$M$22&lt;&gt;"",IF($J$7:$J$22&lt;&gt;"",ROW($J$7:$J$22)-MIN(ROW($J$7:$J$22))+1,""),""),ROW()-ROW(A$25)+1)),"##0"),","),"")</f>
        <v/>
      </c>
      <c r="K39" s="0" t="str">
        <f aca="false" t="array" ref="K39:K39">IFERROR(CONCATENATE((INDEX($M$7:$M$22,SMALL(IF($M$7:$M$22&lt;&gt;"",IF($J$7:$J$22&lt;&gt;"",ROW($J$7:$J$22)-MIN(ROW($J$7:$J$22))+1,""),""),ROW()-ROW(A$25)+1))),","),"")</f>
        <v/>
      </c>
      <c r="L39" s="0" t="str">
        <f aca="false" t="array" ref="L39:L39">IFERROR(CONCATENATE((INDEX($A$7:$A$22,SMALL(IF($M$7:$M$22&lt;&gt;"",IF($J$7:$J$22&lt;&gt;"",ROW($J$7:$J$22)-MIN(ROW($J$7:$J$22))+1,""),""),ROW()-ROW(A$25)+1))),),"")</f>
        <v/>
      </c>
      <c r="O39" s="0" t="str">
        <f aca="false" t="array" ref="O39:O39">IFERROR(CONCATENATE((INDEX($R$7:$R$22,SMALL(IF($R$7:$R$22&lt;&gt;"",IF($O$7:$O$22&lt;&gt;"",ROW($O$7:$O$22)-MIN(ROW($O$7:$O$22))+1,""),""),ROW()-ROW(A$25)+1)))," "),"")</f>
        <v/>
      </c>
      <c r="P39" s="0" t="str">
        <f aca="false" t="array" ref="P39:P39">IFERROR(CONCATENATE(TEXT(INDEX($O$7:$O$22,SMALL(IF($R$7:$R$22&lt;&gt;"",IF($O$7:$O$22&lt;&gt;"",ROW($O$7:$O$22)-MIN(ROW($O$7:$O$22))+1,""),""),ROW()-ROW(A$25)+1)),"##0")," "),"")</f>
        <v/>
      </c>
      <c r="Q39" s="0" t="str">
        <f aca="false" t="array" ref="Q39:Q39">IFERROR(CONCATENATE((INDEX($A$7:$A$22,SMALL(IF($R$7:$R$22&lt;&gt;"",IF($O$7:$O$22&lt;&gt;"",ROW($O$7:$O$22)-MIN(ROW($O$7:$O$22))+1,""),""),ROW()-ROW(A$25)+1))),),"")</f>
        <v/>
      </c>
      <c r="T39" s="0" t="str">
        <f aca="false" t="array" ref="T39:T39">IFERROR(CONCATENATE((INDEX($W$7:$W$22,SMALL(IF($W$7:$W$22&lt;&gt;"",IF($T$7:$T$22&lt;&gt;"",ROW($T$7:$T$22)-MIN(ROW($T$7:$T$22))+1,""),""),ROW()-ROW(A$25)+1)))," "),"")</f>
        <v/>
      </c>
      <c r="U39" s="0" t="str">
        <f aca="false" t="array" ref="U39:U39">IFERROR(CONCATENATE(TEXT(INDEX($T$7:$T$22,SMALL(IF($W$7:$W$22&lt;&gt;"",IF($T$7:$T$22&lt;&gt;"",ROW($T$7:$T$22)-MIN(ROW($T$7:$T$22))+1,""),""),ROW()-ROW(A$25)+1)),"##0")," "),"")</f>
        <v/>
      </c>
      <c r="V39" s="0" t="str">
        <f aca="false" t="array" ref="V39:V39">IFERROR(CONCATENATE((INDEX($A$7:$A$22,SMALL(IF($W$7:$W$22&lt;&gt;"",IF($T$7:$T$22&lt;&gt;"",ROW($T$7:$T$22)-MIN(ROW($T$7:$T$22))+1,""),""),ROW()-ROW(A$25)+1))),),"")</f>
        <v/>
      </c>
      <c r="Y39" s="0" t="str">
        <f aca="false" t="array" ref="Y39:Y39">IFERROR(CONCATENATE((INDEX($AB$7:$AB$22,SMALL(IF($AB$7:$AB$22&lt;&gt;"",IF($Y$7:$Y$22&lt;&gt;"",ROW($Y$7:$Y$22)-MIN(ROW($Y$7:$Y$22))+1,""),""),ROW()-ROW(A$25)+1))),","),"")</f>
        <v/>
      </c>
      <c r="Z39" s="0" t="str">
        <f aca="false" t="array" ref="Z39:Z39">IFERROR(CONCATENATE(TEXT(INDEX($Y$7:$Y$22,SMALL(IF($AB$7:$AB$22&lt;&gt;"",IF($Y$7:$Y$22&lt;&gt;"",ROW($Y$7:$Y$22)-MIN(ROW($Y$7:$Y$22))+1,""),""),ROW()-ROW(A$25)+1)),"##0"),","),"")</f>
        <v/>
      </c>
      <c r="AA39" s="0" t="str">
        <f aca="false" t="array" ref="AA39:AA39">IFERROR(CONCATENATE((INDEX($A$7:$A$22,SMALL(IF($AB$7:$AB$22&lt;&gt;"",IF($Y$7:$Y$22&lt;&gt;"",ROW($Y$7:$Y$22)-MIN(ROW($Y$7:$Y$22))+1,""),""),ROW()-ROW(A$25)+1))),),"")</f>
        <v/>
      </c>
      <c r="AD39" s="0" t="str">
        <f aca="false" t="array" ref="AD39:AD39">IFERROR(CONCATENATE((INDEX($AG$7:$AG$22,SMALL(IF($AG$7:$AG$22&lt;&gt;"",IF($AD$7:$AD$22&lt;&gt;"",ROW($AD$7:$AD$22)-MIN(ROW($AD$7:$AD$22))+1,""),""),ROW()-ROW(A$25)+1)))," "),"")</f>
        <v/>
      </c>
      <c r="AE39" s="0" t="str">
        <f aca="false" t="array" ref="AE39:AE39">IFERROR(CONCATENATE(TEXT(INDEX($AD$7:$AD$22,SMALL(IF($AG$7:$AG$22&lt;&gt;"",IF($AD$7:$AD$22&lt;&gt;"",ROW($AD$7:$AD$22)-MIN(ROW($AD$7:$AD$22))+1,""),""),ROW()-ROW(A$25)+1)),"##0")," "),"")</f>
        <v/>
      </c>
      <c r="AF39" s="0" t="str">
        <f aca="false" t="array" ref="AF39:AF39">IFERROR(CONCATENATE((INDEX($A$7:$A$22,SMALL(IF($AG$7:$AG$22&lt;&gt;"",IF($AD$7:$AD$22&lt;&gt;"",ROW($AD$7:$AD$22)-MIN(ROW($AD$7:$AD$22))+1,""),""),ROW()-ROW(A$25)+1))),),"")</f>
        <v/>
      </c>
      <c r="AI39" s="0" t="str">
        <f aca="false" t="array" ref="AI39:AI39">IFERROR(CONCATENATE((INDEX($AL$7:$AL$22,SMALL(IF($AL$7:$AL$22&lt;&gt;"",IF($AI$7:$AI$22&lt;&gt;"",ROW($AI$7:$AI$22)-MIN(ROW($AI$7:$AI$22))+1,""),""),ROW()-ROW(A$25)+1)))," "),"")</f>
        <v/>
      </c>
      <c r="AJ39" s="0" t="str">
        <f aca="false" t="array" ref="AJ39:AJ39">IFERROR(CONCATENATE(TEXT(INDEX($AI$7:$AI$22,SMALL(IF($AL$7:$AL$22&lt;&gt;"",IF($AI$7:$AI$22&lt;&gt;"",ROW($AI$7:$AI$22)-MIN(ROW($AI$7:$AI$22))+1,""),""),ROW()-ROW(A$25)+1)),"##0")," "),"")</f>
        <v/>
      </c>
      <c r="AK39" s="0" t="str">
        <f aca="false" t="array" ref="AK39:AK39">IFERROR(CONCATENATE((INDEX($A$7:$A$22,SMALL(IF($AL$7:$AL$22&lt;&gt;"",IF($AI$7:$AI$22&lt;&gt;"",ROW($AI$7:$AI$22)-MIN(ROW($AI$7:$AI$22))+1,""),""),ROW()-ROW(A$25)+1))),),"")</f>
        <v/>
      </c>
    </row>
    <row r="40" customFormat="false" ht="15" hidden="false" customHeight="false" outlineLevel="0" collapsed="false">
      <c r="J40" s="0" t="str">
        <f aca="false" t="array" ref="J40:J40">IFERROR(CONCATENATE(TEXT(INDEX($J$7:$J$22,SMALL(IF($M$7:$M$22&lt;&gt;"",IF($J$7:$J$22&lt;&gt;"",ROW($J$7:$J$22)-MIN(ROW($J$7:$J$22))+1,""),""),ROW()-ROW(A$25)+1)),"##0"),","),"")</f>
        <v/>
      </c>
      <c r="K40" s="0" t="str">
        <f aca="false" t="array" ref="K40:K40">IFERROR(CONCATENATE((INDEX($M$7:$M$22,SMALL(IF($M$7:$M$22&lt;&gt;"",IF($J$7:$J$22&lt;&gt;"",ROW($J$7:$J$22)-MIN(ROW($J$7:$J$22))+1,""),""),ROW()-ROW(A$25)+1))),","),"")</f>
        <v/>
      </c>
      <c r="L40" s="0" t="str">
        <f aca="false" t="array" ref="L40:L40">IFERROR(CONCATENATE((INDEX($A$7:$A$22,SMALL(IF($M$7:$M$22&lt;&gt;"",IF($J$7:$J$22&lt;&gt;"",ROW($J$7:$J$22)-MIN(ROW($J$7:$J$22))+1,""),""),ROW()-ROW(A$25)+1))),),"")</f>
        <v/>
      </c>
      <c r="O40" s="0" t="str">
        <f aca="false" t="array" ref="O40:O40">IFERROR(CONCATENATE((INDEX($R$7:$R$22,SMALL(IF($R$7:$R$22&lt;&gt;"",IF($O$7:$O$22&lt;&gt;"",ROW($O$7:$O$22)-MIN(ROW($O$7:$O$22))+1,""),""),ROW()-ROW(A$25)+1)))," "),"")</f>
        <v/>
      </c>
      <c r="P40" s="0" t="str">
        <f aca="false" t="array" ref="P40:P40">IFERROR(CONCATENATE(TEXT(INDEX($O$7:$O$22,SMALL(IF($R$7:$R$22&lt;&gt;"",IF($O$7:$O$22&lt;&gt;"",ROW($O$7:$O$22)-MIN(ROW($O$7:$O$22))+1,""),""),ROW()-ROW(A$25)+1)),"##0")," "),"")</f>
        <v/>
      </c>
      <c r="Q40" s="0" t="str">
        <f aca="false" t="array" ref="Q40:Q40">IFERROR(CONCATENATE((INDEX($A$7:$A$22,SMALL(IF($R$7:$R$22&lt;&gt;"",IF($O$7:$O$22&lt;&gt;"",ROW($O$7:$O$22)-MIN(ROW($O$7:$O$22))+1,""),""),ROW()-ROW(A$25)+1))),),"")</f>
        <v/>
      </c>
      <c r="T40" s="0" t="str">
        <f aca="false" t="array" ref="T40:T40">IFERROR(CONCATENATE((INDEX($W$7:$W$22,SMALL(IF($W$7:$W$22&lt;&gt;"",IF($T$7:$T$22&lt;&gt;"",ROW($T$7:$T$22)-MIN(ROW($T$7:$T$22))+1,""),""),ROW()-ROW(A$25)+1)))," "),"")</f>
        <v/>
      </c>
      <c r="U40" s="0" t="str">
        <f aca="false" t="array" ref="U40:U40">IFERROR(CONCATENATE(TEXT(INDEX($T$7:$T$22,SMALL(IF($W$7:$W$22&lt;&gt;"",IF($T$7:$T$22&lt;&gt;"",ROW($T$7:$T$22)-MIN(ROW($T$7:$T$22))+1,""),""),ROW()-ROW(A$25)+1)),"##0")," "),"")</f>
        <v/>
      </c>
      <c r="V40" s="0" t="str">
        <f aca="false" t="array" ref="V40:V40">IFERROR(CONCATENATE((INDEX($A$7:$A$22,SMALL(IF($W$7:$W$22&lt;&gt;"",IF($T$7:$T$22&lt;&gt;"",ROW($T$7:$T$22)-MIN(ROW($T$7:$T$22))+1,""),""),ROW()-ROW(A$25)+1))),),"")</f>
        <v/>
      </c>
      <c r="Y40" s="0" t="str">
        <f aca="false" t="array" ref="Y40:Y40">IFERROR(CONCATENATE((INDEX($AB$7:$AB$22,SMALL(IF($AB$7:$AB$22&lt;&gt;"",IF($Y$7:$Y$22&lt;&gt;"",ROW($Y$7:$Y$22)-MIN(ROW($Y$7:$Y$22))+1,""),""),ROW()-ROW(A$25)+1))),","),"")</f>
        <v/>
      </c>
      <c r="Z40" s="0" t="str">
        <f aca="false" t="array" ref="Z40:Z40">IFERROR(CONCATENATE(TEXT(INDEX($Y$7:$Y$22,SMALL(IF($AB$7:$AB$22&lt;&gt;"",IF($Y$7:$Y$22&lt;&gt;"",ROW($Y$7:$Y$22)-MIN(ROW($Y$7:$Y$22))+1,""),""),ROW()-ROW(A$25)+1)),"##0"),","),"")</f>
        <v/>
      </c>
      <c r="AA40" s="0" t="str">
        <f aca="false" t="array" ref="AA40:AA40">IFERROR(CONCATENATE((INDEX($A$7:$A$22,SMALL(IF($AB$7:$AB$22&lt;&gt;"",IF($Y$7:$Y$22&lt;&gt;"",ROW($Y$7:$Y$22)-MIN(ROW($Y$7:$Y$22))+1,""),""),ROW()-ROW(A$25)+1))),),"")</f>
        <v/>
      </c>
      <c r="AD40" s="0" t="str">
        <f aca="false" t="array" ref="AD40:AD40">IFERROR(CONCATENATE((INDEX($AG$7:$AG$22,SMALL(IF($AG$7:$AG$22&lt;&gt;"",IF($AD$7:$AD$22&lt;&gt;"",ROW($AD$7:$AD$22)-MIN(ROW($AD$7:$AD$22))+1,""),""),ROW()-ROW(A$25)+1)))," "),"")</f>
        <v/>
      </c>
      <c r="AE40" s="0" t="str">
        <f aca="false" t="array" ref="AE40:AE40">IFERROR(CONCATENATE(TEXT(INDEX($AD$7:$AD$22,SMALL(IF($AG$7:$AG$22&lt;&gt;"",IF($AD$7:$AD$22&lt;&gt;"",ROW($AD$7:$AD$22)-MIN(ROW($AD$7:$AD$22))+1,""),""),ROW()-ROW(A$25)+1)),"##0")," "),"")</f>
        <v/>
      </c>
      <c r="AF40" s="0" t="str">
        <f aca="false" t="array" ref="AF40:AF40">IFERROR(CONCATENATE((INDEX($A$7:$A$22,SMALL(IF($AG$7:$AG$22&lt;&gt;"",IF($AD$7:$AD$22&lt;&gt;"",ROW($AD$7:$AD$22)-MIN(ROW($AD$7:$AD$22))+1,""),""),ROW()-ROW(A$25)+1))),),"")</f>
        <v/>
      </c>
      <c r="AI40" s="0" t="str">
        <f aca="false" t="array" ref="AI40:AI40">IFERROR(CONCATENATE((INDEX($AL$7:$AL$22,SMALL(IF($AL$7:$AL$22&lt;&gt;"",IF($AI$7:$AI$22&lt;&gt;"",ROW($AI$7:$AI$22)-MIN(ROW($AI$7:$AI$22))+1,""),""),ROW()-ROW(A$25)+1)))," "),"")</f>
        <v/>
      </c>
      <c r="AJ40" s="0" t="str">
        <f aca="false" t="array" ref="AJ40:AJ40">IFERROR(CONCATENATE(TEXT(INDEX($AI$7:$AI$22,SMALL(IF($AL$7:$AL$22&lt;&gt;"",IF($AI$7:$AI$22&lt;&gt;"",ROW($AI$7:$AI$22)-MIN(ROW($AI$7:$AI$22))+1,""),""),ROW()-ROW(A$25)+1)),"##0")," "),"")</f>
        <v/>
      </c>
      <c r="AK40" s="0" t="str">
        <f aca="false" t="array" ref="AK40:AK40">IFERROR(CONCATENATE((INDEX($A$7:$A$22,SMALL(IF($AL$7:$AL$22&lt;&gt;"",IF($AI$7:$AI$22&lt;&gt;"",ROW($AI$7:$AI$22)-MIN(ROW($AI$7:$AI$22))+1,""),""),ROW()-ROW(A$25)+1))),),"")</f>
        <v/>
      </c>
    </row>
  </sheetData>
  <mergeCells count="7">
    <mergeCell ref="A5:H5"/>
    <mergeCell ref="I5:M5"/>
    <mergeCell ref="N5:R5"/>
    <mergeCell ref="S5:W5"/>
    <mergeCell ref="X5:AB5"/>
    <mergeCell ref="AC5:AG5"/>
    <mergeCell ref="AH5:AL5"/>
  </mergeCells>
  <conditionalFormatting sqref="AA10">
    <cfRule type="cellIs" priority="2" operator="lessThanOrEqual" aboveAverage="0" equalAverage="0" bottom="0" percent="0" rank="0" text="" dxfId="0">
      <formula>H10</formula>
    </cfRule>
  </conditionalFormatting>
  <conditionalFormatting sqref="AA11">
    <cfRule type="cellIs" priority="3" operator="lessThanOrEqual" aboveAverage="0" equalAverage="0" bottom="0" percent="0" rank="0" text="" dxfId="0">
      <formula>H11</formula>
    </cfRule>
  </conditionalFormatting>
  <conditionalFormatting sqref="AA12">
    <cfRule type="cellIs" priority="4" operator="lessThanOrEqual" aboveAverage="0" equalAverage="0" bottom="0" percent="0" rank="0" text="" dxfId="0">
      <formula>H12</formula>
    </cfRule>
  </conditionalFormatting>
  <conditionalFormatting sqref="AA13">
    <cfRule type="cellIs" priority="5" operator="lessThanOrEqual" aboveAverage="0" equalAverage="0" bottom="0" percent="0" rank="0" text="" dxfId="0">
      <formula>H13</formula>
    </cfRule>
  </conditionalFormatting>
  <conditionalFormatting sqref="AA14">
    <cfRule type="cellIs" priority="6" operator="lessThanOrEqual" aboveAverage="0" equalAverage="0" bottom="0" percent="0" rank="0" text="" dxfId="0">
      <formula>H14</formula>
    </cfRule>
  </conditionalFormatting>
  <conditionalFormatting sqref="AA15">
    <cfRule type="cellIs" priority="7" operator="lessThanOrEqual" aboveAverage="0" equalAverage="0" bottom="0" percent="0" rank="0" text="" dxfId="0">
      <formula>H15</formula>
    </cfRule>
  </conditionalFormatting>
  <conditionalFormatting sqref="AA22">
    <cfRule type="cellIs" priority="8" operator="lessThanOrEqual" aboveAverage="0" equalAverage="0" bottom="0" percent="0" rank="0" text="" dxfId="0">
      <formula>H22</formula>
    </cfRule>
  </conditionalFormatting>
  <conditionalFormatting sqref="AA7">
    <cfRule type="cellIs" priority="9" operator="lessThanOrEqual" aboveAverage="0" equalAverage="0" bottom="0" percent="0" rank="0" text="" dxfId="0">
      <formula>H7</formula>
    </cfRule>
  </conditionalFormatting>
  <conditionalFormatting sqref="AA8">
    <cfRule type="cellIs" priority="10" operator="lessThanOrEqual" aboveAverage="0" equalAverage="0" bottom="0" percent="0" rank="0" text="" dxfId="0">
      <formula>H8</formula>
    </cfRule>
  </conditionalFormatting>
  <conditionalFormatting sqref="AA9">
    <cfRule type="cellIs" priority="11" operator="lessThanOrEqual" aboveAverage="0" equalAverage="0" bottom="0" percent="0" rank="0" text="" dxfId="0">
      <formula>H9</formula>
    </cfRule>
  </conditionalFormatting>
  <conditionalFormatting sqref="AH10">
    <cfRule type="cellIs" priority="12" operator="equal" aboveAverage="0" equalAverage="0" bottom="0" percent="0" rank="0" text="" dxfId="1">
      <formula>0</formula>
    </cfRule>
    <cfRule type="cellIs" priority="13" operator="lessThan" aboveAverage="0" equalAverage="0" bottom="0" percent="0" rank="0" text="" dxfId="2">
      <formula>F10</formula>
    </cfRule>
  </conditionalFormatting>
  <conditionalFormatting sqref="AH11">
    <cfRule type="cellIs" priority="14" operator="equal" aboveAverage="0" equalAverage="0" bottom="0" percent="0" rank="0" text="" dxfId="1">
      <formula>0</formula>
    </cfRule>
    <cfRule type="cellIs" priority="15" operator="lessThan" aboveAverage="0" equalAverage="0" bottom="0" percent="0" rank="0" text="" dxfId="2">
      <formula>F11</formula>
    </cfRule>
  </conditionalFormatting>
  <conditionalFormatting sqref="AH13">
    <cfRule type="cellIs" priority="16" operator="equal" aboveAverage="0" equalAverage="0" bottom="0" percent="0" rank="0" text="" dxfId="1">
      <formula>0</formula>
    </cfRule>
    <cfRule type="cellIs" priority="17" operator="lessThan" aboveAverage="0" equalAverage="0" bottom="0" percent="0" rank="0" text="" dxfId="2">
      <formula>F13</formula>
    </cfRule>
  </conditionalFormatting>
  <conditionalFormatting sqref="AH14">
    <cfRule type="cellIs" priority="18" operator="equal" aboveAverage="0" equalAverage="0" bottom="0" percent="0" rank="0" text="" dxfId="1">
      <formula>0</formula>
    </cfRule>
    <cfRule type="cellIs" priority="19" operator="lessThan" aboveAverage="0" equalAverage="0" bottom="0" percent="0" rank="0" text="" dxfId="2">
      <formula>F14</formula>
    </cfRule>
  </conditionalFormatting>
  <conditionalFormatting sqref="AH7">
    <cfRule type="cellIs" priority="20" operator="equal" aboveAverage="0" equalAverage="0" bottom="0" percent="0" rank="0" text="" dxfId="1">
      <formula>0</formula>
    </cfRule>
    <cfRule type="cellIs" priority="21" operator="lessThan" aboveAverage="0" equalAverage="0" bottom="0" percent="0" rank="0" text="" dxfId="2">
      <formula>F7</formula>
    </cfRule>
  </conditionalFormatting>
  <conditionalFormatting sqref="AH8">
    <cfRule type="cellIs" priority="22" operator="equal" aboveAverage="0" equalAverage="0" bottom="0" percent="0" rank="0" text="" dxfId="1">
      <formula>0</formula>
    </cfRule>
    <cfRule type="cellIs" priority="23" operator="lessThan" aboveAverage="0" equalAverage="0" bottom="0" percent="0" rank="0" text="" dxfId="2">
      <formula>F8</formula>
    </cfRule>
  </conditionalFormatting>
  <conditionalFormatting sqref="AI10">
    <cfRule type="cellIs" priority="24" operator="greaterThan" aboveAverage="0" equalAverage="0" bottom="0" percent="0" rank="0" text="" dxfId="1">
      <formula>AH10</formula>
    </cfRule>
  </conditionalFormatting>
  <conditionalFormatting sqref="AI11">
    <cfRule type="cellIs" priority="25" operator="greaterThan" aboveAverage="0" equalAverage="0" bottom="0" percent="0" rank="0" text="" dxfId="1">
      <formula>AH11</formula>
    </cfRule>
  </conditionalFormatting>
  <conditionalFormatting sqref="AI13">
    <cfRule type="cellIs" priority="26" operator="greaterThan" aboveAverage="0" equalAverage="0" bottom="0" percent="0" rank="0" text="" dxfId="1">
      <formula>AH13</formula>
    </cfRule>
  </conditionalFormatting>
  <conditionalFormatting sqref="AI14">
    <cfRule type="cellIs" priority="27" operator="greaterThan" aboveAverage="0" equalAverage="0" bottom="0" percent="0" rank="0" text="" dxfId="1">
      <formula>AH14</formula>
    </cfRule>
  </conditionalFormatting>
  <conditionalFormatting sqref="AI7">
    <cfRule type="cellIs" priority="28" operator="greaterThan" aboveAverage="0" equalAverage="0" bottom="0" percent="0" rank="0" text="" dxfId="1">
      <formula>AH7</formula>
    </cfRule>
  </conditionalFormatting>
  <conditionalFormatting sqref="AI8">
    <cfRule type="cellIs" priority="29" operator="greaterThan" aboveAverage="0" equalAverage="0" bottom="0" percent="0" rank="0" text="" dxfId="1">
      <formula>AH8</formula>
    </cfRule>
  </conditionalFormatting>
  <conditionalFormatting sqref="AJ10">
    <cfRule type="cellIs" priority="30" operator="lessThanOrEqual" aboveAverage="0" equalAverage="0" bottom="0" percent="0" rank="0" text="" dxfId="0">
      <formula>G10</formula>
    </cfRule>
  </conditionalFormatting>
  <conditionalFormatting sqref="AJ11">
    <cfRule type="cellIs" priority="31" operator="lessThanOrEqual" aboveAverage="0" equalAverage="0" bottom="0" percent="0" rank="0" text="" dxfId="0">
      <formula>G11</formula>
    </cfRule>
  </conditionalFormatting>
  <conditionalFormatting sqref="AJ13">
    <cfRule type="cellIs" priority="32" operator="lessThanOrEqual" aboveAverage="0" equalAverage="0" bottom="0" percent="0" rank="0" text="" dxfId="0">
      <formula>G13</formula>
    </cfRule>
  </conditionalFormatting>
  <conditionalFormatting sqref="AJ14">
    <cfRule type="cellIs" priority="33" operator="lessThanOrEqual" aboveAverage="0" equalAverage="0" bottom="0" percent="0" rank="0" text="" dxfId="0">
      <formula>G14</formula>
    </cfRule>
  </conditionalFormatting>
  <conditionalFormatting sqref="AJ7">
    <cfRule type="cellIs" priority="34" operator="lessThanOrEqual" aboveAverage="0" equalAverage="0" bottom="0" percent="0" rank="0" text="" dxfId="0">
      <formula>G7</formula>
    </cfRule>
  </conditionalFormatting>
  <conditionalFormatting sqref="AJ8">
    <cfRule type="cellIs" priority="35" operator="lessThanOrEqual" aboveAverage="0" equalAverage="0" bottom="0" percent="0" rank="0" text="" dxfId="0">
      <formula>G8</formula>
    </cfRule>
  </conditionalFormatting>
  <conditionalFormatting sqref="AK10">
    <cfRule type="cellIs" priority="36" operator="lessThanOrEqual" aboveAverage="0" equalAverage="0" bottom="0" percent="0" rank="0" text="" dxfId="0">
      <formula>H10</formula>
    </cfRule>
  </conditionalFormatting>
  <conditionalFormatting sqref="AK11">
    <cfRule type="cellIs" priority="37" operator="lessThanOrEqual" aboveAverage="0" equalAverage="0" bottom="0" percent="0" rank="0" text="" dxfId="0">
      <formula>H11</formula>
    </cfRule>
  </conditionalFormatting>
  <conditionalFormatting sqref="AK13">
    <cfRule type="cellIs" priority="38" operator="lessThanOrEqual" aboveAverage="0" equalAverage="0" bottom="0" percent="0" rank="0" text="" dxfId="0">
      <formula>H13</formula>
    </cfRule>
  </conditionalFormatting>
  <conditionalFormatting sqref="AK14">
    <cfRule type="cellIs" priority="39" operator="lessThanOrEqual" aboveAverage="0" equalAverage="0" bottom="0" percent="0" rank="0" text="" dxfId="0">
      <formula>H14</formula>
    </cfRule>
  </conditionalFormatting>
  <conditionalFormatting sqref="AK7">
    <cfRule type="cellIs" priority="40" operator="lessThanOrEqual" aboveAverage="0" equalAverage="0" bottom="0" percent="0" rank="0" text="" dxfId="0">
      <formula>H7</formula>
    </cfRule>
  </conditionalFormatting>
  <conditionalFormatting sqref="AK8">
    <cfRule type="cellIs" priority="41" operator="lessThanOrEqual" aboveAverage="0" equalAverage="0" bottom="0" percent="0" rank="0" text="" dxfId="0">
      <formula>H8</formula>
    </cfRule>
  </conditionalFormatting>
  <conditionalFormatting sqref="F10">
    <cfRule type="expression" priority="42" aboveAverage="0" equalAverage="0" bottom="0" percent="0" rank="0" text="" dxfId="3">
      <formula>AND(ISBLANK(E10),ISBLANK(INDIRECT(ADDRESS(ROW(),COLUMN(newark_part_data)+4))),ISBLANK(INDIRECT(ADDRESS(ROW(),COLUMN(digikey_part_data)+4))),ISBLANK(INDIRECT(ADDRESS(ROW(),COLUMN(tme_part_data)+4))),ISBLANK(INDIRECT(ADDRESS(ROW(),COLUMN(mouser_part_data)+4))),ISBLANK(INDIRECT(ADDRESS(ROW(),COLUMN(farnell_part_data)+4))),ISBLANK(INDIRECT(ADDRESS(ROW(),COLUMN(rs_part_data)+4))))</formula>
    </cfRule>
    <cfRule type="expression" priority="43" aboveAverage="0" equalAverage="0" bottom="0" percent="0" rank="0" text="" dxfId="1">
      <formula>IF(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=0,1,0)</formula>
    </cfRule>
    <cfRule type="cellIs" priority="44" operator="greaterThan" aboveAverage="0" equalAverage="0" bottom="0" percent="0" rank="0" text="" dxfId="2">
      <formula>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</formula>
    </cfRule>
    <cfRule type="cellIs" priority="45" operator="greaterThan" aboveAverage="0" equalAverage="0" bottom="0" percent="0" rank="0" text="" dxfId="4">
      <formula>SUM(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rs_part_data)+2))),INDIRECT(ADDRESS(ROW(),COLUMN(rs_part_data)+1)),0))</formula>
    </cfRule>
  </conditionalFormatting>
  <conditionalFormatting sqref="F11">
    <cfRule type="expression" priority="46" aboveAverage="0" equalAverage="0" bottom="0" percent="0" rank="0" text="" dxfId="3">
      <formula>AND(ISBLANK(E11),ISBLANK(INDIRECT(ADDRESS(ROW(),COLUMN(newark_part_data)+4))),ISBLANK(INDIRECT(ADDRESS(ROW(),COLUMN(digikey_part_data)+4))),ISBLANK(INDIRECT(ADDRESS(ROW(),COLUMN(tme_part_data)+4))),ISBLANK(INDIRECT(ADDRESS(ROW(),COLUMN(mouser_part_data)+4))),ISBLANK(INDIRECT(ADDRESS(ROW(),COLUMN(farnell_part_data)+4))),ISBLANK(INDIRECT(ADDRESS(ROW(),COLUMN(rs_part_data)+4))))</formula>
    </cfRule>
    <cfRule type="expression" priority="47" aboveAverage="0" equalAverage="0" bottom="0" percent="0" rank="0" text="" dxfId="1">
      <formula>IF(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=0,1,0)</formula>
    </cfRule>
    <cfRule type="cellIs" priority="48" operator="greaterThan" aboveAverage="0" equalAverage="0" bottom="0" percent="0" rank="0" text="" dxfId="2">
      <formula>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</formula>
    </cfRule>
    <cfRule type="cellIs" priority="49" operator="greaterThan" aboveAverage="0" equalAverage="0" bottom="0" percent="0" rank="0" text="" dxfId="4">
      <formula>SUM(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rs_part_data)+2))),INDIRECT(ADDRESS(ROW(),COLUMN(rs_part_data)+1)),0))</formula>
    </cfRule>
  </conditionalFormatting>
  <conditionalFormatting sqref="F12">
    <cfRule type="expression" priority="50" aboveAverage="0" equalAverage="0" bottom="0" percent="0" rank="0" text="" dxfId="3">
      <formula>AND(ISBLANK(E12),ISBLANK(INDIRECT(ADDRESS(ROW(),COLUMN(newark_part_data)+4))),ISBLANK(INDIRECT(ADDRESS(ROW(),COLUMN(digikey_part_data)+4))),ISBLANK(INDIRECT(ADDRESS(ROW(),COLUMN(tme_part_data)+4))),ISBLANK(INDIRECT(ADDRESS(ROW(),COLUMN(mouser_part_data)+4))),ISBLANK(INDIRECT(ADDRESS(ROW(),COLUMN(farnell_part_data)+4))),ISBLANK(INDIRECT(ADDRESS(ROW(),COLUMN(rs_part_data)+4))))</formula>
    </cfRule>
    <cfRule type="expression" priority="51" aboveAverage="0" equalAverage="0" bottom="0" percent="0" rank="0" text="" dxfId="1">
      <formula>IF(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=0,1,0)</formula>
    </cfRule>
    <cfRule type="cellIs" priority="52" operator="greaterThan" aboveAverage="0" equalAverage="0" bottom="0" percent="0" rank="0" text="" dxfId="2">
      <formula>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</formula>
    </cfRule>
    <cfRule type="cellIs" priority="53" operator="greaterThan" aboveAverage="0" equalAverage="0" bottom="0" percent="0" rank="0" text="" dxfId="4">
      <formula>SUM(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rs_part_data)+2))),INDIRECT(ADDRESS(ROW(),COLUMN(rs_part_data)+1)),0))</formula>
    </cfRule>
  </conditionalFormatting>
  <conditionalFormatting sqref="F13">
    <cfRule type="expression" priority="54" aboveAverage="0" equalAverage="0" bottom="0" percent="0" rank="0" text="" dxfId="3">
      <formula>AND(ISBLANK(E13),ISBLANK(INDIRECT(ADDRESS(ROW(),COLUMN(newark_part_data)+4))),ISBLANK(INDIRECT(ADDRESS(ROW(),COLUMN(digikey_part_data)+4))),ISBLANK(INDIRECT(ADDRESS(ROW(),COLUMN(tme_part_data)+4))),ISBLANK(INDIRECT(ADDRESS(ROW(),COLUMN(mouser_part_data)+4))),ISBLANK(INDIRECT(ADDRESS(ROW(),COLUMN(farnell_part_data)+4))),ISBLANK(INDIRECT(ADDRESS(ROW(),COLUMN(rs_part_data)+4))))</formula>
    </cfRule>
    <cfRule type="expression" priority="55" aboveAverage="0" equalAverage="0" bottom="0" percent="0" rank="0" text="" dxfId="1">
      <formula>IF(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=0,1,0)</formula>
    </cfRule>
    <cfRule type="cellIs" priority="56" operator="greaterThan" aboveAverage="0" equalAverage="0" bottom="0" percent="0" rank="0" text="" dxfId="2">
      <formula>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</formula>
    </cfRule>
    <cfRule type="cellIs" priority="57" operator="greaterThan" aboveAverage="0" equalAverage="0" bottom="0" percent="0" rank="0" text="" dxfId="4">
      <formula>SUM(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rs_part_data)+2))),INDIRECT(ADDRESS(ROW(),COLUMN(rs_part_data)+1)),0))</formula>
    </cfRule>
  </conditionalFormatting>
  <conditionalFormatting sqref="F14">
    <cfRule type="expression" priority="58" aboveAverage="0" equalAverage="0" bottom="0" percent="0" rank="0" text="" dxfId="3">
      <formula>AND(ISBLANK(E14),ISBLANK(INDIRECT(ADDRESS(ROW(),COLUMN(newark_part_data)+4))),ISBLANK(INDIRECT(ADDRESS(ROW(),COLUMN(digikey_part_data)+4))),ISBLANK(INDIRECT(ADDRESS(ROW(),COLUMN(tme_part_data)+4))),ISBLANK(INDIRECT(ADDRESS(ROW(),COLUMN(mouser_part_data)+4))),ISBLANK(INDIRECT(ADDRESS(ROW(),COLUMN(farnell_part_data)+4))),ISBLANK(INDIRECT(ADDRESS(ROW(),COLUMN(rs_part_data)+4))))</formula>
    </cfRule>
    <cfRule type="expression" priority="59" aboveAverage="0" equalAverage="0" bottom="0" percent="0" rank="0" text="" dxfId="1">
      <formula>IF(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=0,1,0)</formula>
    </cfRule>
    <cfRule type="cellIs" priority="60" operator="greaterThan" aboveAverage="0" equalAverage="0" bottom="0" percent="0" rank="0" text="" dxfId="2">
      <formula>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</formula>
    </cfRule>
    <cfRule type="cellIs" priority="61" operator="greaterThan" aboveAverage="0" equalAverage="0" bottom="0" percent="0" rank="0" text="" dxfId="4">
      <formula>SUM(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rs_part_data)+2))),INDIRECT(ADDRESS(ROW(),COLUMN(rs_part_data)+1)),0))</formula>
    </cfRule>
  </conditionalFormatting>
  <conditionalFormatting sqref="F15">
    <cfRule type="expression" priority="62" aboveAverage="0" equalAverage="0" bottom="0" percent="0" rank="0" text="" dxfId="3">
      <formula>AND(ISBLANK(E15),ISBLANK(INDIRECT(ADDRESS(ROW(),COLUMN(newark_part_data)+4))),ISBLANK(INDIRECT(ADDRESS(ROW(),COLUMN(digikey_part_data)+4))),ISBLANK(INDIRECT(ADDRESS(ROW(),COLUMN(tme_part_data)+4))),ISBLANK(INDIRECT(ADDRESS(ROW(),COLUMN(mouser_part_data)+4))),ISBLANK(INDIRECT(ADDRESS(ROW(),COLUMN(farnell_part_data)+4))),ISBLANK(INDIRECT(ADDRESS(ROW(),COLUMN(rs_part_data)+4))))</formula>
    </cfRule>
    <cfRule type="expression" priority="63" aboveAverage="0" equalAverage="0" bottom="0" percent="0" rank="0" text="" dxfId="1">
      <formula>IF(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=0,1,0)</formula>
    </cfRule>
    <cfRule type="cellIs" priority="64" operator="greaterThan" aboveAverage="0" equalAverage="0" bottom="0" percent="0" rank="0" text="" dxfId="2">
      <formula>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</formula>
    </cfRule>
    <cfRule type="cellIs" priority="65" operator="greaterThan" aboveAverage="0" equalAverage="0" bottom="0" percent="0" rank="0" text="" dxfId="4">
      <formula>SUM(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rs_part_data)+2))),INDIRECT(ADDRESS(ROW(),COLUMN(rs_part_data)+1)),0))</formula>
    </cfRule>
  </conditionalFormatting>
  <conditionalFormatting sqref="F16">
    <cfRule type="expression" priority="66" aboveAverage="0" equalAverage="0" bottom="0" percent="0" rank="0" text="" dxfId="3">
      <formula>AND(ISBLANK(E16),ISBLANK(INDIRECT(ADDRESS(ROW(),COLUMN(newark_part_data)+4))),ISBLANK(INDIRECT(ADDRESS(ROW(),COLUMN(digikey_part_data)+4))),ISBLANK(INDIRECT(ADDRESS(ROW(),COLUMN(tme_part_data)+4))),ISBLANK(INDIRECT(ADDRESS(ROW(),COLUMN(mouser_part_data)+4))),ISBLANK(INDIRECT(ADDRESS(ROW(),COLUMN(farnell_part_data)+4))),ISBLANK(INDIRECT(ADDRESS(ROW(),COLUMN(rs_part_data)+4))))</formula>
    </cfRule>
    <cfRule type="expression" priority="67" aboveAverage="0" equalAverage="0" bottom="0" percent="0" rank="0" text="" dxfId="1">
      <formula>IF(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=0,1,0)</formula>
    </cfRule>
    <cfRule type="cellIs" priority="68" operator="greaterThan" aboveAverage="0" equalAverage="0" bottom="0" percent="0" rank="0" text="" dxfId="2">
      <formula>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</formula>
    </cfRule>
    <cfRule type="cellIs" priority="69" operator="greaterThan" aboveAverage="0" equalAverage="0" bottom="0" percent="0" rank="0" text="" dxfId="4">
      <formula>SUM(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rs_part_data)+2))),INDIRECT(ADDRESS(ROW(),COLUMN(rs_part_data)+1)),0))</formula>
    </cfRule>
  </conditionalFormatting>
  <conditionalFormatting sqref="F17">
    <cfRule type="expression" priority="70" aboveAverage="0" equalAverage="0" bottom="0" percent="0" rank="0" text="" dxfId="3">
      <formula>AND(ISBLANK(E17),ISBLANK(INDIRECT(ADDRESS(ROW(),COLUMN(newark_part_data)+4))),ISBLANK(INDIRECT(ADDRESS(ROW(),COLUMN(digikey_part_data)+4))),ISBLANK(INDIRECT(ADDRESS(ROW(),COLUMN(tme_part_data)+4))),ISBLANK(INDIRECT(ADDRESS(ROW(),COLUMN(mouser_part_data)+4))),ISBLANK(INDIRECT(ADDRESS(ROW(),COLUMN(farnell_part_data)+4))),ISBLANK(INDIRECT(ADDRESS(ROW(),COLUMN(rs_part_data)+4))))</formula>
    </cfRule>
    <cfRule type="expression" priority="71" aboveAverage="0" equalAverage="0" bottom="0" percent="0" rank="0" text="" dxfId="1">
      <formula>IF(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=0,1,0)</formula>
    </cfRule>
    <cfRule type="cellIs" priority="72" operator="greaterThan" aboveAverage="0" equalAverage="0" bottom="0" percent="0" rank="0" text="" dxfId="2">
      <formula>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</formula>
    </cfRule>
    <cfRule type="cellIs" priority="73" operator="greaterThan" aboveAverage="0" equalAverage="0" bottom="0" percent="0" rank="0" text="" dxfId="4">
      <formula>SUM(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rs_part_data)+2))),INDIRECT(ADDRESS(ROW(),COLUMN(rs_part_data)+1)),0))</formula>
    </cfRule>
  </conditionalFormatting>
  <conditionalFormatting sqref="F18">
    <cfRule type="expression" priority="74" aboveAverage="0" equalAverage="0" bottom="0" percent="0" rank="0" text="" dxfId="3">
      <formula>AND(ISBLANK(E18),ISBLANK(INDIRECT(ADDRESS(ROW(),COLUMN(newark_part_data)+4))),ISBLANK(INDIRECT(ADDRESS(ROW(),COLUMN(digikey_part_data)+4))),ISBLANK(INDIRECT(ADDRESS(ROW(),COLUMN(tme_part_data)+4))),ISBLANK(INDIRECT(ADDRESS(ROW(),COLUMN(mouser_part_data)+4))),ISBLANK(INDIRECT(ADDRESS(ROW(),COLUMN(farnell_part_data)+4))),ISBLANK(INDIRECT(ADDRESS(ROW(),COLUMN(rs_part_data)+4))))</formula>
    </cfRule>
    <cfRule type="expression" priority="75" aboveAverage="0" equalAverage="0" bottom="0" percent="0" rank="0" text="" dxfId="1">
      <formula>IF(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=0,1,0)</formula>
    </cfRule>
    <cfRule type="cellIs" priority="76" operator="greaterThan" aboveAverage="0" equalAverage="0" bottom="0" percent="0" rank="0" text="" dxfId="2">
      <formula>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</formula>
    </cfRule>
    <cfRule type="cellIs" priority="77" operator="greaterThan" aboveAverage="0" equalAverage="0" bottom="0" percent="0" rank="0" text="" dxfId="4">
      <formula>SUM(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rs_part_data)+2))),INDIRECT(ADDRESS(ROW(),COLUMN(rs_part_data)+1)),0))</formula>
    </cfRule>
  </conditionalFormatting>
  <conditionalFormatting sqref="F19">
    <cfRule type="expression" priority="78" aboveAverage="0" equalAverage="0" bottom="0" percent="0" rank="0" text="" dxfId="3">
      <formula>AND(ISBLANK(E19),ISBLANK(INDIRECT(ADDRESS(ROW(),COLUMN(newark_part_data)+4))),ISBLANK(INDIRECT(ADDRESS(ROW(),COLUMN(digikey_part_data)+4))),ISBLANK(INDIRECT(ADDRESS(ROW(),COLUMN(tme_part_data)+4))),ISBLANK(INDIRECT(ADDRESS(ROW(),COLUMN(mouser_part_data)+4))),ISBLANK(INDIRECT(ADDRESS(ROW(),COLUMN(farnell_part_data)+4))),ISBLANK(INDIRECT(ADDRESS(ROW(),COLUMN(rs_part_data)+4))))</formula>
    </cfRule>
    <cfRule type="expression" priority="79" aboveAverage="0" equalAverage="0" bottom="0" percent="0" rank="0" text="" dxfId="1">
      <formula>IF(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=0,1,0)</formula>
    </cfRule>
    <cfRule type="cellIs" priority="80" operator="greaterThan" aboveAverage="0" equalAverage="0" bottom="0" percent="0" rank="0" text="" dxfId="2">
      <formula>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</formula>
    </cfRule>
    <cfRule type="cellIs" priority="81" operator="greaterThan" aboveAverage="0" equalAverage="0" bottom="0" percent="0" rank="0" text="" dxfId="4">
      <formula>SUM(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rs_part_data)+2))),INDIRECT(ADDRESS(ROW(),COLUMN(rs_part_data)+1)),0))</formula>
    </cfRule>
  </conditionalFormatting>
  <conditionalFormatting sqref="F20">
    <cfRule type="expression" priority="82" aboveAverage="0" equalAverage="0" bottom="0" percent="0" rank="0" text="" dxfId="3">
      <formula>AND(ISBLANK(E20),ISBLANK(INDIRECT(ADDRESS(ROW(),COLUMN(newark_part_data)+4))),ISBLANK(INDIRECT(ADDRESS(ROW(),COLUMN(digikey_part_data)+4))),ISBLANK(INDIRECT(ADDRESS(ROW(),COLUMN(tme_part_data)+4))),ISBLANK(INDIRECT(ADDRESS(ROW(),COLUMN(mouser_part_data)+4))),ISBLANK(INDIRECT(ADDRESS(ROW(),COLUMN(farnell_part_data)+4))),ISBLANK(INDIRECT(ADDRESS(ROW(),COLUMN(rs_part_data)+4))))</formula>
    </cfRule>
    <cfRule type="expression" priority="83" aboveAverage="0" equalAverage="0" bottom="0" percent="0" rank="0" text="" dxfId="1">
      <formula>IF(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=0,1,0)</formula>
    </cfRule>
    <cfRule type="cellIs" priority="84" operator="greaterThan" aboveAverage="0" equalAverage="0" bottom="0" percent="0" rank="0" text="" dxfId="2">
      <formula>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</formula>
    </cfRule>
    <cfRule type="cellIs" priority="85" operator="greaterThan" aboveAverage="0" equalAverage="0" bottom="0" percent="0" rank="0" text="" dxfId="4">
      <formula>SUM(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rs_part_data)+2))),INDIRECT(ADDRESS(ROW(),COLUMN(rs_part_data)+1)),0))</formula>
    </cfRule>
  </conditionalFormatting>
  <conditionalFormatting sqref="F21">
    <cfRule type="expression" priority="86" aboveAverage="0" equalAverage="0" bottom="0" percent="0" rank="0" text="" dxfId="3">
      <formula>AND(ISBLANK(E21),ISBLANK(INDIRECT(ADDRESS(ROW(),COLUMN(newark_part_data)+4))),ISBLANK(INDIRECT(ADDRESS(ROW(),COLUMN(digikey_part_data)+4))),ISBLANK(INDIRECT(ADDRESS(ROW(),COLUMN(tme_part_data)+4))),ISBLANK(INDIRECT(ADDRESS(ROW(),COLUMN(mouser_part_data)+4))),ISBLANK(INDIRECT(ADDRESS(ROW(),COLUMN(farnell_part_data)+4))),ISBLANK(INDIRECT(ADDRESS(ROW(),COLUMN(rs_part_data)+4))))</formula>
    </cfRule>
    <cfRule type="expression" priority="87" aboveAverage="0" equalAverage="0" bottom="0" percent="0" rank="0" text="" dxfId="1">
      <formula>IF(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=0,1,0)</formula>
    </cfRule>
    <cfRule type="cellIs" priority="88" operator="greaterThan" aboveAverage="0" equalAverage="0" bottom="0" percent="0" rank="0" text="" dxfId="2">
      <formula>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</formula>
    </cfRule>
    <cfRule type="cellIs" priority="89" operator="greaterThan" aboveAverage="0" equalAverage="0" bottom="0" percent="0" rank="0" text="" dxfId="4">
      <formula>SUM(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rs_part_data)+2))),INDIRECT(ADDRESS(ROW(),COLUMN(rs_part_data)+1)),0))</formula>
    </cfRule>
  </conditionalFormatting>
  <conditionalFormatting sqref="F22">
    <cfRule type="expression" priority="90" aboveAverage="0" equalAverage="0" bottom="0" percent="0" rank="0" text="" dxfId="3">
      <formula>AND(ISBLANK(E22),ISBLANK(INDIRECT(ADDRESS(ROW(),COLUMN(newark_part_data)+4))),ISBLANK(INDIRECT(ADDRESS(ROW(),COLUMN(digikey_part_data)+4))),ISBLANK(INDIRECT(ADDRESS(ROW(),COLUMN(tme_part_data)+4))),ISBLANK(INDIRECT(ADDRESS(ROW(),COLUMN(mouser_part_data)+4))),ISBLANK(INDIRECT(ADDRESS(ROW(),COLUMN(farnell_part_data)+4))),ISBLANK(INDIRECT(ADDRESS(ROW(),COLUMN(rs_part_data)+4))))</formula>
    </cfRule>
    <cfRule type="expression" priority="91" aboveAverage="0" equalAverage="0" bottom="0" percent="0" rank="0" text="" dxfId="1">
      <formula>IF(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=0,1,0)</formula>
    </cfRule>
    <cfRule type="cellIs" priority="92" operator="greaterThan" aboveAverage="0" equalAverage="0" bottom="0" percent="0" rank="0" text="" dxfId="2">
      <formula>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</formula>
    </cfRule>
    <cfRule type="cellIs" priority="93" operator="greaterThan" aboveAverage="0" equalAverage="0" bottom="0" percent="0" rank="0" text="" dxfId="4">
      <formula>SUM(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rs_part_data)+2))),INDIRECT(ADDRESS(ROW(),COLUMN(rs_part_data)+1)),0))</formula>
    </cfRule>
  </conditionalFormatting>
  <conditionalFormatting sqref="F7">
    <cfRule type="expression" priority="94" aboveAverage="0" equalAverage="0" bottom="0" percent="0" rank="0" text="" dxfId="3">
      <formula>AND(ISBLANK(E7),ISBLANK(INDIRECT(ADDRESS(ROW(),COLUMN(newark_part_data)+4))),ISBLANK(INDIRECT(ADDRESS(ROW(),COLUMN(digikey_part_data)+4))),ISBLANK(INDIRECT(ADDRESS(ROW(),COLUMN(tme_part_data)+4))),ISBLANK(INDIRECT(ADDRESS(ROW(),COLUMN(mouser_part_data)+4))),ISBLANK(INDIRECT(ADDRESS(ROW(),COLUMN(farnell_part_data)+4))),ISBLANK(INDIRECT(ADDRESS(ROW(),COLUMN(rs_part_data)+4))))</formula>
    </cfRule>
    <cfRule type="expression" priority="95" aboveAverage="0" equalAverage="0" bottom="0" percent="0" rank="0" text="" dxfId="1">
      <formula>IF(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=0,1,0)</formula>
    </cfRule>
    <cfRule type="cellIs" priority="96" operator="greaterThan" aboveAverage="0" equalAverage="0" bottom="0" percent="0" rank="0" text="" dxfId="2">
      <formula>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</formula>
    </cfRule>
    <cfRule type="cellIs" priority="97" operator="greaterThan" aboveAverage="0" equalAverage="0" bottom="0" percent="0" rank="0" text="" dxfId="4">
      <formula>SUM(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rs_part_data)+2))),INDIRECT(ADDRESS(ROW(),COLUMN(rs_part_data)+1)),0))</formula>
    </cfRule>
  </conditionalFormatting>
  <conditionalFormatting sqref="F8">
    <cfRule type="expression" priority="98" aboveAverage="0" equalAverage="0" bottom="0" percent="0" rank="0" text="" dxfId="3">
      <formula>AND(ISBLANK(E8),ISBLANK(INDIRECT(ADDRESS(ROW(),COLUMN(newark_part_data)+4))),ISBLANK(INDIRECT(ADDRESS(ROW(),COLUMN(digikey_part_data)+4))),ISBLANK(INDIRECT(ADDRESS(ROW(),COLUMN(tme_part_data)+4))),ISBLANK(INDIRECT(ADDRESS(ROW(),COLUMN(mouser_part_data)+4))),ISBLANK(INDIRECT(ADDRESS(ROW(),COLUMN(farnell_part_data)+4))),ISBLANK(INDIRECT(ADDRESS(ROW(),COLUMN(rs_part_data)+4))))</formula>
    </cfRule>
    <cfRule type="expression" priority="99" aboveAverage="0" equalAverage="0" bottom="0" percent="0" rank="0" text="" dxfId="1">
      <formula>IF(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=0,1,0)</formula>
    </cfRule>
    <cfRule type="cellIs" priority="100" operator="greaterThan" aboveAverage="0" equalAverage="0" bottom="0" percent="0" rank="0" text="" dxfId="2">
      <formula>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</formula>
    </cfRule>
    <cfRule type="cellIs" priority="101" operator="greaterThan" aboveAverage="0" equalAverage="0" bottom="0" percent="0" rank="0" text="" dxfId="4">
      <formula>SUM(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rs_part_data)+2))),INDIRECT(ADDRESS(ROW(),COLUMN(rs_part_data)+1)),0))</formula>
    </cfRule>
  </conditionalFormatting>
  <conditionalFormatting sqref="F9">
    <cfRule type="expression" priority="102" aboveAverage="0" equalAverage="0" bottom="0" percent="0" rank="0" text="" dxfId="3">
      <formula>AND(ISBLANK(E9),ISBLANK(INDIRECT(ADDRESS(ROW(),COLUMN(newark_part_data)+4))),ISBLANK(INDIRECT(ADDRESS(ROW(),COLUMN(digikey_part_data)+4))),ISBLANK(INDIRECT(ADDRESS(ROW(),COLUMN(tme_part_data)+4))),ISBLANK(INDIRECT(ADDRESS(ROW(),COLUMN(mouser_part_data)+4))),ISBLANK(INDIRECT(ADDRESS(ROW(),COLUMN(farnell_part_data)+4))),ISBLANK(INDIRECT(ADDRESS(ROW(),COLUMN(rs_part_data)+4))))</formula>
    </cfRule>
    <cfRule type="expression" priority="103" aboveAverage="0" equalAverage="0" bottom="0" percent="0" rank="0" text="" dxfId="1">
      <formula>IF(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=0,1,0)</formula>
    </cfRule>
    <cfRule type="cellIs" priority="104" operator="greaterThan" aboveAverage="0" equalAverage="0" bottom="0" percent="0" rank="0" text="" dxfId="2">
      <formula>SUM(INDIRECT(ADDRESS(ROW(),COLUMN(newark_part_data)+0)),INDIRECT(ADDRESS(ROW(),COLUMN(digikey_part_data)+0)),INDIRECT(ADDRESS(ROW(),COLUMN(tme_part_data)+0)),INDIRECT(ADDRESS(ROW(),COLUMN(mouser_part_data)+0)),INDIRECT(ADDRESS(ROW(),COLUMN(farnell_part_data)+0)),INDIRECT(ADDRESS(ROW(),COLUMN(rs_part_data)+0)))</formula>
    </cfRule>
    <cfRule type="cellIs" priority="105" operator="greaterThan" aboveAverage="0" equalAverage="0" bottom="0" percent="0" rank="0" text="" dxfId="4">
      <formula>SUM(IF(ISNUMBER(INDIRECT(ADDRESS(ROW(),COLUMN(newark_part_data)+2))),INDIRECT(ADDRESS(ROW(),COLUMN(newark_part_data)+1)),0),IF(ISNUMBER(INDIRECT(ADDRESS(ROW(),COLUMN(digikey_part_data)+2))),INDIRECT(ADDRESS(ROW(),COLUMN(digikey_part_data)+1)),0),IF(ISNUMBER(INDIRECT(ADDRESS(ROW(),COLUMN(tme_part_data)+2))),INDIRECT(ADDRESS(ROW(),COLUMN(tme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rs_part_data)+2))),INDIRECT(ADDRESS(ROW(),COLUMN(rs_part_data)+1)),0))</formula>
    </cfRule>
  </conditionalFormatting>
  <conditionalFormatting sqref="I10">
    <cfRule type="cellIs" priority="106" operator="equal" aboveAverage="0" equalAverage="0" bottom="0" percent="0" rank="0" text="" dxfId="1">
      <formula>0</formula>
    </cfRule>
    <cfRule type="cellIs" priority="107" operator="lessThan" aboveAverage="0" equalAverage="0" bottom="0" percent="0" rank="0" text="" dxfId="2">
      <formula>F10</formula>
    </cfRule>
  </conditionalFormatting>
  <conditionalFormatting sqref="I11">
    <cfRule type="cellIs" priority="108" operator="equal" aboveAverage="0" equalAverage="0" bottom="0" percent="0" rank="0" text="" dxfId="1">
      <formula>0</formula>
    </cfRule>
    <cfRule type="cellIs" priority="109" operator="lessThan" aboveAverage="0" equalAverage="0" bottom="0" percent="0" rank="0" text="" dxfId="2">
      <formula>F11</formula>
    </cfRule>
  </conditionalFormatting>
  <conditionalFormatting sqref="I12">
    <cfRule type="cellIs" priority="110" operator="equal" aboveAverage="0" equalAverage="0" bottom="0" percent="0" rank="0" text="" dxfId="1">
      <formula>0</formula>
    </cfRule>
    <cfRule type="cellIs" priority="111" operator="lessThan" aboveAverage="0" equalAverage="0" bottom="0" percent="0" rank="0" text="" dxfId="2">
      <formula>F12</formula>
    </cfRule>
  </conditionalFormatting>
  <conditionalFormatting sqref="I13">
    <cfRule type="cellIs" priority="112" operator="equal" aboveAverage="0" equalAverage="0" bottom="0" percent="0" rank="0" text="" dxfId="1">
      <formula>0</formula>
    </cfRule>
    <cfRule type="cellIs" priority="113" operator="lessThan" aboveAverage="0" equalAverage="0" bottom="0" percent="0" rank="0" text="" dxfId="2">
      <formula>F13</formula>
    </cfRule>
  </conditionalFormatting>
  <conditionalFormatting sqref="I14">
    <cfRule type="cellIs" priority="114" operator="equal" aboveAverage="0" equalAverage="0" bottom="0" percent="0" rank="0" text="" dxfId="1">
      <formula>0</formula>
    </cfRule>
    <cfRule type="cellIs" priority="115" operator="lessThan" aboveAverage="0" equalAverage="0" bottom="0" percent="0" rank="0" text="" dxfId="2">
      <formula>F14</formula>
    </cfRule>
  </conditionalFormatting>
  <conditionalFormatting sqref="I15">
    <cfRule type="cellIs" priority="116" operator="equal" aboveAverage="0" equalAverage="0" bottom="0" percent="0" rank="0" text="" dxfId="1">
      <formula>0</formula>
    </cfRule>
    <cfRule type="cellIs" priority="117" operator="lessThan" aboveAverage="0" equalAverage="0" bottom="0" percent="0" rank="0" text="" dxfId="2">
      <formula>F15</formula>
    </cfRule>
  </conditionalFormatting>
  <conditionalFormatting sqref="I16">
    <cfRule type="cellIs" priority="118" operator="equal" aboveAverage="0" equalAverage="0" bottom="0" percent="0" rank="0" text="" dxfId="1">
      <formula>0</formula>
    </cfRule>
    <cfRule type="cellIs" priority="119" operator="lessThan" aboveAverage="0" equalAverage="0" bottom="0" percent="0" rank="0" text="" dxfId="2">
      <formula>F16</formula>
    </cfRule>
  </conditionalFormatting>
  <conditionalFormatting sqref="I17">
    <cfRule type="cellIs" priority="120" operator="equal" aboveAverage="0" equalAverage="0" bottom="0" percent="0" rank="0" text="" dxfId="1">
      <formula>0</formula>
    </cfRule>
    <cfRule type="cellIs" priority="121" operator="lessThan" aboveAverage="0" equalAverage="0" bottom="0" percent="0" rank="0" text="" dxfId="2">
      <formula>F17</formula>
    </cfRule>
  </conditionalFormatting>
  <conditionalFormatting sqref="I19">
    <cfRule type="cellIs" priority="122" operator="equal" aboveAverage="0" equalAverage="0" bottom="0" percent="0" rank="0" text="" dxfId="1">
      <formula>0</formula>
    </cfRule>
    <cfRule type="cellIs" priority="123" operator="lessThan" aboveAverage="0" equalAverage="0" bottom="0" percent="0" rank="0" text="" dxfId="2">
      <formula>F19</formula>
    </cfRule>
  </conditionalFormatting>
  <conditionalFormatting sqref="I20">
    <cfRule type="cellIs" priority="124" operator="equal" aboveAverage="0" equalAverage="0" bottom="0" percent="0" rank="0" text="" dxfId="1">
      <formula>0</formula>
    </cfRule>
    <cfRule type="cellIs" priority="125" operator="lessThan" aboveAverage="0" equalAverage="0" bottom="0" percent="0" rank="0" text="" dxfId="2">
      <formula>F20</formula>
    </cfRule>
  </conditionalFormatting>
  <conditionalFormatting sqref="I21">
    <cfRule type="cellIs" priority="126" operator="equal" aboveAverage="0" equalAverage="0" bottom="0" percent="0" rank="0" text="" dxfId="1">
      <formula>0</formula>
    </cfRule>
    <cfRule type="cellIs" priority="127" operator="lessThan" aboveAverage="0" equalAverage="0" bottom="0" percent="0" rank="0" text="" dxfId="2">
      <formula>F21</formula>
    </cfRule>
  </conditionalFormatting>
  <conditionalFormatting sqref="I22">
    <cfRule type="cellIs" priority="128" operator="equal" aboveAverage="0" equalAverage="0" bottom="0" percent="0" rank="0" text="" dxfId="1">
      <formula>0</formula>
    </cfRule>
    <cfRule type="cellIs" priority="129" operator="lessThan" aboveAverage="0" equalAverage="0" bottom="0" percent="0" rank="0" text="" dxfId="2">
      <formula>F22</formula>
    </cfRule>
  </conditionalFormatting>
  <conditionalFormatting sqref="I7">
    <cfRule type="cellIs" priority="130" operator="equal" aboveAverage="0" equalAverage="0" bottom="0" percent="0" rank="0" text="" dxfId="1">
      <formula>0</formula>
    </cfRule>
    <cfRule type="cellIs" priority="131" operator="lessThan" aboveAverage="0" equalAverage="0" bottom="0" percent="0" rank="0" text="" dxfId="2">
      <formula>F7</formula>
    </cfRule>
  </conditionalFormatting>
  <conditionalFormatting sqref="I8">
    <cfRule type="cellIs" priority="132" operator="equal" aboveAverage="0" equalAverage="0" bottom="0" percent="0" rank="0" text="" dxfId="1">
      <formula>0</formula>
    </cfRule>
    <cfRule type="cellIs" priority="133" operator="lessThan" aboveAverage="0" equalAverage="0" bottom="0" percent="0" rank="0" text="" dxfId="2">
      <formula>F8</formula>
    </cfRule>
  </conditionalFormatting>
  <conditionalFormatting sqref="I9">
    <cfRule type="cellIs" priority="134" operator="equal" aboveAverage="0" equalAverage="0" bottom="0" percent="0" rank="0" text="" dxfId="1">
      <formula>0</formula>
    </cfRule>
    <cfRule type="cellIs" priority="135" operator="lessThan" aboveAverage="0" equalAverage="0" bottom="0" percent="0" rank="0" text="" dxfId="2">
      <formula>F9</formula>
    </cfRule>
  </conditionalFormatting>
  <conditionalFormatting sqref="J10">
    <cfRule type="cellIs" priority="136" operator="greaterThan" aboveAverage="0" equalAverage="0" bottom="0" percent="0" rank="0" text="" dxfId="1">
      <formula>I10</formula>
    </cfRule>
  </conditionalFormatting>
  <conditionalFormatting sqref="J11">
    <cfRule type="cellIs" priority="137" operator="greaterThan" aboveAverage="0" equalAverage="0" bottom="0" percent="0" rank="0" text="" dxfId="1">
      <formula>I11</formula>
    </cfRule>
  </conditionalFormatting>
  <conditionalFormatting sqref="J12">
    <cfRule type="cellIs" priority="138" operator="greaterThan" aboveAverage="0" equalAverage="0" bottom="0" percent="0" rank="0" text="" dxfId="1">
      <formula>I12</formula>
    </cfRule>
  </conditionalFormatting>
  <conditionalFormatting sqref="J13">
    <cfRule type="cellIs" priority="139" operator="greaterThan" aboveAverage="0" equalAverage="0" bottom="0" percent="0" rank="0" text="" dxfId="1">
      <formula>I13</formula>
    </cfRule>
  </conditionalFormatting>
  <conditionalFormatting sqref="J14">
    <cfRule type="cellIs" priority="140" operator="greaterThan" aboveAverage="0" equalAverage="0" bottom="0" percent="0" rank="0" text="" dxfId="1">
      <formula>I14</formula>
    </cfRule>
  </conditionalFormatting>
  <conditionalFormatting sqref="J15">
    <cfRule type="cellIs" priority="141" operator="greaterThan" aboveAverage="0" equalAverage="0" bottom="0" percent="0" rank="0" text="" dxfId="1">
      <formula>I15</formula>
    </cfRule>
  </conditionalFormatting>
  <conditionalFormatting sqref="J16">
    <cfRule type="cellIs" priority="142" operator="greaterThan" aboveAverage="0" equalAverage="0" bottom="0" percent="0" rank="0" text="" dxfId="1">
      <formula>I16</formula>
    </cfRule>
  </conditionalFormatting>
  <conditionalFormatting sqref="J17">
    <cfRule type="cellIs" priority="143" operator="greaterThan" aboveAverage="0" equalAverage="0" bottom="0" percent="0" rank="0" text="" dxfId="1">
      <formula>I17</formula>
    </cfRule>
  </conditionalFormatting>
  <conditionalFormatting sqref="J19">
    <cfRule type="cellIs" priority="144" operator="greaterThan" aboveAverage="0" equalAverage="0" bottom="0" percent="0" rank="0" text="" dxfId="1">
      <formula>I19</formula>
    </cfRule>
  </conditionalFormatting>
  <conditionalFormatting sqref="J20">
    <cfRule type="cellIs" priority="145" operator="greaterThan" aboveAverage="0" equalAverage="0" bottom="0" percent="0" rank="0" text="" dxfId="1">
      <formula>I20</formula>
    </cfRule>
  </conditionalFormatting>
  <conditionalFormatting sqref="J21">
    <cfRule type="cellIs" priority="146" operator="greaterThan" aboveAverage="0" equalAverage="0" bottom="0" percent="0" rank="0" text="" dxfId="1">
      <formula>I21</formula>
    </cfRule>
  </conditionalFormatting>
  <conditionalFormatting sqref="J22">
    <cfRule type="cellIs" priority="147" operator="greaterThan" aboveAverage="0" equalAverage="0" bottom="0" percent="0" rank="0" text="" dxfId="1">
      <formula>I22</formula>
    </cfRule>
  </conditionalFormatting>
  <conditionalFormatting sqref="J7">
    <cfRule type="cellIs" priority="148" operator="greaterThan" aboveAverage="0" equalAverage="0" bottom="0" percent="0" rank="0" text="" dxfId="1">
      <formula>I7</formula>
    </cfRule>
  </conditionalFormatting>
  <conditionalFormatting sqref="J8">
    <cfRule type="cellIs" priority="149" operator="greaterThan" aboveAverage="0" equalAverage="0" bottom="0" percent="0" rank="0" text="" dxfId="1">
      <formula>I8</formula>
    </cfRule>
  </conditionalFormatting>
  <conditionalFormatting sqref="J9">
    <cfRule type="cellIs" priority="150" operator="greaterThan" aboveAverage="0" equalAverage="0" bottom="0" percent="0" rank="0" text="" dxfId="1">
      <formula>I9</formula>
    </cfRule>
  </conditionalFormatting>
  <conditionalFormatting sqref="K10">
    <cfRule type="cellIs" priority="151" operator="lessThanOrEqual" aboveAverage="0" equalAverage="0" bottom="0" percent="0" rank="0" text="" dxfId="0">
      <formula>G10</formula>
    </cfRule>
  </conditionalFormatting>
  <conditionalFormatting sqref="K11">
    <cfRule type="cellIs" priority="152" operator="lessThanOrEqual" aboveAverage="0" equalAverage="0" bottom="0" percent="0" rank="0" text="" dxfId="0">
      <formula>G11</formula>
    </cfRule>
  </conditionalFormatting>
  <conditionalFormatting sqref="K12">
    <cfRule type="cellIs" priority="153" operator="lessThanOrEqual" aboveAverage="0" equalAverage="0" bottom="0" percent="0" rank="0" text="" dxfId="0">
      <formula>G12</formula>
    </cfRule>
  </conditionalFormatting>
  <conditionalFormatting sqref="K13">
    <cfRule type="cellIs" priority="154" operator="lessThanOrEqual" aboveAverage="0" equalAverage="0" bottom="0" percent="0" rank="0" text="" dxfId="0">
      <formula>G13</formula>
    </cfRule>
  </conditionalFormatting>
  <conditionalFormatting sqref="K14">
    <cfRule type="cellIs" priority="155" operator="lessThanOrEqual" aboveAverage="0" equalAverage="0" bottom="0" percent="0" rank="0" text="" dxfId="0">
      <formula>G14</formula>
    </cfRule>
  </conditionalFormatting>
  <conditionalFormatting sqref="K15">
    <cfRule type="cellIs" priority="156" operator="lessThanOrEqual" aboveAverage="0" equalAverage="0" bottom="0" percent="0" rank="0" text="" dxfId="0">
      <formula>G15</formula>
    </cfRule>
  </conditionalFormatting>
  <conditionalFormatting sqref="K16">
    <cfRule type="cellIs" priority="157" operator="lessThanOrEqual" aboveAverage="0" equalAverage="0" bottom="0" percent="0" rank="0" text="" dxfId="0">
      <formula>G16</formula>
    </cfRule>
  </conditionalFormatting>
  <conditionalFormatting sqref="K17">
    <cfRule type="cellIs" priority="158" operator="lessThanOrEqual" aboveAverage="0" equalAverage="0" bottom="0" percent="0" rank="0" text="" dxfId="0">
      <formula>G17</formula>
    </cfRule>
  </conditionalFormatting>
  <conditionalFormatting sqref="K19">
    <cfRule type="cellIs" priority="159" operator="lessThanOrEqual" aboveAverage="0" equalAverage="0" bottom="0" percent="0" rank="0" text="" dxfId="0">
      <formula>G19</formula>
    </cfRule>
  </conditionalFormatting>
  <conditionalFormatting sqref="K20">
    <cfRule type="cellIs" priority="160" operator="lessThanOrEqual" aboveAverage="0" equalAverage="0" bottom="0" percent="0" rank="0" text="" dxfId="0">
      <formula>G20</formula>
    </cfRule>
  </conditionalFormatting>
  <conditionalFormatting sqref="K21">
    <cfRule type="cellIs" priority="161" operator="lessThanOrEqual" aboveAverage="0" equalAverage="0" bottom="0" percent="0" rank="0" text="" dxfId="0">
      <formula>G21</formula>
    </cfRule>
  </conditionalFormatting>
  <conditionalFormatting sqref="K22">
    <cfRule type="cellIs" priority="162" operator="lessThanOrEqual" aboveAverage="0" equalAverage="0" bottom="0" percent="0" rank="0" text="" dxfId="0">
      <formula>G22</formula>
    </cfRule>
  </conditionalFormatting>
  <conditionalFormatting sqref="K7">
    <cfRule type="cellIs" priority="163" operator="lessThanOrEqual" aboveAverage="0" equalAverage="0" bottom="0" percent="0" rank="0" text="" dxfId="0">
      <formula>G7</formula>
    </cfRule>
  </conditionalFormatting>
  <conditionalFormatting sqref="K8">
    <cfRule type="cellIs" priority="164" operator="lessThanOrEqual" aboveAverage="0" equalAverage="0" bottom="0" percent="0" rank="0" text="" dxfId="0">
      <formula>G8</formula>
    </cfRule>
  </conditionalFormatting>
  <conditionalFormatting sqref="K9">
    <cfRule type="cellIs" priority="165" operator="lessThanOrEqual" aboveAverage="0" equalAverage="0" bottom="0" percent="0" rank="0" text="" dxfId="0">
      <formula>G9</formula>
    </cfRule>
  </conditionalFormatting>
  <conditionalFormatting sqref="L10">
    <cfRule type="cellIs" priority="166" operator="lessThanOrEqual" aboveAverage="0" equalAverage="0" bottom="0" percent="0" rank="0" text="" dxfId="0">
      <formula>H10</formula>
    </cfRule>
  </conditionalFormatting>
  <conditionalFormatting sqref="L11">
    <cfRule type="cellIs" priority="167" operator="lessThanOrEqual" aboveAverage="0" equalAverage="0" bottom="0" percent="0" rank="0" text="" dxfId="0">
      <formula>H11</formula>
    </cfRule>
  </conditionalFormatting>
  <conditionalFormatting sqref="L12">
    <cfRule type="cellIs" priority="168" operator="lessThanOrEqual" aboveAverage="0" equalAverage="0" bottom="0" percent="0" rank="0" text="" dxfId="0">
      <formula>H12</formula>
    </cfRule>
  </conditionalFormatting>
  <conditionalFormatting sqref="L13">
    <cfRule type="cellIs" priority="169" operator="lessThanOrEqual" aboveAverage="0" equalAverage="0" bottom="0" percent="0" rank="0" text="" dxfId="0">
      <formula>H13</formula>
    </cfRule>
  </conditionalFormatting>
  <conditionalFormatting sqref="L14">
    <cfRule type="cellIs" priority="170" operator="lessThanOrEqual" aboveAverage="0" equalAverage="0" bottom="0" percent="0" rank="0" text="" dxfId="0">
      <formula>H14</formula>
    </cfRule>
  </conditionalFormatting>
  <conditionalFormatting sqref="L15">
    <cfRule type="cellIs" priority="171" operator="lessThanOrEqual" aboveAverage="0" equalAverage="0" bottom="0" percent="0" rank="0" text="" dxfId="0">
      <formula>H15</formula>
    </cfRule>
  </conditionalFormatting>
  <conditionalFormatting sqref="L16">
    <cfRule type="cellIs" priority="172" operator="lessThanOrEqual" aboveAverage="0" equalAverage="0" bottom="0" percent="0" rank="0" text="" dxfId="0">
      <formula>H16</formula>
    </cfRule>
  </conditionalFormatting>
  <conditionalFormatting sqref="L17">
    <cfRule type="cellIs" priority="173" operator="lessThanOrEqual" aboveAverage="0" equalAverage="0" bottom="0" percent="0" rank="0" text="" dxfId="0">
      <formula>H17</formula>
    </cfRule>
  </conditionalFormatting>
  <conditionalFormatting sqref="L19">
    <cfRule type="cellIs" priority="174" operator="lessThanOrEqual" aboveAverage="0" equalAverage="0" bottom="0" percent="0" rank="0" text="" dxfId="0">
      <formula>H19</formula>
    </cfRule>
  </conditionalFormatting>
  <conditionalFormatting sqref="L20">
    <cfRule type="cellIs" priority="175" operator="lessThanOrEqual" aboveAverage="0" equalAverage="0" bottom="0" percent="0" rank="0" text="" dxfId="0">
      <formula>H20</formula>
    </cfRule>
  </conditionalFormatting>
  <conditionalFormatting sqref="L21">
    <cfRule type="cellIs" priority="176" operator="lessThanOrEqual" aboveAverage="0" equalAverage="0" bottom="0" percent="0" rank="0" text="" dxfId="0">
      <formula>H21</formula>
    </cfRule>
  </conditionalFormatting>
  <conditionalFormatting sqref="L22">
    <cfRule type="cellIs" priority="177" operator="lessThanOrEqual" aboveAverage="0" equalAverage="0" bottom="0" percent="0" rank="0" text="" dxfId="0">
      <formula>H22</formula>
    </cfRule>
  </conditionalFormatting>
  <conditionalFormatting sqref="L7">
    <cfRule type="cellIs" priority="178" operator="lessThanOrEqual" aboveAverage="0" equalAverage="0" bottom="0" percent="0" rank="0" text="" dxfId="0">
      <formula>H7</formula>
    </cfRule>
  </conditionalFormatting>
  <conditionalFormatting sqref="L8">
    <cfRule type="cellIs" priority="179" operator="lessThanOrEqual" aboveAverage="0" equalAverage="0" bottom="0" percent="0" rank="0" text="" dxfId="0">
      <formula>H8</formula>
    </cfRule>
  </conditionalFormatting>
  <conditionalFormatting sqref="L9">
    <cfRule type="cellIs" priority="180" operator="lessThanOrEqual" aboveAverage="0" equalAverage="0" bottom="0" percent="0" rank="0" text="" dxfId="0">
      <formula>H9</formula>
    </cfRule>
  </conditionalFormatting>
  <conditionalFormatting sqref="N10">
    <cfRule type="cellIs" priority="181" operator="equal" aboveAverage="0" equalAverage="0" bottom="0" percent="0" rank="0" text="" dxfId="1">
      <formula>0</formula>
    </cfRule>
    <cfRule type="cellIs" priority="182" operator="lessThan" aboveAverage="0" equalAverage="0" bottom="0" percent="0" rank="0" text="" dxfId="2">
      <formula>F10</formula>
    </cfRule>
  </conditionalFormatting>
  <conditionalFormatting sqref="N11">
    <cfRule type="cellIs" priority="183" operator="equal" aboveAverage="0" equalAverage="0" bottom="0" percent="0" rank="0" text="" dxfId="1">
      <formula>0</formula>
    </cfRule>
    <cfRule type="cellIs" priority="184" operator="lessThan" aboveAverage="0" equalAverage="0" bottom="0" percent="0" rank="0" text="" dxfId="2">
      <formula>F11</formula>
    </cfRule>
  </conditionalFormatting>
  <conditionalFormatting sqref="N12">
    <cfRule type="cellIs" priority="185" operator="equal" aboveAverage="0" equalAverage="0" bottom="0" percent="0" rank="0" text="" dxfId="1">
      <formula>0</formula>
    </cfRule>
    <cfRule type="cellIs" priority="186" operator="lessThan" aboveAverage="0" equalAverage="0" bottom="0" percent="0" rank="0" text="" dxfId="2">
      <formula>F12</formula>
    </cfRule>
  </conditionalFormatting>
  <conditionalFormatting sqref="N13">
    <cfRule type="cellIs" priority="187" operator="equal" aboveAverage="0" equalAverage="0" bottom="0" percent="0" rank="0" text="" dxfId="1">
      <formula>0</formula>
    </cfRule>
    <cfRule type="cellIs" priority="188" operator="lessThan" aboveAverage="0" equalAverage="0" bottom="0" percent="0" rank="0" text="" dxfId="2">
      <formula>F13</formula>
    </cfRule>
  </conditionalFormatting>
  <conditionalFormatting sqref="N14">
    <cfRule type="cellIs" priority="189" operator="equal" aboveAverage="0" equalAverage="0" bottom="0" percent="0" rank="0" text="" dxfId="1">
      <formula>0</formula>
    </cfRule>
    <cfRule type="cellIs" priority="190" operator="lessThan" aboveAverage="0" equalAverage="0" bottom="0" percent="0" rank="0" text="" dxfId="2">
      <formula>F14</formula>
    </cfRule>
  </conditionalFormatting>
  <conditionalFormatting sqref="N22">
    <cfRule type="cellIs" priority="191" operator="equal" aboveAverage="0" equalAverage="0" bottom="0" percent="0" rank="0" text="" dxfId="1">
      <formula>0</formula>
    </cfRule>
    <cfRule type="cellIs" priority="192" operator="lessThan" aboveAverage="0" equalAverage="0" bottom="0" percent="0" rank="0" text="" dxfId="2">
      <formula>F22</formula>
    </cfRule>
  </conditionalFormatting>
  <conditionalFormatting sqref="N7">
    <cfRule type="cellIs" priority="193" operator="equal" aboveAverage="0" equalAverage="0" bottom="0" percent="0" rank="0" text="" dxfId="1">
      <formula>0</formula>
    </cfRule>
    <cfRule type="cellIs" priority="194" operator="lessThan" aboveAverage="0" equalAverage="0" bottom="0" percent="0" rank="0" text="" dxfId="2">
      <formula>F7</formula>
    </cfRule>
  </conditionalFormatting>
  <conditionalFormatting sqref="N8">
    <cfRule type="cellIs" priority="195" operator="equal" aboveAverage="0" equalAverage="0" bottom="0" percent="0" rank="0" text="" dxfId="1">
      <formula>0</formula>
    </cfRule>
    <cfRule type="cellIs" priority="196" operator="lessThan" aboveAverage="0" equalAverage="0" bottom="0" percent="0" rank="0" text="" dxfId="2">
      <formula>F8</formula>
    </cfRule>
  </conditionalFormatting>
  <conditionalFormatting sqref="N9">
    <cfRule type="cellIs" priority="197" operator="equal" aboveAverage="0" equalAverage="0" bottom="0" percent="0" rank="0" text="" dxfId="1">
      <formula>0</formula>
    </cfRule>
    <cfRule type="cellIs" priority="198" operator="lessThan" aboveAverage="0" equalAverage="0" bottom="0" percent="0" rank="0" text="" dxfId="2">
      <formula>F9</formula>
    </cfRule>
  </conditionalFormatting>
  <conditionalFormatting sqref="O10">
    <cfRule type="cellIs" priority="199" operator="greaterThan" aboveAverage="0" equalAverage="0" bottom="0" percent="0" rank="0" text="" dxfId="1">
      <formula>N10</formula>
    </cfRule>
  </conditionalFormatting>
  <conditionalFormatting sqref="O11">
    <cfRule type="cellIs" priority="200" operator="greaterThan" aboveAverage="0" equalAverage="0" bottom="0" percent="0" rank="0" text="" dxfId="1">
      <formula>N11</formula>
    </cfRule>
  </conditionalFormatting>
  <conditionalFormatting sqref="O12">
    <cfRule type="cellIs" priority="201" operator="greaterThan" aboveAverage="0" equalAverage="0" bottom="0" percent="0" rank="0" text="" dxfId="1">
      <formula>N12</formula>
    </cfRule>
  </conditionalFormatting>
  <conditionalFormatting sqref="O13">
    <cfRule type="cellIs" priority="202" operator="greaterThan" aboveAverage="0" equalAverage="0" bottom="0" percent="0" rank="0" text="" dxfId="1">
      <formula>N13</formula>
    </cfRule>
  </conditionalFormatting>
  <conditionalFormatting sqref="O14">
    <cfRule type="cellIs" priority="203" operator="greaterThan" aboveAverage="0" equalAverage="0" bottom="0" percent="0" rank="0" text="" dxfId="1">
      <formula>N14</formula>
    </cfRule>
  </conditionalFormatting>
  <conditionalFormatting sqref="O22">
    <cfRule type="cellIs" priority="204" operator="greaterThan" aboveAverage="0" equalAverage="0" bottom="0" percent="0" rank="0" text="" dxfId="1">
      <formula>N22</formula>
    </cfRule>
  </conditionalFormatting>
  <conditionalFormatting sqref="O7">
    <cfRule type="cellIs" priority="205" operator="greaterThan" aboveAverage="0" equalAverage="0" bottom="0" percent="0" rank="0" text="" dxfId="1">
      <formula>N7</formula>
    </cfRule>
  </conditionalFormatting>
  <conditionalFormatting sqref="O8">
    <cfRule type="cellIs" priority="206" operator="greaterThan" aboveAverage="0" equalAverage="0" bottom="0" percent="0" rank="0" text="" dxfId="1">
      <formula>N8</formula>
    </cfRule>
  </conditionalFormatting>
  <conditionalFormatting sqref="O9">
    <cfRule type="cellIs" priority="207" operator="greaterThan" aboveAverage="0" equalAverage="0" bottom="0" percent="0" rank="0" text="" dxfId="1">
      <formula>N9</formula>
    </cfRule>
  </conditionalFormatting>
  <conditionalFormatting sqref="P10">
    <cfRule type="cellIs" priority="208" operator="lessThanOrEqual" aboveAverage="0" equalAverage="0" bottom="0" percent="0" rank="0" text="" dxfId="0">
      <formula>G10</formula>
    </cfRule>
  </conditionalFormatting>
  <conditionalFormatting sqref="P11">
    <cfRule type="cellIs" priority="209" operator="lessThanOrEqual" aboveAverage="0" equalAverage="0" bottom="0" percent="0" rank="0" text="" dxfId="0">
      <formula>G11</formula>
    </cfRule>
  </conditionalFormatting>
  <conditionalFormatting sqref="P12">
    <cfRule type="cellIs" priority="210" operator="lessThanOrEqual" aboveAverage="0" equalAverage="0" bottom="0" percent="0" rank="0" text="" dxfId="0">
      <formula>G12</formula>
    </cfRule>
  </conditionalFormatting>
  <conditionalFormatting sqref="P13">
    <cfRule type="cellIs" priority="211" operator="lessThanOrEqual" aboveAverage="0" equalAverage="0" bottom="0" percent="0" rank="0" text="" dxfId="0">
      <formula>G13</formula>
    </cfRule>
  </conditionalFormatting>
  <conditionalFormatting sqref="P14">
    <cfRule type="cellIs" priority="212" operator="lessThanOrEqual" aboveAverage="0" equalAverage="0" bottom="0" percent="0" rank="0" text="" dxfId="0">
      <formula>G14</formula>
    </cfRule>
  </conditionalFormatting>
  <conditionalFormatting sqref="P22">
    <cfRule type="cellIs" priority="213" operator="lessThanOrEqual" aboveAverage="0" equalAverage="0" bottom="0" percent="0" rank="0" text="" dxfId="0">
      <formula>G22</formula>
    </cfRule>
  </conditionalFormatting>
  <conditionalFormatting sqref="P7">
    <cfRule type="cellIs" priority="214" operator="lessThanOrEqual" aboveAverage="0" equalAverage="0" bottom="0" percent="0" rank="0" text="" dxfId="0">
      <formula>G7</formula>
    </cfRule>
  </conditionalFormatting>
  <conditionalFormatting sqref="P8">
    <cfRule type="cellIs" priority="215" operator="lessThanOrEqual" aboveAverage="0" equalAverage="0" bottom="0" percent="0" rank="0" text="" dxfId="0">
      <formula>G8</formula>
    </cfRule>
  </conditionalFormatting>
  <conditionalFormatting sqref="P9">
    <cfRule type="cellIs" priority="216" operator="lessThanOrEqual" aboveAverage="0" equalAverage="0" bottom="0" percent="0" rank="0" text="" dxfId="0">
      <formula>G9</formula>
    </cfRule>
  </conditionalFormatting>
  <conditionalFormatting sqref="Q10">
    <cfRule type="cellIs" priority="217" operator="lessThanOrEqual" aboveAverage="0" equalAverage="0" bottom="0" percent="0" rank="0" text="" dxfId="0">
      <formula>H10</formula>
    </cfRule>
  </conditionalFormatting>
  <conditionalFormatting sqref="Q11">
    <cfRule type="cellIs" priority="218" operator="lessThanOrEqual" aboveAverage="0" equalAverage="0" bottom="0" percent="0" rank="0" text="" dxfId="0">
      <formula>H11</formula>
    </cfRule>
  </conditionalFormatting>
  <conditionalFormatting sqref="Q12">
    <cfRule type="cellIs" priority="219" operator="lessThanOrEqual" aboveAverage="0" equalAverage="0" bottom="0" percent="0" rank="0" text="" dxfId="0">
      <formula>H12</formula>
    </cfRule>
  </conditionalFormatting>
  <conditionalFormatting sqref="Q13">
    <cfRule type="cellIs" priority="220" operator="lessThanOrEqual" aboveAverage="0" equalAverage="0" bottom="0" percent="0" rank="0" text="" dxfId="0">
      <formula>H13</formula>
    </cfRule>
  </conditionalFormatting>
  <conditionalFormatting sqref="Q14">
    <cfRule type="cellIs" priority="221" operator="lessThanOrEqual" aboveAverage="0" equalAverage="0" bottom="0" percent="0" rank="0" text="" dxfId="0">
      <formula>H14</formula>
    </cfRule>
  </conditionalFormatting>
  <conditionalFormatting sqref="Q22">
    <cfRule type="cellIs" priority="222" operator="lessThanOrEqual" aboveAverage="0" equalAverage="0" bottom="0" percent="0" rank="0" text="" dxfId="0">
      <formula>H22</formula>
    </cfRule>
  </conditionalFormatting>
  <conditionalFormatting sqref="Q7">
    <cfRule type="cellIs" priority="223" operator="lessThanOrEqual" aboveAverage="0" equalAverage="0" bottom="0" percent="0" rank="0" text="" dxfId="0">
      <formula>H7</formula>
    </cfRule>
  </conditionalFormatting>
  <conditionalFormatting sqref="Q8">
    <cfRule type="cellIs" priority="224" operator="lessThanOrEqual" aboveAverage="0" equalAverage="0" bottom="0" percent="0" rank="0" text="" dxfId="0">
      <formula>H8</formula>
    </cfRule>
  </conditionalFormatting>
  <conditionalFormatting sqref="Q9">
    <cfRule type="cellIs" priority="225" operator="lessThanOrEqual" aboveAverage="0" equalAverage="0" bottom="0" percent="0" rank="0" text="" dxfId="0">
      <formula>H9</formula>
    </cfRule>
  </conditionalFormatting>
  <conditionalFormatting sqref="S22">
    <cfRule type="cellIs" priority="226" operator="equal" aboveAverage="0" equalAverage="0" bottom="0" percent="0" rank="0" text="" dxfId="1">
      <formula>0</formula>
    </cfRule>
    <cfRule type="cellIs" priority="227" operator="lessThan" aboveAverage="0" equalAverage="0" bottom="0" percent="0" rank="0" text="" dxfId="2">
      <formula>F22</formula>
    </cfRule>
  </conditionalFormatting>
  <conditionalFormatting sqref="T22">
    <cfRule type="cellIs" priority="228" operator="greaterThan" aboveAverage="0" equalAverage="0" bottom="0" percent="0" rank="0" text="" dxfId="1">
      <formula>S22</formula>
    </cfRule>
  </conditionalFormatting>
  <conditionalFormatting sqref="U22">
    <cfRule type="cellIs" priority="229" operator="lessThanOrEqual" aboveAverage="0" equalAverage="0" bottom="0" percent="0" rank="0" text="" dxfId="0">
      <formula>G22</formula>
    </cfRule>
  </conditionalFormatting>
  <conditionalFormatting sqref="V22">
    <cfRule type="cellIs" priority="230" operator="lessThanOrEqual" aboveAverage="0" equalAverage="0" bottom="0" percent="0" rank="0" text="" dxfId="0">
      <formula>H22</formula>
    </cfRule>
  </conditionalFormatting>
  <conditionalFormatting sqref="X10">
    <cfRule type="cellIs" priority="231" operator="equal" aboveAverage="0" equalAverage="0" bottom="0" percent="0" rank="0" text="" dxfId="1">
      <formula>0</formula>
    </cfRule>
    <cfRule type="cellIs" priority="232" operator="lessThan" aboveAverage="0" equalAverage="0" bottom="0" percent="0" rank="0" text="" dxfId="2">
      <formula>F10</formula>
    </cfRule>
  </conditionalFormatting>
  <conditionalFormatting sqref="X11">
    <cfRule type="cellIs" priority="233" operator="equal" aboveAverage="0" equalAverage="0" bottom="0" percent="0" rank="0" text="" dxfId="1">
      <formula>0</formula>
    </cfRule>
    <cfRule type="cellIs" priority="234" operator="lessThan" aboveAverage="0" equalAverage="0" bottom="0" percent="0" rank="0" text="" dxfId="2">
      <formula>F11</formula>
    </cfRule>
  </conditionalFormatting>
  <conditionalFormatting sqref="X12">
    <cfRule type="cellIs" priority="235" operator="equal" aboveAverage="0" equalAverage="0" bottom="0" percent="0" rank="0" text="" dxfId="1">
      <formula>0</formula>
    </cfRule>
    <cfRule type="cellIs" priority="236" operator="lessThan" aboveAverage="0" equalAverage="0" bottom="0" percent="0" rank="0" text="" dxfId="2">
      <formula>F12</formula>
    </cfRule>
  </conditionalFormatting>
  <conditionalFormatting sqref="X13">
    <cfRule type="cellIs" priority="237" operator="equal" aboveAverage="0" equalAverage="0" bottom="0" percent="0" rank="0" text="" dxfId="1">
      <formula>0</formula>
    </cfRule>
    <cfRule type="cellIs" priority="238" operator="lessThan" aboveAverage="0" equalAverage="0" bottom="0" percent="0" rank="0" text="" dxfId="2">
      <formula>F13</formula>
    </cfRule>
  </conditionalFormatting>
  <conditionalFormatting sqref="X14">
    <cfRule type="cellIs" priority="239" operator="equal" aboveAverage="0" equalAverage="0" bottom="0" percent="0" rank="0" text="" dxfId="1">
      <formula>0</formula>
    </cfRule>
    <cfRule type="cellIs" priority="240" operator="lessThan" aboveAverage="0" equalAverage="0" bottom="0" percent="0" rank="0" text="" dxfId="2">
      <formula>F14</formula>
    </cfRule>
  </conditionalFormatting>
  <conditionalFormatting sqref="X15">
    <cfRule type="cellIs" priority="241" operator="equal" aboveAverage="0" equalAverage="0" bottom="0" percent="0" rank="0" text="" dxfId="1">
      <formula>0</formula>
    </cfRule>
    <cfRule type="cellIs" priority="242" operator="lessThan" aboveAverage="0" equalAverage="0" bottom="0" percent="0" rank="0" text="" dxfId="2">
      <formula>F15</formula>
    </cfRule>
  </conditionalFormatting>
  <conditionalFormatting sqref="X22">
    <cfRule type="cellIs" priority="243" operator="equal" aboveAverage="0" equalAverage="0" bottom="0" percent="0" rank="0" text="" dxfId="1">
      <formula>0</formula>
    </cfRule>
    <cfRule type="cellIs" priority="244" operator="lessThan" aboveAverage="0" equalAverage="0" bottom="0" percent="0" rank="0" text="" dxfId="2">
      <formula>F22</formula>
    </cfRule>
  </conditionalFormatting>
  <conditionalFormatting sqref="X7">
    <cfRule type="cellIs" priority="245" operator="equal" aboveAverage="0" equalAverage="0" bottom="0" percent="0" rank="0" text="" dxfId="1">
      <formula>0</formula>
    </cfRule>
    <cfRule type="cellIs" priority="246" operator="lessThan" aboveAverage="0" equalAverage="0" bottom="0" percent="0" rank="0" text="" dxfId="2">
      <formula>F7</formula>
    </cfRule>
  </conditionalFormatting>
  <conditionalFormatting sqref="X8">
    <cfRule type="cellIs" priority="247" operator="equal" aboveAverage="0" equalAverage="0" bottom="0" percent="0" rank="0" text="" dxfId="1">
      <formula>0</formula>
    </cfRule>
    <cfRule type="cellIs" priority="248" operator="lessThan" aboveAverage="0" equalAverage="0" bottom="0" percent="0" rank="0" text="" dxfId="2">
      <formula>F8</formula>
    </cfRule>
  </conditionalFormatting>
  <conditionalFormatting sqref="X9">
    <cfRule type="cellIs" priority="249" operator="equal" aboveAverage="0" equalAverage="0" bottom="0" percent="0" rank="0" text="" dxfId="1">
      <formula>0</formula>
    </cfRule>
    <cfRule type="cellIs" priority="250" operator="lessThan" aboveAverage="0" equalAverage="0" bottom="0" percent="0" rank="0" text="" dxfId="2">
      <formula>F9</formula>
    </cfRule>
  </conditionalFormatting>
  <conditionalFormatting sqref="Y10">
    <cfRule type="cellIs" priority="251" operator="greaterThan" aboveAverage="0" equalAverage="0" bottom="0" percent="0" rank="0" text="" dxfId="1">
      <formula>X10</formula>
    </cfRule>
  </conditionalFormatting>
  <conditionalFormatting sqref="Y11">
    <cfRule type="cellIs" priority="252" operator="greaterThan" aboveAverage="0" equalAverage="0" bottom="0" percent="0" rank="0" text="" dxfId="1">
      <formula>X11</formula>
    </cfRule>
  </conditionalFormatting>
  <conditionalFormatting sqref="Y12">
    <cfRule type="cellIs" priority="253" operator="greaterThan" aboveAverage="0" equalAverage="0" bottom="0" percent="0" rank="0" text="" dxfId="1">
      <formula>X12</formula>
    </cfRule>
  </conditionalFormatting>
  <conditionalFormatting sqref="Y13">
    <cfRule type="cellIs" priority="254" operator="greaterThan" aboveAverage="0" equalAverage="0" bottom="0" percent="0" rank="0" text="" dxfId="1">
      <formula>X13</formula>
    </cfRule>
  </conditionalFormatting>
  <conditionalFormatting sqref="Y14">
    <cfRule type="cellIs" priority="255" operator="greaterThan" aboveAverage="0" equalAverage="0" bottom="0" percent="0" rank="0" text="" dxfId="1">
      <formula>X14</formula>
    </cfRule>
  </conditionalFormatting>
  <conditionalFormatting sqref="Y15">
    <cfRule type="cellIs" priority="256" operator="greaterThan" aboveAverage="0" equalAverage="0" bottom="0" percent="0" rank="0" text="" dxfId="1">
      <formula>X15</formula>
    </cfRule>
  </conditionalFormatting>
  <conditionalFormatting sqref="Y22">
    <cfRule type="cellIs" priority="257" operator="greaterThan" aboveAverage="0" equalAverage="0" bottom="0" percent="0" rank="0" text="" dxfId="1">
      <formula>X22</formula>
    </cfRule>
  </conditionalFormatting>
  <conditionalFormatting sqref="Y7">
    <cfRule type="cellIs" priority="258" operator="greaterThan" aboveAverage="0" equalAverage="0" bottom="0" percent="0" rank="0" text="" dxfId="1">
      <formula>X7</formula>
    </cfRule>
  </conditionalFormatting>
  <conditionalFormatting sqref="Y8">
    <cfRule type="cellIs" priority="259" operator="greaterThan" aboveAverage="0" equalAverage="0" bottom="0" percent="0" rank="0" text="" dxfId="1">
      <formula>X8</formula>
    </cfRule>
  </conditionalFormatting>
  <conditionalFormatting sqref="Y9">
    <cfRule type="cellIs" priority="260" operator="greaterThan" aboveAverage="0" equalAverage="0" bottom="0" percent="0" rank="0" text="" dxfId="1">
      <formula>X9</formula>
    </cfRule>
  </conditionalFormatting>
  <conditionalFormatting sqref="Z10">
    <cfRule type="cellIs" priority="261" operator="lessThanOrEqual" aboveAverage="0" equalAverage="0" bottom="0" percent="0" rank="0" text="" dxfId="0">
      <formula>G10</formula>
    </cfRule>
  </conditionalFormatting>
  <conditionalFormatting sqref="Z11">
    <cfRule type="cellIs" priority="262" operator="lessThanOrEqual" aboveAverage="0" equalAverage="0" bottom="0" percent="0" rank="0" text="" dxfId="0">
      <formula>G11</formula>
    </cfRule>
  </conditionalFormatting>
  <conditionalFormatting sqref="Z12">
    <cfRule type="cellIs" priority="263" operator="lessThanOrEqual" aboveAverage="0" equalAverage="0" bottom="0" percent="0" rank="0" text="" dxfId="0">
      <formula>G12</formula>
    </cfRule>
  </conditionalFormatting>
  <conditionalFormatting sqref="Z13">
    <cfRule type="cellIs" priority="264" operator="lessThanOrEqual" aboveAverage="0" equalAverage="0" bottom="0" percent="0" rank="0" text="" dxfId="0">
      <formula>G13</formula>
    </cfRule>
  </conditionalFormatting>
  <conditionalFormatting sqref="Z14">
    <cfRule type="cellIs" priority="265" operator="lessThanOrEqual" aboveAverage="0" equalAverage="0" bottom="0" percent="0" rank="0" text="" dxfId="0">
      <formula>G14</formula>
    </cfRule>
  </conditionalFormatting>
  <conditionalFormatting sqref="Z15">
    <cfRule type="cellIs" priority="266" operator="lessThanOrEqual" aboveAverage="0" equalAverage="0" bottom="0" percent="0" rank="0" text="" dxfId="0">
      <formula>G15</formula>
    </cfRule>
  </conditionalFormatting>
  <conditionalFormatting sqref="Z22">
    <cfRule type="cellIs" priority="267" operator="lessThanOrEqual" aboveAverage="0" equalAverage="0" bottom="0" percent="0" rank="0" text="" dxfId="0">
      <formula>G22</formula>
    </cfRule>
  </conditionalFormatting>
  <conditionalFormatting sqref="Z7">
    <cfRule type="cellIs" priority="268" operator="lessThanOrEqual" aboveAverage="0" equalAverage="0" bottom="0" percent="0" rank="0" text="" dxfId="0">
      <formula>G7</formula>
    </cfRule>
  </conditionalFormatting>
  <conditionalFormatting sqref="Z8">
    <cfRule type="cellIs" priority="269" operator="lessThanOrEqual" aboveAverage="0" equalAverage="0" bottom="0" percent="0" rank="0" text="" dxfId="0">
      <formula>G8</formula>
    </cfRule>
  </conditionalFormatting>
  <conditionalFormatting sqref="Z9">
    <cfRule type="cellIs" priority="270" operator="lessThanOrEqual" aboveAverage="0" equalAverage="0" bottom="0" percent="0" rank="0" text="" dxfId="0">
      <formula>G9</formula>
    </cfRule>
  </conditionalFormatting>
  <hyperlinks>
    <hyperlink ref="M7" r:id="rId2" display="478-5719-1-ND"/>
    <hyperlink ref="R7" r:id="rId3" display="2280956"/>
    <hyperlink ref="AB7" r:id="rId4" display="10R5975"/>
    <hyperlink ref="AL7" r:id="rId5" display="08053C225KAT2A"/>
    <hyperlink ref="M8" r:id="rId6" display="08053C102KAT2A-ND"/>
    <hyperlink ref="R8" r:id="rId7" display="1856454"/>
    <hyperlink ref="AB8" r:id="rId8" display="25H6309"/>
    <hyperlink ref="AL8" r:id="rId9" display="08053C102KAT2A"/>
    <hyperlink ref="M9" r:id="rId10" display="478-3755-1-ND"/>
    <hyperlink ref="R9" r:id="rId11" display="1740665"/>
    <hyperlink ref="AB9" r:id="rId12" display="84C9177"/>
    <hyperlink ref="AG9" r:id="rId13" display="390-990"/>
    <hyperlink ref="M10" r:id="rId14" display="478-5030-1-ND"/>
    <hyperlink ref="R10" r:id="rId15" display="1658877"/>
    <hyperlink ref="AB10" r:id="rId16" display="70K6963"/>
    <hyperlink ref="AL10" r:id="rId17" display="08053C105KAT2A"/>
    <hyperlink ref="M11" r:id="rId18" display="497-5559-1-ND"/>
    <hyperlink ref="R11" r:id="rId19" display="2341640"/>
    <hyperlink ref="AB11" r:id="rId20" display="05X9522"/>
    <hyperlink ref="AL11" r:id="rId21" display="BAT46ZFILM"/>
    <hyperlink ref="M12" r:id="rId22" display="277-1667-ND"/>
    <hyperlink ref="R12" r:id="rId23" display="1793674"/>
    <hyperlink ref="AB12" r:id="rId24" display="70R0063"/>
    <hyperlink ref="AG12" r:id="rId25" display="548-7238"/>
    <hyperlink ref="M13" r:id="rId26" display="BC857BLT1GOSCT-ND"/>
    <hyperlink ref="R13" r:id="rId27" display="1459044"/>
    <hyperlink ref="AB13" r:id="rId28" display="85W3125"/>
    <hyperlink ref="AL13" r:id="rId29" display="BC857BLT1G"/>
    <hyperlink ref="M14" r:id="rId30" display="BC847BLT1GOSCT-ND"/>
    <hyperlink ref="R14" r:id="rId31" display="2317816"/>
    <hyperlink ref="AB14" r:id="rId32" display="88H4566"/>
    <hyperlink ref="AG14" r:id="rId33" display="545-2759"/>
    <hyperlink ref="AL14" r:id="rId34" display="BC847BLT1G"/>
    <hyperlink ref="M15" r:id="rId35" display="RMCF0805JT12K0CT-ND"/>
    <hyperlink ref="AB15" r:id="rId36" display="65J1424"/>
    <hyperlink ref="M16" r:id="rId37" display="RMCF0805JT3K30CT-ND"/>
    <hyperlink ref="M17" r:id="rId38" display="RMCF0805JT1R50CT-ND"/>
    <hyperlink ref="M19" r:id="rId39" display="RMCF0805JT4K70CT-ND"/>
    <hyperlink ref="M20" r:id="rId40" display="732-4459-1-ND"/>
    <hyperlink ref="M21" r:id="rId41" display="296-24387-1-ND"/>
    <hyperlink ref="M22" r:id="rId42" display="296-27138-5-ND"/>
    <hyperlink ref="R22" r:id="rId43" display="2296030"/>
    <hyperlink ref="W22" r:id="rId44" display="595-UA78M05CDCY"/>
    <hyperlink ref="AB22" r:id="rId45" display="77C188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2018-06-29T14:10:16Z</dcterms:created>
  <dc:creator/>
  <dc:description/>
  <dc:language>pt-BR</dc:language>
  <cp:lastModifiedBy>Hildo Guillardi Junior</cp:lastModifiedBy>
  <dcterms:modified xsi:type="dcterms:W3CDTF">2018-06-29T11:10:52Z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