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csOnly. " sheetId="1" state="visible" r:id="rId2"/>
  </sheets>
  <definedNames>
    <definedName function="false" hidden="false" name="BoardQty" vbProcedure="false">'LogicsOnly. '!$G$1</definedName>
    <definedName function="false" hidden="false" name="digikey_part_data" vbProcedure="false">'LogicsOnly. '!$H$5:$L$59</definedName>
    <definedName function="false" hidden="false" name="farnell_part_data" vbProcedure="false">'LogicsOnly. '!$M$5:$Q$59</definedName>
    <definedName function="false" hidden="false" name="global_part_data" vbProcedure="false">'LogicsOnly. '!$A$5:$G$59</definedName>
    <definedName function="false" hidden="false" name="mouser_part_data" vbProcedure="false">'LogicsOnly. '!$R$5:$V$59</definedName>
    <definedName function="false" hidden="false" name="newark_part_data" vbProcedure="false">'LogicsOnly. '!$W$5:$AA$59</definedName>
    <definedName function="false" hidden="false" name="rs_part_data" vbProcedure="false">'LogicsOnly. '!$AB$5:$AF$59</definedName>
    <definedName function="false" hidden="false" name="tme_part_data" vbProcedure="false">'LogicsOnly. '!$AG$5:$AK$59</definedName>
    <definedName function="false" hidden="false" name="TotalCost" vbProcedure="false">'LogicsOnly. '!$G$3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HGJ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 and link to it's datasheet (ctrl-click).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H1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1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1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5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I61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J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$0.19      $0.19
    10   $0.14      $1.36
   100   $0.06      $6.38
   500   $0.04     $22.36
  1000   $0.04     $37.02
  4000   $0.03    $109.64</t>
        </r>
      </text>
    </comment>
    <comment ref="J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$0.20      $0.20
    10   $0.14      $1.44
   100   $0.07      $6.75
   500   $0.05     $23.68
  1000   $0.04     $39.20
  4000   $0.03    $116.12</t>
        </r>
      </text>
    </comment>
    <comment ref="J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$0.15      $0.15
    10   $0.11      $1.06
   100   $0.05      $5.00
   500   $0.04     $17.54
  1000   $0.03     $29.04
  3000   $0.02     $70.50</t>
        </r>
      </text>
    </comment>
    <comment ref="J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$0.47      $0.47
    10   $0.33      $3.30
    25   $0.29      $7.15
   100   $0.22     $22.00
   250   $0.18     $44.69
   500   $0.13     $66.00
  1000   $0.11    $110.00
  3000   $0.09    $270.00
  6000   $0.09    $510.00
 15000   $0.08   $1162.50
 30000   $0.07   $2175.00
 75000   $0.07   $4987.50
150000   $0.06   $9562.50</t>
        </r>
      </text>
    </comment>
    <comment ref="J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$0.14      $0.14
    10   $0.13      $1.31
   100   $0.09      $8.56
   500   $0.04     $20.93
  1000   $0.03     $28.54
  3000   $0.02     $70.68
  6000   $0.02    $127.50
 15000   $0.02    $277.20
 30000   $0.02    $498.90
 75000   $0.01   $1108.50
150000   $0.01   $1848.00</t>
        </r>
      </text>
    </comment>
    <comment ref="J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$0.48      $0.48
    10   $0.39      $3.88
   100   $0.26     $26.40
   500   $0.20     $99.00
  1000   $0.15    $148.50
  5000   $0.13    $639.40
 10000   $0.12   $1196.30
 25000   $0.11   $2743.25</t>
        </r>
      </text>
    </comment>
    <comment ref="J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$0.43      $0.43
    10   $0.31      $3.13
    25   $0.26      $6.38
   100   $0.20     $20.42
   250   $0.17     $43.07
   500   $0.15     $73.37
  1000   $0.11    $114.84
  3000   $0.10    $313.20
  6000   $0.10    $591.60
 15000   $0.09   $1348.50
 30000   $0.08   $2523.00
 75000   $0.08   $5785.50</t>
        </r>
      </text>
    </comment>
    <comment ref="J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$0.54      $0.54
    10   $0.39      $3.88
    25   $0.32      $7.92
   100   $0.25     $25.34
   250   $0.21     $53.46
   500   $0.18     $91.08
  1000   $0.14    $142.56
  3000   $0.12    $356.40
  6000   $0.11    $648.00
 15000   $0.10   $1512.00
 30000   $0.10   $2916.00
 75000   $0.09   $7020.00</t>
        </r>
      </text>
    </comment>
    <comment ref="J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$0.36      $0.36
    10   $0.27      $2.66
   100   $0.15     $15.09
   500   $0.10     $49.96
  1000   $0.08     $76.60
  3000   $0.06    $194.04
  6000   $0.06    $349.26
 15000   $0.05    $776.10
 30000   $0.05   $1455.30
 75000   $0.04   $3234.00</t>
        </r>
      </text>
    </comment>
    <comment ref="J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$0.75      $0.75
     5   $0.63      $3.13
    10   $0.56      $5.63
    25   $0.50     $12.50
    50   $0.45     $22.50
   100   $0.44     $43.75
   250   $0.42    $106.25
   500   $0.41    $206.25
  1000   $0.38    $375.00</t>
        </r>
      </text>
    </comment>
    <comment ref="J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$1.05      $1.05
    10   $0.92      $9.23
    25   $0.87     $21.72
    50   $0.83     $41.63
   100   $0.80     $79.64
   250   $0.72    $181.00
   500   $0.65    $325.80
  1000   $0.58    $579.20
  2500   $0.52   $1312.25</t>
        </r>
      </text>
    </comment>
    <comment ref="J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$1.44      $1.44
    10   $1.35     $13.50
    25   $1.20     $30.01
    50   $1.14     $57.02
   100   $1.08    $108.04
   250   $0.96    $240.08
   500   $0.90    $450.15</t>
        </r>
      </text>
    </comment>
    <comment ref="J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$0.66      $0.66
    10   $0.58      $5.80
   100   $0.41     $41.40
   500   $0.35    $173.88
  1000   $0.24    $244.80
  3000   $0.23    $691.20
  5000   $0.22   $1116.00
 10000   $0.22   $2160.00
 25000   $0.21   $5320.00</t>
        </r>
      </text>
    </comment>
    <comment ref="J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$0.09      $0.91
    25   $0.09      $2.19
    50   $0.08      $4.22
   100   $0.08      $7.98
   250   $0.08     $18.77
   500   $0.07     $35.98
  1000   $0.05     $54.75
  5000   $0.05    $226.80</t>
        </r>
      </text>
    </comment>
    <comment ref="J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$1.09
   100   $0.06      $5.95
   500   $0.04     $18.32
  1000   $0.02     $24.98
  3000   $0.02     $61.86
  6000   $0.02    $111.60
 10000   $0.02    $157.50
 15000   $0.02    $242.55
 30000   $0.01    $425.40
 50000   $0.01    $630.00
 75000   $0.01    $970.50
100000   $0.01   $1181.00
150000   $0.01   $1617.00
250000   $0.01   $2625.00</t>
        </r>
      </text>
    </comment>
    <comment ref="J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$11.50
 10000   $0.00     $18.20
 25000   $0.00     $41.50
 30000   $0.00     $48.00
 50000   $0.00     $73.00
100000   $0.00    $145.00
125000   $0.00    $188.75</t>
        </r>
      </text>
    </comment>
    <comment ref="J4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5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$2.89      $2.89
    10   $2.59     $25.93
   100   $2.08    $208.42
   500   $1.71    $856.19
  1000   $1.38   $1377.50
  2000   $1.28   $2565.00
  3500   $1.28   $4488.75
  5000   $1.24   $6175.00
  7000   $1.24   $8645.00</t>
        </r>
      </text>
    </comment>
    <comment ref="J5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$0.63      $0.63
    10   $0.55      $5.51
   100   $0.42     $42.22
   500   $0.33    $166.86
  1000   $0.27    $266.98
  2000   $0.23    $469.80
  6000   $0.22   $1312.20
 10000   $0.21   $2106.00</t>
        </r>
      </text>
    </comment>
    <comment ref="J5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$0.45      $0.45
    10   $0.37      $3.68
   100   $0.25     $25.05
   500   $0.19     $93.94
  1000   $0.14    $140.90
  1250   $0.37    $462.00
  2500   $0.13    $313.50
  2750   $0.14    $387.89
  5000   $0.12    $589.00
 12500   $0.11   $1377.50</t>
        </r>
      </text>
    </comment>
    <comment ref="J5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2500   $0.10    $247.50</t>
        </r>
      </text>
    </comment>
    <comment ref="J5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$0.58      $0.58
    10   $0.50      $4.97
   100   $0.37     $37.10
   500   $0.29    $145.75
  1000   $0.23    $225.25
  2500   $0.22    $551.57
  5000   $0.21   $1031.95
 12500   $0.19   $2402.00
 25000   $0.18   $4555.00</t>
        </r>
      </text>
    </comment>
    <comment ref="J5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$0.44      $0.44
    10   $0.33      $3.32
   100   $0.21     $20.67
   500   $0.14     $70.72
  1000   $0.11    $108.80
  2500   $0.10    $240.30
  5000   $0.09    $453.90
 12500   $0.08   $1034.62
 25000   $0.08   $1935.75
 62500   $0.07   $4338.75
125000   $0.07   $8343.75</t>
        </r>
      </text>
    </comment>
    <comment ref="J5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$0.45      $0.45
    10   $0.34      $3.40
   100   $0.21     $21.17
   500   $0.14     $72.41
  1000   $0.11    $111.40
  2500   $0.10    $240.30
  5000   $0.09    $453.90
 12500   $0.08   $1034.62
 25000   $0.08   $1935.75
 62500   $0.07   $4338.75
125000   $0.07   $8343.75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L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L10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KEMET
Size: 0.079" L x 0.049" W (2.00mm x 1.25mm)
Tolerance: ±10%
Value: 0.1µF
Voltage: 10V</t>
        </r>
      </text>
    </comment>
    <comment ref="L11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AVX Corporation
Size: 0.079" L x 0.049" W (2.01mm x 1.25mm)
Tolerance: ±10%
Value: 0.1µF
Voltage: 25V</t>
        </r>
      </text>
    </comment>
    <comment ref="L15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KEMET
Size: 0.079" L x 0.049" W (2.00mm x 1.25mm)
Tolerance: ±10%
Value: 10µF
Voltage: 10V</t>
        </r>
      </text>
    </comment>
    <comment ref="L16" authorId="0">
      <text>
        <r>
          <rPr>
            <sz val="8"/>
            <color rgb="FF000000"/>
            <rFont val="Tahoma"/>
            <family val="2"/>
            <charset val="1"/>
          </rPr>
          <t xml:space="preserve">Footprint: 2-SMD, 0805
Manf: Lumex Opto/Components Inc.
Size: 3.20mm L x 1.50mm W</t>
        </r>
      </text>
    </comment>
    <comment ref="L17" authorId="0">
      <text>
        <r>
          <rPr>
            <sz val="8"/>
            <color rgb="FF000000"/>
            <rFont val="Tahoma"/>
            <family val="2"/>
            <charset val="1"/>
          </rPr>
          <t xml:space="preserve">Footprint: SOD-123
Manf: Micro Commercial Co</t>
        </r>
      </text>
    </comment>
    <comment ref="L18" authorId="0">
      <text>
        <r>
          <rPr>
            <sz val="8"/>
            <color rgb="FF000000"/>
            <rFont val="Tahoma"/>
            <family val="2"/>
            <charset val="1"/>
          </rPr>
          <t xml:space="preserve">Footprint: DO-214AC, SMA
Manf: Diodes Incorporated</t>
        </r>
      </text>
    </comment>
    <comment ref="L19" authorId="0">
      <text>
        <r>
          <rPr>
            <sz val="8"/>
            <color rgb="FF000000"/>
            <rFont val="Tahoma"/>
            <family val="2"/>
            <charset val="1"/>
          </rPr>
          <t xml:space="preserve">Footprint: 2-SMD, 0805
Manf: Lumex Opto/Components Inc.
Size: 3.20mm L x 1.60mm W</t>
        </r>
      </text>
    </comment>
    <comment ref="L20" authorId="0">
      <text>
        <r>
          <rPr>
            <sz val="8"/>
            <color rgb="FF000000"/>
            <rFont val="Tahoma"/>
            <family val="2"/>
            <charset val="1"/>
          </rPr>
          <t xml:space="preserve">Footprint: 2-SMD, 0805
Manf: Lumex Opto/Components Inc.
Size: 3.20mm L x 1.50mm W</t>
        </r>
      </text>
    </comment>
    <comment ref="L21" authorId="0">
      <text>
        <r>
          <rPr>
            <sz val="8"/>
            <color rgb="FF000000"/>
            <rFont val="Tahoma"/>
            <family val="2"/>
            <charset val="1"/>
          </rPr>
          <t xml:space="preserve">Footprint: SOD-123
Manf: STMicroelectronics</t>
        </r>
      </text>
    </comment>
    <comment ref="L24" authorId="0">
      <text>
        <r>
          <rPr>
            <sz val="8"/>
            <color rgb="FF000000"/>
            <rFont val="Tahoma"/>
            <family val="2"/>
            <charset val="1"/>
          </rPr>
          <t xml:space="preserve">Manf: APM Hexseal</t>
        </r>
      </text>
    </comment>
    <comment ref="L25" authorId="0">
      <text>
        <r>
          <rPr>
            <sz val="8"/>
            <color rgb="FF000000"/>
            <rFont val="Tahoma"/>
            <family val="2"/>
            <charset val="1"/>
          </rPr>
          <t xml:space="preserve">Manf: Assmann WSW Components</t>
        </r>
      </text>
    </comment>
    <comment ref="L28" authorId="0">
      <text>
        <r>
          <rPr>
            <sz val="8"/>
            <color rgb="FF000000"/>
            <rFont val="Tahoma"/>
            <family val="2"/>
            <charset val="1"/>
          </rPr>
          <t xml:space="preserve">Manf: Omron Electronics Inc-EMC Div</t>
        </r>
      </text>
    </comment>
    <comment ref="L29" authorId="0">
      <text>
        <r>
          <rPr>
            <sz val="8"/>
            <color rgb="FF000000"/>
            <rFont val="Tahoma"/>
            <family val="2"/>
            <charset val="1"/>
          </rPr>
          <t xml:space="preserve">Footprint: Nonstandard
Manf: Bourns Inc.
Size: 0.315" L x 0.315" W (8.00mm x 8.00mm)
Tolerance: ±30%
Value: 8.2µH</t>
        </r>
      </text>
    </comment>
    <comment ref="L30" authorId="0">
      <text>
        <r>
          <rPr>
            <sz val="8"/>
            <color rgb="FF000000"/>
            <rFont val="Tahoma"/>
            <family val="2"/>
            <charset val="1"/>
          </rPr>
          <t xml:space="preserve">Manf: TE Connectivity ALCOSWITCH Switches</t>
        </r>
      </text>
    </comment>
    <comment ref="L34" authorId="0">
      <text>
        <r>
          <rPr>
            <sz val="8"/>
            <color rgb="FF000000"/>
            <rFont val="Tahoma"/>
            <family val="2"/>
            <charset val="1"/>
          </rPr>
          <t xml:space="preserve">Footprint: TO-236-3, SC-59, SOT-23-3
Manf: ON Semiconductor</t>
        </r>
      </text>
    </comment>
    <comment ref="L36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680 Ohms</t>
        </r>
      </text>
    </comment>
    <comment ref="L37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4.7 kOhms</t>
        </r>
      </text>
    </comment>
    <comment ref="L38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680 Ohms</t>
        </r>
      </text>
    </comment>
    <comment ref="L39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47 Ohms</t>
        </r>
      </text>
    </comment>
    <comment ref="L40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1 kOhms</t>
        </r>
      </text>
    </comment>
    <comment ref="L42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47 kOhms</t>
        </r>
      </text>
    </comment>
    <comment ref="L43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4.7 kOhms</t>
        </r>
      </text>
    </comment>
    <comment ref="L44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330 Ohms</t>
        </r>
      </text>
    </comment>
    <comment ref="L52" authorId="0">
      <text>
        <r>
          <rPr>
            <sz val="8"/>
            <color rgb="FF000000"/>
            <rFont val="Tahoma"/>
            <family val="2"/>
            <charset val="1"/>
          </rPr>
          <t xml:space="preserve">Footprint: 10-TFSOP, 10-MSOP (0.118", 3.00mm Width) Exposed Pad
Manf: Texas Instruments</t>
        </r>
      </text>
    </comment>
    <comment ref="L53" authorId="0">
      <text>
        <r>
          <rPr>
            <sz val="8"/>
            <color rgb="FF000000"/>
            <rFont val="Tahoma"/>
            <family val="2"/>
            <charset val="1"/>
          </rPr>
          <t xml:space="preserve">Footprint: 14-SOIC (0.209", 5.30mm Width)
Manf: Texas Instruments</t>
        </r>
      </text>
    </comment>
    <comment ref="L54" authorId="0">
      <text>
        <r>
          <rPr>
            <sz val="8"/>
            <color rgb="FF000000"/>
            <rFont val="Tahoma"/>
            <family val="2"/>
            <charset val="1"/>
          </rPr>
          <t xml:space="preserve">Footprint: 14-SOIC (0.154", 3.90mm Width)
Manf: Texas Instruments</t>
        </r>
      </text>
    </comment>
    <comment ref="L55" authorId="0">
      <text>
        <r>
          <rPr>
            <sz val="8"/>
            <color rgb="FF000000"/>
            <rFont val="Tahoma"/>
            <family val="2"/>
            <charset val="1"/>
          </rPr>
          <t xml:space="preserve">Footprint: 14-SOIC (0.154", 3.90mm Width)
Manf: Diodes Incorporated</t>
        </r>
      </text>
    </comment>
    <comment ref="L57" authorId="0">
      <text>
        <r>
          <rPr>
            <sz val="8"/>
            <color rgb="FF000000"/>
            <rFont val="Tahoma"/>
            <family val="2"/>
            <charset val="1"/>
          </rPr>
          <t xml:space="preserve">Footprint: TO-252-3, DPak (2 Leads + Tab), SC-63
Manf: ON Semiconductor</t>
        </r>
      </text>
    </comment>
    <comment ref="L58" authorId="0">
      <text>
        <r>
          <rPr>
            <sz val="8"/>
            <color rgb="FF000000"/>
            <rFont val="Tahoma"/>
            <family val="2"/>
            <charset val="1"/>
          </rPr>
          <t xml:space="preserve">Footprint: 14-SOIC (0.154", 3.90mm Width)
Manf: ON Semiconductor</t>
        </r>
      </text>
    </comment>
    <comment ref="L59" authorId="0">
      <text>
        <r>
          <rPr>
            <sz val="8"/>
            <color rgb="FF000000"/>
            <rFont val="Tahoma"/>
            <family val="2"/>
            <charset val="1"/>
          </rPr>
          <t xml:space="preserve">Footprint: 14-SOIC (0.154", 3.90mm Width)
Manf: ON Semiconductor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M1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1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1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2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4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5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N61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O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$0.11      $0.11
    10   $0.11      $1.13
   100   $0.06      $5.95
   500   $0.04     $21.87
  1000   $0.04     $37.02</t>
        </r>
      </text>
    </comment>
    <comment ref="O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$0.09      $0.09
   100   $0.09      $9.15
   500   $0.06     $29.98
  1000   $0.05     $49.98</t>
        </r>
      </text>
    </comment>
    <comment ref="O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$0.21      $0.21
    25   $0.18      $4.61
    50   $0.12      $6.21
   100   $0.06      $6.46
   250   $0.06     $14.33
   500   $0.05     $25.74</t>
        </r>
      </text>
    </comment>
    <comment ref="O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$0.40      $0.40
     5   $0.40      $1.99
    25   $0.35      $8.69
   100   $0.24     $24.18
   250   $0.23     $57.96
   500   $0.22    $109.68
  1000   $0.16    $164.52
  5000   $0.09    $444.96</t>
        </r>
      </text>
    </comment>
    <comment ref="O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$0.31      $0.31
     5   $0.31      $1.56
    25   $0.30      $7.57
   100   $0.10      $9.92
   250   $0.09     $23.15
   500   $0.09     $43.00
  1000   $0.06     $60.82
  5000   $0.05    $244.29</t>
        </r>
      </text>
    </comment>
    <comment ref="O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100   $0.10      $9.90
   500   $0.09     $47.30
  1000   $0.08     $77.40
  2500   $0.08    $189.76
  5000   $0.07    $371.43
 10000   $0.07    $730.39</t>
        </r>
      </text>
    </comment>
    <comment ref="O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$22.96     $22.96
     5  $18.45     $92.23
    10  $16.71    $167.14
    15  $15.88    $238.19
    25  $15.26    $381.40
    75  $12.95    $971.26
   150  $11.24   $1686.38</t>
        </r>
      </text>
    </comment>
    <comment ref="O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 25   $0.03      $0.68
    50   $0.03      $1.33
   100   $0.02      $1.92
   250   $0.02      $4.67
   500   $0.02      $9.04</t>
        </r>
      </text>
    </comment>
    <comment ref="O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 25   $0.02      $0.62
    50   $0.02      $1.10
   100   $0.02      $1.92
   250   $0.02      $4.46
   500   $0.02      $8.10</t>
        </r>
      </text>
    </comment>
    <comment ref="O5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$0.13      $0.13
  2500   $0.13    $317.83
  5000   $0.12    $592.04
  7500   $0.11    $824.49</t>
        </r>
      </text>
    </comment>
    <comment ref="O5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$0.61      $0.61
    50   $0.53     $26.49
   100   $0.32     $32.16
   250   $0.30     $74.47
   500   $0.27    $136.48
  1000   $0.25    $250.53
  2500   $0.21    $532.84
  5000   $0.21   $1040.74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Q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S61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V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W1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W1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W4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W5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W5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X61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Y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$0.39      $0.39
    25   $0.22      $5.58
    50   $0.18      $8.95
   100   $0.14     $13.50
   250   $0.13     $32.25
   500   $0.12     $61.50
  1000   $0.11    $111.00</t>
        </r>
      </text>
    </comment>
    <comment ref="Y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$0.02      $0.02
  4000   $0.02     $96.00
  8000   $0.02    $184.00
 16000   $0.02    $336.00
 24000   $0.02    $456.00</t>
        </r>
      </text>
    </comment>
    <comment ref="Y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$0.18      $0.18
    25   $0.15      $3.85
    50   $0.10      $5.20
   100   $0.05      $5.40
   250   $0.05     $12.00
   500   $0.04     $21.50
  1000   $0.04     $37.00</t>
        </r>
      </text>
    </comment>
    <comment ref="Y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$0.44      $0.44
     5   $0.44      $2.20
    10   $0.36      $3.61
    25   $0.31      $7.85
    50   $0.27     $13.35
   100   $0.22     $22.00
   250   $0.20     $50.75
   500   $0.19     $93.50
  1000   $0.17    $168.00</t>
        </r>
      </text>
    </comment>
    <comment ref="Y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$0.35      $0.35
    10   $0.22      $2.23
    25   $0.18      $4.52
    50   $0.14      $6.90
   100   $0.10      $9.60
   250   $0.09     $22.25
   500   $0.08     $40.50
  1000   $0.07     $74.00</t>
        </r>
      </text>
    </comment>
    <comment ref="Y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$0.39      $0.39
    10   $0.24      $2.36
    25   $0.17      $4.17
    50   $0.14      $6.85
   100   $0.12     $11.80
   250   $0.10     $24.75
   500   $0.09     $46.00
  1000   $0.08     $81.00</t>
        </r>
      </text>
    </comment>
    <comment ref="Y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$0.54      $0.54
     3   $0.51      $1.53
    50   $0.49     $24.50
   100   $0.47     $47.00
   250   $0.45    $112.50
   500   $0.44    $220.00</t>
        </r>
      </text>
    </comment>
    <comment ref="Y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$0.11      $0.11
    25   $0.04      $0.97
    50   $0.03      $1.40
   100   $0.02      $2.30
   250   $0.02      $5.25
   500   $0.02      $9.50
  1000   $0.02     $18.00</t>
        </r>
      </text>
    </comment>
    <comment ref="Y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$0.13      $0.13
    25   $0.05      $1.32
    50   $0.04      $2.10
   100   $0.03      $3.00
   250   $0.03      $7.50
   500   $0.03     $14.50
  1000   $0.02     $22.00</t>
        </r>
      </text>
    </comment>
    <comment ref="Y5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5000   $0.12    $575.00
 10000   $0.11   $1110.00
 15000   $0.11   $1605.00
 25000   $0.10   $2550.00
 50000   $0.10   $4900.00</t>
        </r>
      </text>
    </comment>
    <comment ref="Y5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$0.58      $0.58
    10   $0.48      $4.79
   100   $0.29     $29.20
   500   $0.26    $129.50
  1000   $0.23    $226.00
  2500   $0.19    $482.50
 10000   $0.18   $1790.00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A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B3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B3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B5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C61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D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$0.21      $0.21
    50   $0.21     $10.59
   500   $0.07     $34.28
  2500   $0.05    $124.64</t>
        </r>
      </text>
    </comment>
    <comment ref="AD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$0.08      $0.08
   100   $0.08      $8.35
   500   $0.07     $37.39
  1500   $0.07     $99.09
  3000   $0.06    $175.74</t>
        </r>
      </text>
    </comment>
    <comment ref="AD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$0.37      $0.37
    10   $0.37      $3.69
    50   $0.32     $16.08
   250   $0.27     $68.55
  1250   $0.21    $264.86
  2500   $0.19    $473.63</t>
        </r>
      </text>
    </comment>
    <comment ref="AD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$0.11      $0.11
   100   $0.11     $11.22
   200   $0.11     $21.44
   300   $0.10     $31.04
   400   $0.10     $39.88
   500   $0.09     $47.36</t>
        </r>
      </text>
    </comment>
    <comment ref="AD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$0.44      $0.44
    10   $0.44      $4.42
   100   $0.40     $39.64
   500   $0.32    $161.41
  1000   $0.26    $255.51
  2000   $0.25    $501.05</t>
        </r>
      </text>
    </comment>
    <comment ref="AD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$0.70      $0.70
     5   $0.70      $3.51
    75   $0.65     $48.42
   250   $0.60    $150.81
   500   $0.58    $289.16
  1000   $0.55    $548.42</t>
        </r>
      </text>
    </comment>
    <comment ref="AD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$0.02      $0.02
  3000   $0.02     $48.61
  9000   $0.02    $145.83</t>
        </r>
      </text>
    </comment>
    <comment ref="AD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$0.02      $0.02
  3000   $0.02     $48.61
  9000   $0.02    $145.83</t>
        </r>
      </text>
    </comment>
    <comment ref="AD5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$0.70      $0.70
     5   $0.70      $3.51
    75   $0.65     $48.42
   250   $0.60    $150.81
   500   $0.58    $289.16
  1000   $0.55    $548.42</t>
        </r>
      </text>
    </comment>
    <comment ref="AD5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$0.36      $0.36
    10   $0.36      $3.61
   250   $0.19     $46.74
  1000   $0.16    $163.28
  2500   $0.15    $386.38
  5000   $0.15    $735.38</t>
        </r>
      </text>
    </comment>
    <comment ref="AD5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$0.63      $0.63
    75   $0.63     $47.58
   150   $0.54     $81.51
   375   $0.48    $178.55
   750   $0.42    $316.90
  1500   $0.38    $570.23</t>
        </r>
      </text>
    </comment>
    <comment ref="AD5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$0.35      $0.35
     5   $0.35      $1.77
    25   $0.30      $7.42
    50   $0.23     $11.47
   100   $0.14     $14.46
   250   $0.13     $33.03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F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G1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5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H61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I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$0.17      $0.17
    10   $0.17      $1.74
   100   $0.11     $11.00
   500   $0.06     $31.10
  3000   $0.04    $124.38
 12000   $0.04    $420.96</t>
        </r>
      </text>
    </comment>
    <comment ref="AI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$0.22      $0.22
     3   $0.22      $0.65
    25   $0.14      $3.40
   100   $0.10      $9.84
   500   $0.09     $42.75
  5000   $0.08    $383.00</t>
        </r>
      </text>
    </comment>
    <comment ref="AI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$0.08      $0.08
    10   $0.08      $0.83
    50   $0.06      $3.12
   250   $0.05     $12.54
  1000   $0.05     $45.06
  3000   $0.04    $126.18</t>
        </r>
      </text>
    </comment>
    <comment ref="AI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 25   $0.03      $0.81
   100   $0.02      $1.55
   500   $0.01      $6.24
  3000   $0.01     $31.05
 12000   $0.01    $117.12</t>
        </r>
      </text>
    </comment>
    <comment ref="AI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 25   $0.03      $0.81
   100   $0.02      $1.55
   500   $0.01      $6.24
  3000   $0.01     $31.05
 12000   $0.01    $117.12</t>
        </r>
      </text>
    </comment>
    <comment ref="AI5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$0.39      $0.39
     2   $0.39      $0.78
    10   $0.30      $2.97
    50   $0.25     $12.42
   250   $0.22     $54.02
  1000   $0.18    $184.90</t>
        </r>
      </text>
    </comment>
    <comment ref="AI5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$0.13      $0.13
     5   $0.13      $0.64
    25   $0.11      $2.80
   100   $0.10      $9.84
   500   $0.08     $41.25
  1500   $0.07    $112.31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K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</commentList>
</comments>
</file>

<file path=xl/sharedStrings.xml><?xml version="1.0" encoding="utf-8"?>
<sst xmlns="http://schemas.openxmlformats.org/spreadsheetml/2006/main" count="340" uniqueCount="241">
  <si>
    <t xml:space="preserve">Prj:</t>
  </si>
  <si>
    <t xml:space="preserve">LogicsOnly.xml</t>
  </si>
  <si>
    <t xml:space="preserve">Board Qty:</t>
  </si>
  <si>
    <t xml:space="preserve">Co.:</t>
  </si>
  <si>
    <t xml:space="preserve">Unit Cost:</t>
  </si>
  <si>
    <t xml:space="preserve">Prj date:</t>
  </si>
  <si>
    <t xml:space="preserve">2018-01-10 18:14:30 (file)</t>
  </si>
  <si>
    <t xml:space="preserve">Total Cost:</t>
  </si>
  <si>
    <t xml:space="preserve">$ date:</t>
  </si>
  <si>
    <t xml:space="preserve">2018-06-29 11:18:03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</si>
  <si>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</si>
  <si>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</si>
  <si>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</si>
  <si>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</si>
  <si>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</si>
  <si>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</si>
  <si>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Tme</t>
  </si>
  <si>
    <t xml:space="preserve">Refs</t>
  </si>
  <si>
    <t xml:space="preserve">Value</t>
  </si>
  <si>
    <t xml:space="preserve">Footprint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</si>
  <si>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</si>
  <si>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</si>
  <si>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</si>
  <si>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</si>
  <si>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</si>
  <si>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</si>
  <si>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</si>
  <si>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C1,C2</t>
  </si>
  <si>
    <t xml:space="preserve">not used</t>
  </si>
  <si>
    <t xml:space="preserve">0805_W</t>
  </si>
  <si>
    <t xml:space="preserve">C35,C36</t>
  </si>
  <si>
    <t xml:space="preserve">100nF</t>
  </si>
  <si>
    <t xml:space="preserve">C10-C12</t>
  </si>
  <si>
    <t xml:space="preserve">[NoValue]</t>
  </si>
  <si>
    <t xml:space="preserve">C37-C40</t>
  </si>
  <si>
    <t xml:space="preserve">C0805C104K8RACTU</t>
  </si>
  <si>
    <t xml:space="preserve">NonStk</t>
  </si>
  <si>
    <t xml:space="preserve">399-7999-1-ND</t>
  </si>
  <si>
    <t xml:space="preserve">2773207RL</t>
  </si>
  <si>
    <t xml:space="preserve">07X0869</t>
  </si>
  <si>
    <t xml:space="preserve">C4.DTA0,C3.DTD0,C4.DTC0,C42,C3.DTA0,Css1,C4.DTB0,C3.DTC0,C3.DTB0,C4.DTD0,Cbst1</t>
  </si>
  <si>
    <t xml:space="preserve">08053C104KAT2A</t>
  </si>
  <si>
    <t xml:space="preserve">478-3755-1-ND</t>
  </si>
  <si>
    <t xml:space="preserve">1740665</t>
  </si>
  <si>
    <t xml:space="preserve">84C9177</t>
  </si>
  <si>
    <t xml:space="preserve">390-990</t>
  </si>
  <si>
    <t xml:space="preserve">C6.DTB0,C5.DTB0,C6.DTA0,C6.DTC0,C7.DTA0,C5.DTC0,C7.DTB0,C5.DTA0,C7.DTD0,C7.DTC0,C5.DTD0,C6.DTD0</t>
  </si>
  <si>
    <t xml:space="preserve">10nF</t>
  </si>
  <si>
    <t xml:space="preserve">Cin3</t>
  </si>
  <si>
    <t xml:space="preserve">3.3uF</t>
  </si>
  <si>
    <t xml:space="preserve">1210_W</t>
  </si>
  <si>
    <t xml:space="preserve">Cinx1</t>
  </si>
  <si>
    <t xml:space="preserve">1uF</t>
  </si>
  <si>
    <t xml:space="preserve">Cout1</t>
  </si>
  <si>
    <t xml:space="preserve">10uF</t>
  </si>
  <si>
    <t xml:space="preserve">C0805C106K8PACTU</t>
  </si>
  <si>
    <t xml:space="preserve">399-4925-1-ND</t>
  </si>
  <si>
    <t xml:space="preserve">802-9850</t>
  </si>
  <si>
    <t xml:space="preserve">C0805C106K8PAC</t>
  </si>
  <si>
    <t xml:space="preserve">D1,D3,D32,D445</t>
  </si>
  <si>
    <t xml:space="preserve">Green LED</t>
  </si>
  <si>
    <t xml:space="preserve">LED_0805</t>
  </si>
  <si>
    <t xml:space="preserve">SML-LXR85GC-TR</t>
  </si>
  <si>
    <t xml:space="preserve">67-1557-1-ND</t>
  </si>
  <si>
    <t xml:space="preserve">D2,D4</t>
  </si>
  <si>
    <t xml:space="preserve">1N4148</t>
  </si>
  <si>
    <t xml:space="preserve">SOD-123</t>
  </si>
  <si>
    <t xml:space="preserve">1N4148W-TP</t>
  </si>
  <si>
    <t xml:space="preserve">1N4148WTPMSCT-ND</t>
  </si>
  <si>
    <t xml:space="preserve">1924519</t>
  </si>
  <si>
    <t xml:space="preserve">51T5044</t>
  </si>
  <si>
    <t xml:space="preserve">D33</t>
  </si>
  <si>
    <t xml:space="preserve">B240A</t>
  </si>
  <si>
    <t xml:space="preserve">B360A-13-F</t>
  </si>
  <si>
    <t xml:space="preserve">B360A-FDICT-ND</t>
  </si>
  <si>
    <t xml:space="preserve">1858600</t>
  </si>
  <si>
    <t xml:space="preserve">23T4615</t>
  </si>
  <si>
    <t xml:space="preserve">738-4796</t>
  </si>
  <si>
    <t xml:space="preserve">D9</t>
  </si>
  <si>
    <t xml:space="preserve">Yellow LED</t>
  </si>
  <si>
    <t xml:space="preserve">SML-LXR85YC-TR</t>
  </si>
  <si>
    <t xml:space="preserve">67-1558-1-ND</t>
  </si>
  <si>
    <t xml:space="preserve">D26-D29</t>
  </si>
  <si>
    <t xml:space="preserve">Red LED</t>
  </si>
  <si>
    <t xml:space="preserve">SML-LXR85IC-TR</t>
  </si>
  <si>
    <t xml:space="preserve">67-1556-1-ND</t>
  </si>
  <si>
    <t xml:space="preserve">D8.DTD0,D7.DTA0,D5.DTD0,D5.DTA0,D6.DTD0,D6.DTB0,D6.DTA0,D8.DTC0,D8.DTA0,D5.DTC0,D7.DTC0,D6.DTC0,D7.DTD0,D21-D25,D7.DTB0,D8.DTB0,D5.DTB0</t>
  </si>
  <si>
    <t xml:space="preserve">BAT46Z</t>
  </si>
  <si>
    <t xml:space="preserve">BAT46ZFILM</t>
  </si>
  <si>
    <t xml:space="preserve">497-5559-1-ND</t>
  </si>
  <si>
    <t xml:space="preserve">2341640</t>
  </si>
  <si>
    <t xml:space="preserve">05X9522</t>
  </si>
  <si>
    <t xml:space="preserve">714-6850</t>
  </si>
  <si>
    <t xml:space="preserve">Faults0</t>
  </si>
  <si>
    <t xml:space="preserve">Header 7</t>
  </si>
  <si>
    <t xml:space="preserve">Fix1#1,Fix2#1,Fix3#1,Fix4#1</t>
  </si>
  <si>
    <t xml:space="preserve">Pin - p1/2</t>
  </si>
  <si>
    <t xml:space="preserve">Pino</t>
  </si>
  <si>
    <t xml:space="preserve">908-100</t>
  </si>
  <si>
    <t xml:space="preserve">2751474</t>
  </si>
  <si>
    <t xml:space="preserve">96B5833</t>
  </si>
  <si>
    <t xml:space="preserve">Fix1#2,Fix2#2,Fix3#2,Fix4#2</t>
  </si>
  <si>
    <t xml:space="preserve">Pin - p2/2</t>
  </si>
  <si>
    <t xml:space="preserve">RM2X12MM 2701</t>
  </si>
  <si>
    <t xml:space="preserve">335-1151-ND</t>
  </si>
  <si>
    <t xml:space="preserve">INV_CONTROL0,PWM_CN0,PWM_AB0</t>
  </si>
  <si>
    <t xml:space="preserve">RJ-45</t>
  </si>
  <si>
    <t xml:space="preserve">A-2004-2-4-LPS-N-R</t>
  </si>
  <si>
    <t xml:space="preserve">AE10387-ND</t>
  </si>
  <si>
    <t xml:space="preserve">JP5</t>
  </si>
  <si>
    <t xml:space="preserve">Header 2</t>
  </si>
  <si>
    <t xml:space="preserve">HDR1X2</t>
  </si>
  <si>
    <t xml:space="preserve">JP7.DTA0,JP7.DTB0,JP6.DTC0,JP7.DTD0,JP1.DTC0,JP6.DTD0,JP4.DTB0,JP4.DTA0,JP7.DTC0,JP1.DTD0,JP4.DTC0,JP3.DTB0,JP6.DTB0,JP4.DTD0,JP3.DTA0,JP2.DTA0,JP2.DTB0,JP3.DTC0,JP3.DTD0,JP1.DTB0,JP2.DTC0,JP6.DTA0,JP2.DTD0,JP1.DTA0</t>
  </si>
  <si>
    <t xml:space="preserve">solder jumper</t>
  </si>
  <si>
    <t xml:space="preserve">Jumper</t>
  </si>
  <si>
    <t xml:space="preserve">K1,K2</t>
  </si>
  <si>
    <t xml:space="preserve">Relay 9V coil - 10A</t>
  </si>
  <si>
    <t xml:space="preserve">Relay - SPDT</t>
  </si>
  <si>
    <t xml:space="preserve">G5LE-14-DC9</t>
  </si>
  <si>
    <t xml:space="preserve">Z3112-ND</t>
  </si>
  <si>
    <t xml:space="preserve">807-4065</t>
  </si>
  <si>
    <t xml:space="preserve">L0</t>
  </si>
  <si>
    <t xml:space="preserve">8.2uH</t>
  </si>
  <si>
    <t xml:space="preserve">SRN8040T - Inductor</t>
  </si>
  <si>
    <t xml:space="preserve">SRN8040-8R2Y</t>
  </si>
  <si>
    <t xml:space="preserve">SRN8040-8R2YCT-ND</t>
  </si>
  <si>
    <t xml:space="preserve">743-5172</t>
  </si>
  <si>
    <t xml:space="preserve">Manual Reset0</t>
  </si>
  <si>
    <t xml:space="preserve">Tactile SPST-NO</t>
  </si>
  <si>
    <t xml:space="preserve">FSM4JH</t>
  </si>
  <si>
    <t xml:space="preserve">450-1650-ND</t>
  </si>
  <si>
    <t xml:space="preserve">P3,P4</t>
  </si>
  <si>
    <t xml:space="preserve">Bornier</t>
  </si>
  <si>
    <t xml:space="preserve">KK-3_G</t>
  </si>
  <si>
    <t xml:space="preserve">1935174</t>
  </si>
  <si>
    <t xml:space="preserve">70R0065</t>
  </si>
  <si>
    <t xml:space="preserve">548-7244</t>
  </si>
  <si>
    <t xml:space="preserve">P3000</t>
  </si>
  <si>
    <t xml:space="preserve">Header 5X2</t>
  </si>
  <si>
    <t xml:space="preserve">HDR2X5</t>
  </si>
  <si>
    <t xml:space="preserve">P7</t>
  </si>
  <si>
    <t xml:space="preserve">Header 3</t>
  </si>
  <si>
    <t xml:space="preserve">HDR1X3</t>
  </si>
  <si>
    <t xml:space="preserve">Q1,Q2</t>
  </si>
  <si>
    <t xml:space="preserve">BC847</t>
  </si>
  <si>
    <t xml:space="preserve">SOT-23-TT3_L</t>
  </si>
  <si>
    <t xml:space="preserve">BC847BLT1G</t>
  </si>
  <si>
    <t xml:space="preserve">BC847BLT1GOSCT-ND</t>
  </si>
  <si>
    <t xml:space="preserve">545-2759</t>
  </si>
  <si>
    <t xml:space="preserve">Q7</t>
  </si>
  <si>
    <t xml:space="preserve">SOT-23-TT3_N</t>
  </si>
  <si>
    <t xml:space="preserve">R1</t>
  </si>
  <si>
    <t xml:space="preserve">680R</t>
  </si>
  <si>
    <t xml:space="preserve">RMCF0805JT680R</t>
  </si>
  <si>
    <t xml:space="preserve">RMCF0805JT680RCT-ND</t>
  </si>
  <si>
    <t xml:space="preserve">R2,R4</t>
  </si>
  <si>
    <t xml:space="preserve">4k7</t>
  </si>
  <si>
    <t xml:space="preserve">RMCF0805JT4K70</t>
  </si>
  <si>
    <t xml:space="preserve">RMCF0805JT4K70CT-ND</t>
  </si>
  <si>
    <t xml:space="preserve">R3</t>
  </si>
  <si>
    <t xml:space="preserve">220</t>
  </si>
  <si>
    <t xml:space="preserve">R36,R38,R39,R74-R78,R80-R82</t>
  </si>
  <si>
    <t xml:space="preserve">47R</t>
  </si>
  <si>
    <t xml:space="preserve">RMCF0805JT47R0</t>
  </si>
  <si>
    <t xml:space="preserve">RMCF0805JT47R0CT-ND</t>
  </si>
  <si>
    <t xml:space="preserve">1514868</t>
  </si>
  <si>
    <t xml:space="preserve">59M6915</t>
  </si>
  <si>
    <t xml:space="preserve">R48,R50,R64-R67,R72</t>
  </si>
  <si>
    <t xml:space="preserve">1k</t>
  </si>
  <si>
    <t xml:space="preserve">RMCF0805JT1K00</t>
  </si>
  <si>
    <t xml:space="preserve">RMCF0805JT1K00CT-ND</t>
  </si>
  <si>
    <t xml:space="preserve">R49</t>
  </si>
  <si>
    <t xml:space="preserve">100k</t>
  </si>
  <si>
    <t xml:space="preserve">R5,R12,R18-R26,R52-R63,R68-R71</t>
  </si>
  <si>
    <t xml:space="preserve">47k</t>
  </si>
  <si>
    <t xml:space="preserve">RMCF0805JT47K0</t>
  </si>
  <si>
    <t xml:space="preserve">RMCF0805JT47K0CT-ND</t>
  </si>
  <si>
    <t xml:space="preserve">1514867</t>
  </si>
  <si>
    <t xml:space="preserve">59M6914</t>
  </si>
  <si>
    <t xml:space="preserve">R51</t>
  </si>
  <si>
    <t xml:space="preserve">4.7k</t>
  </si>
  <si>
    <t xml:space="preserve">R73</t>
  </si>
  <si>
    <t xml:space="preserve">330R</t>
  </si>
  <si>
    <t xml:space="preserve">RMCF0805JT330R</t>
  </si>
  <si>
    <t xml:space="preserve">RMCF0805JT330RCT-ND</t>
  </si>
  <si>
    <t xml:space="preserve">R79</t>
  </si>
  <si>
    <t xml:space="preserve">R7.DTB0,R6.DTB0,Rfb2,R13.DTD0,R13.DTC0,R7.DTA0,R16.DTA0,R15.DTB0,R10.DTA0,R9.DTC0,R10.DTC0,R13.DTB0,R17.DTB0,R14.DTA0,R7.DTC0,R8.DTC0,R14.DTB0,R6.DTA0,R6.DTC0,R17.DTA0,R11.DTC0,R14.DTD0,R16.DTB0,R17.DTC0,R15.DTC0,R15.DTD0,R9.DTB0,R8.DTA0,R17.DTD0,R11.DTB0,R16.DTC0,R8.DTD0,R10.DTB0,R6.DTD0,R7.DTD0,R13.DTA0,R16.DTD0,R8.DTB0,R11.DTA0,R10.DTD0,R9.DTA0,R11.DTD0,R14.DTC0,R9.DTD0,R15.DTA0</t>
  </si>
  <si>
    <t xml:space="preserve">10k</t>
  </si>
  <si>
    <t xml:space="preserve">Rfb1</t>
  </si>
  <si>
    <t xml:space="preserve">21.5k</t>
  </si>
  <si>
    <t xml:space="preserve">Rsns1</t>
  </si>
  <si>
    <t xml:space="preserve">50m</t>
  </si>
  <si>
    <t xml:space="preserve">Rt1</t>
  </si>
  <si>
    <t xml:space="preserve">180k</t>
  </si>
  <si>
    <t xml:space="preserve">SUPPLY0</t>
  </si>
  <si>
    <t xml:space="preserve">3 Pin  Borner</t>
  </si>
  <si>
    <t xml:space="preserve">Signals_1-Signals_4</t>
  </si>
  <si>
    <t xml:space="preserve">Header 5</t>
  </si>
  <si>
    <t xml:space="preserve">HDR1X5</t>
  </si>
  <si>
    <t xml:space="preserve">U1</t>
  </si>
  <si>
    <t xml:space="preserve">LM25011MYX</t>
  </si>
  <si>
    <t xml:space="preserve">10MSOP</t>
  </si>
  <si>
    <t xml:space="preserve">LM25011MYX/NOPB</t>
  </si>
  <si>
    <t xml:space="preserve">LM25011MY/NOPBCT-ND</t>
  </si>
  <si>
    <t xml:space="preserve">U10</t>
  </si>
  <si>
    <t xml:space="preserve">SN74LS32</t>
  </si>
  <si>
    <t xml:space="preserve">SO14-Wide</t>
  </si>
  <si>
    <t xml:space="preserve">SN74LS32NSR</t>
  </si>
  <si>
    <t xml:space="preserve">296-3697-1-ND</t>
  </si>
  <si>
    <t xml:space="preserve">U11,U14,U15</t>
  </si>
  <si>
    <t xml:space="preserve">SN74HCT125</t>
  </si>
  <si>
    <t xml:space="preserve">SN74HCT125DR</t>
  </si>
  <si>
    <t xml:space="preserve">296-1206-1-ND</t>
  </si>
  <si>
    <t xml:space="preserve">2437024</t>
  </si>
  <si>
    <t xml:space="preserve">76C3340</t>
  </si>
  <si>
    <t xml:space="preserve">662-8266</t>
  </si>
  <si>
    <t xml:space="preserve">U12</t>
  </si>
  <si>
    <t xml:space="preserve">74LVC06AS14</t>
  </si>
  <si>
    <t xml:space="preserve">SOIC-14N</t>
  </si>
  <si>
    <t xml:space="preserve">74LVC06AS14-13</t>
  </si>
  <si>
    <t xml:space="preserve">74LVC06AS14-13DITR-ND</t>
  </si>
  <si>
    <t xml:space="preserve">U13</t>
  </si>
  <si>
    <t xml:space="preserve">SN74LS279</t>
  </si>
  <si>
    <t xml:space="preserve">SOIC16_Wide</t>
  </si>
  <si>
    <t xml:space="preserve">SN74LS279ANSR</t>
  </si>
  <si>
    <t xml:space="preserve">U6</t>
  </si>
  <si>
    <t xml:space="preserve">LM7805</t>
  </si>
  <si>
    <t xml:space="preserve">MC7805BDTG</t>
  </si>
  <si>
    <t xml:space="preserve">MC7805BDTGOS-ND</t>
  </si>
  <si>
    <t xml:space="preserve">1652336</t>
  </si>
  <si>
    <t xml:space="preserve">71J5736</t>
  </si>
  <si>
    <t xml:space="preserve">125-0048</t>
  </si>
  <si>
    <t xml:space="preserve">U3.DTA0,U3.DTD0,U3.DTC0,U3.DTB0</t>
  </si>
  <si>
    <t xml:space="preserve">MC74HC08AD</t>
  </si>
  <si>
    <t xml:space="preserve">MC74HC08ADG</t>
  </si>
  <si>
    <t xml:space="preserve">MC74HC08ADGOS-ND</t>
  </si>
  <si>
    <t xml:space="preserve">689-8705</t>
  </si>
  <si>
    <t xml:space="preserve">U4.DTC0,U4.DTD0,U4.DTB0,U4.DTA0</t>
  </si>
  <si>
    <t xml:space="preserve">MC74HC02ADG</t>
  </si>
  <si>
    <t xml:space="preserve">MC74HC02ADGOS-ND</t>
  </si>
  <si>
    <t xml:space="preserve">Distributors scraped by KiCost® v.0.1.46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</si>
</sst>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90909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C4DA1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rgb="FF0C4DA1"/>
        <bgColor rgb="FF004A8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5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80FF8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0C4DA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digikey.com/product-detail/en/kemet/C0805C104K8RACTU/399-7999-1-ND/3471722" TargetMode="External"/><Relationship Id="rId3" Type="http://schemas.openxmlformats.org/officeDocument/2006/relationships/hyperlink" Target="http://it.farnell.com/kemet/c0805c104k8ractu/condensatore-mlcc-x7r-0-1uf-10v/dp/2773207RL?st=C0805C104K8RACTU" TargetMode="External"/><Relationship Id="rId4" Type="http://schemas.openxmlformats.org/officeDocument/2006/relationships/hyperlink" Target="http://www.newark.com/kemet/c0805c104k8ractu/mlcc-capacitor-0-1uf-10v-x7r-10/dp/07X0869?st=C0805C104K8RACTU" TargetMode="External"/><Relationship Id="rId5" Type="http://schemas.openxmlformats.org/officeDocument/2006/relationships/hyperlink" Target="https://www.digikey.com/product-detail/en/avx-corporation/08053C104KAT2A/478-3755-1-ND/1116453" TargetMode="External"/><Relationship Id="rId6" Type="http://schemas.openxmlformats.org/officeDocument/2006/relationships/hyperlink" Target="http://it.farnell.com/avx/08053c104kat2a/condensatore-mlcc-x7r-100nf-25v/dp/1740665?st=08053C104KAT2A" TargetMode="External"/><Relationship Id="rId7" Type="http://schemas.openxmlformats.org/officeDocument/2006/relationships/hyperlink" Target="http://www.newark.com/avx/08053c104kat2a/ceramic-capacitor-0-1uf-25v-x7r/dp/84C9177?st=08053C104KAT2A" TargetMode="External"/><Relationship Id="rId8" Type="http://schemas.openxmlformats.org/officeDocument/2006/relationships/hyperlink" Target="http://it.rs-online.com/web/c/?searchTerm=08053C104KAT2A" TargetMode="External"/><Relationship Id="rId9" Type="http://schemas.openxmlformats.org/officeDocument/2006/relationships/hyperlink" Target="https://www.digikey.com/product-detail/en/kemet/C0805C106K8PACTU/399-4925-1-ND/1090920" TargetMode="External"/><Relationship Id="rId10" Type="http://schemas.openxmlformats.org/officeDocument/2006/relationships/hyperlink" Target="http://it.rs-online.com/web/p/condensatori-ceramici-multistrato/8029850/" TargetMode="External"/><Relationship Id="rId11" Type="http://schemas.openxmlformats.org/officeDocument/2006/relationships/hyperlink" Target="https://www.tme.eu/en/details/c0805c106k8pac/0805-mlcc-smd-capacitors/kemet/c0805c106k8pactu/" TargetMode="External"/><Relationship Id="rId12" Type="http://schemas.openxmlformats.org/officeDocument/2006/relationships/hyperlink" Target="https://www.digikey.com/product-detail/en/lumex-opto-components-inc/SML-LXR85GC-TR/67-1557-1-ND/304376" TargetMode="External"/><Relationship Id="rId13" Type="http://schemas.openxmlformats.org/officeDocument/2006/relationships/hyperlink" Target="https://www.digikey.com/product-detail/en/micro-commercial-co/1N4148W-TP/1N4148WTPMSCT-ND/717311" TargetMode="External"/><Relationship Id="rId14" Type="http://schemas.openxmlformats.org/officeDocument/2006/relationships/hyperlink" Target="http://it.farnell.com/micro-commercial-components/1n4148w-tp/switching-diode-150ma-100v-sod123/dp/1924519?st=1N4148W-TP" TargetMode="External"/><Relationship Id="rId15" Type="http://schemas.openxmlformats.org/officeDocument/2006/relationships/hyperlink" Target="http://www.newark.com/micro-commercial-components/1n4148w-tp/switching-diode-150ma-100v-sod123/dp/51T5044?st=1N4148W-TP" TargetMode="External"/><Relationship Id="rId16" Type="http://schemas.openxmlformats.org/officeDocument/2006/relationships/hyperlink" Target="https://www.digikey.com/product-detail/en/diodes-incorporated/B360A-13-F/B360A-FDICT-ND/724980" TargetMode="External"/><Relationship Id="rId17" Type="http://schemas.openxmlformats.org/officeDocument/2006/relationships/hyperlink" Target="http://it.farnell.com/diodes-inc/b360a-13-f/diodo-schottky-60v-3a-sma/dp/1858600?st=B360A-13-F" TargetMode="External"/><Relationship Id="rId18" Type="http://schemas.openxmlformats.org/officeDocument/2006/relationships/hyperlink" Target="http://www.newark.com/diodes-inc/b360a-13-f/diode-rectifier-schottky-60v-3a/dp/23T4615?st=B360A-13-F" TargetMode="External"/><Relationship Id="rId19" Type="http://schemas.openxmlformats.org/officeDocument/2006/relationships/hyperlink" Target="http://it.rs-online.com/web/p/diodi-rettificatori-e-schottky/7384796/" TargetMode="External"/><Relationship Id="rId20" Type="http://schemas.openxmlformats.org/officeDocument/2006/relationships/hyperlink" Target="https://www.tme.eu/en/details/b360a-13-f/smd-schottky-diodes/diodes-incorporated/" TargetMode="External"/><Relationship Id="rId21" Type="http://schemas.openxmlformats.org/officeDocument/2006/relationships/hyperlink" Target="https://www.digikey.com/product-detail/en/lumex-opto-components-inc/SML-LXR85YC-TR/67-1558-1-ND/304378" TargetMode="External"/><Relationship Id="rId22" Type="http://schemas.openxmlformats.org/officeDocument/2006/relationships/hyperlink" Target="https://www.digikey.com/product-detail/en/lumex-opto-components-inc/SML-LXR85IC-TR/67-1556-1-ND/304374" TargetMode="External"/><Relationship Id="rId23" Type="http://schemas.openxmlformats.org/officeDocument/2006/relationships/hyperlink" Target="https://www.digikey.com/product-detail/en/stmicroelectronics/BAT46ZFILM/497-5559-1-ND/1207051" TargetMode="External"/><Relationship Id="rId24" Type="http://schemas.openxmlformats.org/officeDocument/2006/relationships/hyperlink" Target="http://it.farnell.com/stmicroelectronics/bat46zfilm/diodo-schottky-0-15a-100v-sod/dp/2341640?st=BAT46ZFILM" TargetMode="External"/><Relationship Id="rId25" Type="http://schemas.openxmlformats.org/officeDocument/2006/relationships/hyperlink" Target="http://www.newark.com/stmicroelectronics/bat46zfilm/small-signal-diode-100-v-150-ma/dp/05X9522?st=BAT46ZFILM" TargetMode="External"/><Relationship Id="rId26" Type="http://schemas.openxmlformats.org/officeDocument/2006/relationships/hyperlink" Target="http://it.rs-online.com/web/p/diodi-rettificatori-e-schottky/7146850/" TargetMode="External"/><Relationship Id="rId27" Type="http://schemas.openxmlformats.org/officeDocument/2006/relationships/hyperlink" Target="https://www.tme.eu/en/details/bat46zfilm/smd-schottky-diodes/st-microelectronics/" TargetMode="External"/><Relationship Id="rId28" Type="http://schemas.openxmlformats.org/officeDocument/2006/relationships/hyperlink" Target="http://it.farnell.com/Search?storeId=10165&amp;catalogId=15001&amp;categoryName=&amp;selectedCategoryId=&amp;langId=-4&amp;categoryIdBox=&amp;st=908-100" TargetMode="External"/><Relationship Id="rId29" Type="http://schemas.openxmlformats.org/officeDocument/2006/relationships/hyperlink" Target="http://www.newark.com/webapp/wcs/stores/servlet/Search?catalogId=15003&amp;langId=-1&amp;storeId=10194&amp;gs=true&amp;st=908-100" TargetMode="External"/><Relationship Id="rId30" Type="http://schemas.openxmlformats.org/officeDocument/2006/relationships/hyperlink" Target="https://www.digikey.com/products/en?keywords=RM2X12MM+2701" TargetMode="External"/><Relationship Id="rId31" Type="http://schemas.openxmlformats.org/officeDocument/2006/relationships/hyperlink" Target="https://www.digikey.com/products/en?keywords=A-2004-2-4-LPS-N-R" TargetMode="External"/><Relationship Id="rId32" Type="http://schemas.openxmlformats.org/officeDocument/2006/relationships/hyperlink" Target="https://www.digikey.com/products/en?keywords=G5LE-14-DC9" TargetMode="External"/><Relationship Id="rId33" Type="http://schemas.openxmlformats.org/officeDocument/2006/relationships/hyperlink" Target="http://it.rs-online.com/web/c/?searchTerm=G5LE-14-DC9" TargetMode="External"/><Relationship Id="rId34" Type="http://schemas.openxmlformats.org/officeDocument/2006/relationships/hyperlink" Target="https://www.digikey.com/product-detail/en/bourns-inc/SRN8040-8R2Y/SRN8040-8R2YCT-ND/2756179" TargetMode="External"/><Relationship Id="rId35" Type="http://schemas.openxmlformats.org/officeDocument/2006/relationships/hyperlink" Target="http://it.rs-online.com/web/p/induttori-avvolti-smd/7435172/" TargetMode="External"/><Relationship Id="rId36" Type="http://schemas.openxmlformats.org/officeDocument/2006/relationships/hyperlink" Target="https://www.digikey.com/product-detail/en/te-connectivity-alcoswitch-switches/1825910-6/450-1650-ND/1632536" TargetMode="External"/><Relationship Id="rId37" Type="http://schemas.openxmlformats.org/officeDocument/2006/relationships/hyperlink" Target="http://it.farnell.com/samtec/ffsd-17-s-19-00-01-n/conduttore-1-27mm-idc-19in-34/dp/1935174?st=1935174" TargetMode="External"/><Relationship Id="rId38" Type="http://schemas.openxmlformats.org/officeDocument/2006/relationships/hyperlink" Target="http://www.newark.com/webapp/wcs/stores/servlet/Search?catalogId=15003&amp;langId=-1&amp;storeId=10194&amp;gs=true&amp;st=1935174" TargetMode="External"/><Relationship Id="rId39" Type="http://schemas.openxmlformats.org/officeDocument/2006/relationships/hyperlink" Target="http://it.rs-online.com/web/c/?searchTerm=1935174" TargetMode="External"/><Relationship Id="rId40" Type="http://schemas.openxmlformats.org/officeDocument/2006/relationships/hyperlink" Target="https://www.digikey.com/product-detail/en/on-semiconductor/BC847BLT1G/BC847BLT1GOSCT-ND/917834" TargetMode="External"/><Relationship Id="rId41" Type="http://schemas.openxmlformats.org/officeDocument/2006/relationships/hyperlink" Target="http://it.rs-online.com/web/c/?searchTerm=BC847BLT1G" TargetMode="External"/><Relationship Id="rId42" Type="http://schemas.openxmlformats.org/officeDocument/2006/relationships/hyperlink" Target="https://www.tme.eu/en/details/bc847blt1g/npn-smd-transistors/on-semiconductor/" TargetMode="External"/><Relationship Id="rId43" Type="http://schemas.openxmlformats.org/officeDocument/2006/relationships/hyperlink" Target="http://it.rs-online.com/web/c/?searchTerm=BC847BLT1G" TargetMode="External"/><Relationship Id="rId44" Type="http://schemas.openxmlformats.org/officeDocument/2006/relationships/hyperlink" Target="https://www.tme.eu/en/details/bc847blt1g/npn-smd-transistors/on-semiconductor/" TargetMode="External"/><Relationship Id="rId45" Type="http://schemas.openxmlformats.org/officeDocument/2006/relationships/hyperlink" Target="https://www.digikey.com/product-detail/en/stackpole-electronics-inc/RMCF0805JT680R/RMCF0805JT680RCT-ND/1942554" TargetMode="External"/><Relationship Id="rId46" Type="http://schemas.openxmlformats.org/officeDocument/2006/relationships/hyperlink" Target="https://www.digikey.com/product-detail/en/stackpole-electronics-inc/RMCF0805JT4K70/RMCF0805JT4K70CT-ND/1942570" TargetMode="External"/><Relationship Id="rId47" Type="http://schemas.openxmlformats.org/officeDocument/2006/relationships/hyperlink" Target="https://www.digikey.com/product-detail/en/stackpole-electronics-inc/RMCF0805JT680R/RMCF0805JT680RCT-ND/1942554" TargetMode="External"/><Relationship Id="rId48" Type="http://schemas.openxmlformats.org/officeDocument/2006/relationships/hyperlink" Target="https://www.digikey.com/product-detail/en/stackpole-electronics-inc/RMCF0805JT47R0/RMCF0805JT47R0CT-ND/1942535" TargetMode="External"/><Relationship Id="rId49" Type="http://schemas.openxmlformats.org/officeDocument/2006/relationships/hyperlink" Target="http://it.farnell.com/vishay/crcw080547r0jnea/res-thick-film-47r-5-0-125w-0805/dp/1514868?iscrfnonsku=true&amp;st=RMCF0805JT47R0" TargetMode="External"/><Relationship Id="rId50" Type="http://schemas.openxmlformats.org/officeDocument/2006/relationships/hyperlink" Target="http://www.newark.com/vishay/crcw080547r0jnea/res-thick-film-47r-5-0-125w-0805/dp/59M6915?iscrfnonsku=true&amp;st=RMCF0805JT47R0" TargetMode="External"/><Relationship Id="rId51" Type="http://schemas.openxmlformats.org/officeDocument/2006/relationships/hyperlink" Target="https://www.digikey.com/product-detail/en/stackpole-electronics-inc/RMCF0805JT1K00/RMCF0805JT1K00CT-ND/1942557" TargetMode="External"/><Relationship Id="rId52" Type="http://schemas.openxmlformats.org/officeDocument/2006/relationships/hyperlink" Target="https://www.digikey.com/product-detail/en/stackpole-electronics-inc/RMCF0805JT47K0/RMCF0805JT47K0CT-ND/1942588" TargetMode="External"/><Relationship Id="rId53" Type="http://schemas.openxmlformats.org/officeDocument/2006/relationships/hyperlink" Target="http://it.farnell.com/Search?storeId=10165&amp;catalogId=15001&amp;categoryName=&amp;selectedCategoryId=&amp;langId=-4&amp;categoryIdBox=&amp;st=RMCF0805JT47K0" TargetMode="External"/><Relationship Id="rId54" Type="http://schemas.openxmlformats.org/officeDocument/2006/relationships/hyperlink" Target="http://www.newark.com/vishay/crcw080547k0jnea/res-thick-film-47k-5-0-125w-0805/dp/59M6914?iscrfnonsku=true&amp;st=RMCF0805JT47K0" TargetMode="External"/><Relationship Id="rId55" Type="http://schemas.openxmlformats.org/officeDocument/2006/relationships/hyperlink" Target="https://www.digikey.com/product-detail/en/stackpole-electronics-inc/RMCF0805JT4K70/RMCF0805JT4K70CT-ND/1942570" TargetMode="External"/><Relationship Id="rId56" Type="http://schemas.openxmlformats.org/officeDocument/2006/relationships/hyperlink" Target="https://www.digikey.com/product-detail/en/stackpole-electronics-inc/RMCF0805JT330R/RMCF0805JT330RCT-ND/1942547" TargetMode="External"/><Relationship Id="rId57" Type="http://schemas.openxmlformats.org/officeDocument/2006/relationships/hyperlink" Target="http://it.rs-online.com/web/c/?searchTerm=1935174" TargetMode="External"/><Relationship Id="rId58" Type="http://schemas.openxmlformats.org/officeDocument/2006/relationships/hyperlink" Target="https://www.digikey.com/product-detail/en/texas-instruments/LM25011MY-NOPB/LM25011MY-NOPBCT-ND/2080169" TargetMode="External"/><Relationship Id="rId59" Type="http://schemas.openxmlformats.org/officeDocument/2006/relationships/hyperlink" Target="https://www.digikey.com/product-detail/en/texas-instruments/SN74LS32NSR/296-3697-1-ND/377695" TargetMode="External"/><Relationship Id="rId60" Type="http://schemas.openxmlformats.org/officeDocument/2006/relationships/hyperlink" Target="https://www.digikey.com/product-detail/en/texas-instruments/SN74HCT125DR/296-1206-1-ND/404916" TargetMode="External"/><Relationship Id="rId61" Type="http://schemas.openxmlformats.org/officeDocument/2006/relationships/hyperlink" Target="http://it.farnell.com/texas-instruments/sn74hct125dr/gate-buffer-bus-3-stati-quad/dp/2437024?st=SN74HCT125DR" TargetMode="External"/><Relationship Id="rId62" Type="http://schemas.openxmlformats.org/officeDocument/2006/relationships/hyperlink" Target="http://www.newark.com/texas-instruments/sn74hct125dr/non-inverting-buffer-soic-14-full/dp/76C3340?st=SN74HCT125DR" TargetMode="External"/><Relationship Id="rId63" Type="http://schemas.openxmlformats.org/officeDocument/2006/relationships/hyperlink" Target="http://it.rs-online.com/web/c/?searchTerm=SN74HCT125DR" TargetMode="External"/><Relationship Id="rId64" Type="http://schemas.openxmlformats.org/officeDocument/2006/relationships/hyperlink" Target="https://www.digikey.com/product-detail/en/diodes-incorporated/74LVC06AS14-13/74LVC06AS14-13DITR-ND/4249430" TargetMode="External"/><Relationship Id="rId65" Type="http://schemas.openxmlformats.org/officeDocument/2006/relationships/hyperlink" Target="https://www.digikey.com/products/en?keywords=MC7805BDTG" TargetMode="External"/><Relationship Id="rId66" Type="http://schemas.openxmlformats.org/officeDocument/2006/relationships/hyperlink" Target="http://it.farnell.com/Search?storeId=10165&amp;catalogId=15001&amp;categoryName=&amp;selectedCategoryId=&amp;langId=-4&amp;categoryIdBox=&amp;st=MC7805BDTG" TargetMode="External"/><Relationship Id="rId67" Type="http://schemas.openxmlformats.org/officeDocument/2006/relationships/hyperlink" Target="http://www.newark.com/webapp/wcs/stores/servlet/Search?catalogId=15003&amp;langId=-1&amp;storeId=10194&amp;gs=true&amp;st=MC7805BDTG" TargetMode="External"/><Relationship Id="rId68" Type="http://schemas.openxmlformats.org/officeDocument/2006/relationships/hyperlink" Target="http://it.rs-online.com/web/p/regolatori-di-tensione-lineari/1250048/" TargetMode="External"/><Relationship Id="rId69" Type="http://schemas.openxmlformats.org/officeDocument/2006/relationships/hyperlink" Target="https://www.tme.eu/en/details/mc7805bdtg/unregulated-voltage-regulators/on-semiconductor/" TargetMode="External"/><Relationship Id="rId70" Type="http://schemas.openxmlformats.org/officeDocument/2006/relationships/hyperlink" Target="https://www.digikey.com/products/en?keywords=MC74HC08ADG" TargetMode="External"/><Relationship Id="rId71" Type="http://schemas.openxmlformats.org/officeDocument/2006/relationships/hyperlink" Target="http://it.rs-online.com/web/p/porte-logiche/6898705/" TargetMode="External"/><Relationship Id="rId72" Type="http://schemas.openxmlformats.org/officeDocument/2006/relationships/hyperlink" Target="https://www.tme.eu/en/details/mc74hc08adg/gates-inverters/on-semiconductor/" TargetMode="External"/><Relationship Id="rId73" Type="http://schemas.openxmlformats.org/officeDocument/2006/relationships/hyperlink" Target="https://www.digikey.com/products/en?keywords=MC74HC02ADG" TargetMode="External"/><Relationship Id="rId7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6" topLeftCell="H7" activePane="bottomRight" state="frozen"/>
      <selection pane="topLeft" activeCell="A1" activeCellId="0" sqref="A1"/>
      <selection pane="topRight" activeCell="H1" activeCellId="0" sqref="H1"/>
      <selection pane="bottomLeft" activeCell="A7" activeCellId="0" sqref="A7"/>
      <selection pane="bottomRight" activeCell="G2" activeCellId="0" sqref="G2"/>
    </sheetView>
  </sheetViews>
  <sheetFormatPr defaultRowHeight="15" zeroHeight="false" outlineLevelRow="0" outlineLevelCol="2"/>
  <cols>
    <col collapsed="false" customWidth="true" hidden="false" outlineLevel="0" max="6" min="1" style="0" width="9.14"/>
    <col collapsed="false" customWidth="true" hidden="false" outlineLevel="0" max="7" min="7" style="0" width="15.71"/>
    <col collapsed="false" customWidth="true" hidden="false" outlineLevel="1" max="8" min="8" style="0" width="9.14"/>
    <col collapsed="false" customWidth="true" hidden="false" outlineLevel="2" max="10" min="9" style="0" width="9.14"/>
    <col collapsed="false" customWidth="true" hidden="false" outlineLevel="0" max="11" min="11" style="0" width="15.71"/>
    <col collapsed="false" customWidth="true" hidden="false" outlineLevel="2" max="12" min="12" style="0" width="15.71"/>
    <col collapsed="false" customWidth="true" hidden="false" outlineLevel="1" max="13" min="13" style="0" width="9.14"/>
    <col collapsed="false" customWidth="true" hidden="false" outlineLevel="2" max="15" min="14" style="0" width="9.14"/>
    <col collapsed="false" customWidth="true" hidden="false" outlineLevel="0" max="16" min="16" style="0" width="15.71"/>
    <col collapsed="false" customWidth="true" hidden="false" outlineLevel="2" max="17" min="17" style="0" width="15.71"/>
    <col collapsed="false" customWidth="true" hidden="false" outlineLevel="1" max="18" min="18" style="0" width="9.14"/>
    <col collapsed="false" customWidth="true" hidden="false" outlineLevel="2" max="20" min="19" style="0" width="9.14"/>
    <col collapsed="false" customWidth="true" hidden="false" outlineLevel="0" max="21" min="21" style="0" width="15.71"/>
    <col collapsed="false" customWidth="true" hidden="false" outlineLevel="2" max="22" min="22" style="0" width="15.71"/>
    <col collapsed="false" customWidth="true" hidden="false" outlineLevel="1" max="23" min="23" style="0" width="9.14"/>
    <col collapsed="false" customWidth="true" hidden="false" outlineLevel="2" max="25" min="24" style="0" width="9.14"/>
    <col collapsed="false" customWidth="true" hidden="false" outlineLevel="0" max="26" min="26" style="0" width="15.71"/>
    <col collapsed="false" customWidth="true" hidden="false" outlineLevel="2" max="27" min="27" style="0" width="15.71"/>
    <col collapsed="false" customWidth="true" hidden="false" outlineLevel="1" max="28" min="28" style="0" width="9.14"/>
    <col collapsed="false" customWidth="true" hidden="false" outlineLevel="2" max="30" min="29" style="0" width="9.14"/>
    <col collapsed="false" customWidth="true" hidden="false" outlineLevel="0" max="31" min="31" style="0" width="15.71"/>
    <col collapsed="false" customWidth="true" hidden="false" outlineLevel="2" max="32" min="32" style="0" width="15.71"/>
    <col collapsed="false" customWidth="true" hidden="false" outlineLevel="1" max="33" min="33" style="0" width="9.14"/>
    <col collapsed="false" customWidth="true" hidden="false" outlineLevel="2" max="35" min="34" style="0" width="9.14"/>
    <col collapsed="false" customWidth="true" hidden="false" outlineLevel="0" max="36" min="36" style="0" width="15.71"/>
    <col collapsed="false" customWidth="true" hidden="false" outlineLevel="2" max="37" min="37" style="0" width="15.71"/>
    <col collapsed="false" customWidth="true" hidden="false" outlineLevel="0" max="1025" min="38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F1" s="3" t="s">
        <v>2</v>
      </c>
      <c r="G1" s="3" t="n">
        <v>1</v>
      </c>
    </row>
    <row r="2" customFormat="false" ht="15" hidden="false" customHeight="false" outlineLevel="0" collapsed="false">
      <c r="A2" s="1" t="s">
        <v>3</v>
      </c>
      <c r="B2" s="2"/>
      <c r="F2" s="1" t="s">
        <v>4</v>
      </c>
      <c r="G2" s="4" t="n">
        <f aca="false">TotalCost/BoardQty</f>
        <v>27.91292344</v>
      </c>
    </row>
    <row r="3" customFormat="false" ht="15" hidden="false" customHeight="false" outlineLevel="0" collapsed="false">
      <c r="A3" s="1" t="s">
        <v>5</v>
      </c>
      <c r="B3" s="2" t="s">
        <v>6</v>
      </c>
      <c r="F3" s="1" t="s">
        <v>7</v>
      </c>
      <c r="G3" s="5" t="n">
        <f aca="false">SUM(G7:G59)</f>
        <v>27.91292344</v>
      </c>
      <c r="K3" s="5" t="n">
        <f aca="false">SUM(K7:K59)</f>
        <v>34.395</v>
      </c>
      <c r="L3" s="6" t="str">
        <f aca="false">(ROWS(K7:K59)-COUNTBLANK(K7:K59))&amp;" of "&amp;ROWS(K7:K59)&amp;" parts found"</f>
        <v>30 of 53 parts found</v>
      </c>
      <c r="P3" s="5" t="n">
        <f aca="false">SUM(P7:P59)</f>
        <v>57.12911792</v>
      </c>
      <c r="Q3" s="6" t="str">
        <f aca="false">(ROWS(P7:P59)-COUNTBLANK(P7:P59))&amp;" of "&amp;ROWS(P7:P59)&amp;" parts found"</f>
        <v>11 of 53 parts found</v>
      </c>
      <c r="U3" s="5" t="n">
        <f aca="false">SUM(U7:U59)</f>
        <v>0</v>
      </c>
      <c r="V3" s="6" t="n">
        <f aca="false">(ROWS(U7:U59)-COUNTBLANK(U7:U59))&amp;" of "&amp;ROWS(U7:U59)&amp;" parts found"</f>
        <v>0</v>
      </c>
      <c r="Z3" s="5" t="n">
        <f aca="false">SUM(Z7:Z59)</f>
        <v>13.513</v>
      </c>
      <c r="AA3" s="6" t="str">
        <f aca="false">(ROWS(Z7:Z59)-COUNTBLANK(Z7:Z59))&amp;" of "&amp;ROWS(Z7:Z59)&amp;" parts found"</f>
        <v>11 of 53 parts found</v>
      </c>
      <c r="AE3" s="5" t="n">
        <f aca="false">SUM(AE7:AE59)</f>
        <v>10.8735936</v>
      </c>
      <c r="AF3" s="6" t="str">
        <f aca="false">(ROWS(AE7:AE59)-COUNTBLANK(AE7:AE59))&amp;" of "&amp;ROWS(AE7:AE59)&amp;" parts found"</f>
        <v>12 of 53 parts found</v>
      </c>
      <c r="AJ3" s="5" t="n">
        <f aca="false">SUM(AJ7:AJ59)</f>
        <v>3.12516</v>
      </c>
      <c r="AK3" s="6" t="str">
        <f aca="false">(ROWS(AJ7:AJ59)-COUNTBLANK(AJ7:AJ59))&amp;" of "&amp;ROWS(AJ7:AJ59)&amp;" parts found"</f>
        <v>7 of 53 parts found</v>
      </c>
    </row>
    <row r="4" customFormat="false" ht="15" hidden="false" customHeight="false" outlineLevel="0" collapsed="false">
      <c r="A4" s="1" t="s">
        <v>8</v>
      </c>
      <c r="B4" s="2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7"/>
      <c r="H5" s="8" t="s">
        <v>11</v>
      </c>
      <c r="I5" s="8"/>
      <c r="J5" s="8"/>
      <c r="K5" s="8"/>
      <c r="L5" s="8"/>
      <c r="M5" s="9" t="s">
        <v>12</v>
      </c>
      <c r="N5" s="9"/>
      <c r="O5" s="9"/>
      <c r="P5" s="9"/>
      <c r="Q5" s="9"/>
      <c r="R5" s="10" t="s">
        <v>13</v>
      </c>
      <c r="S5" s="10"/>
      <c r="T5" s="10"/>
      <c r="U5" s="10"/>
      <c r="V5" s="10"/>
      <c r="W5" s="11" t="s">
        <v>14</v>
      </c>
      <c r="X5" s="11"/>
      <c r="Y5" s="11"/>
      <c r="Z5" s="11"/>
      <c r="AA5" s="11"/>
      <c r="AB5" s="12" t="s">
        <v>15</v>
      </c>
      <c r="AC5" s="12"/>
      <c r="AD5" s="12"/>
      <c r="AE5" s="12"/>
      <c r="AF5" s="12"/>
      <c r="AG5" s="13" t="s">
        <v>16</v>
      </c>
      <c r="AH5" s="13"/>
      <c r="AI5" s="13"/>
      <c r="AJ5" s="13"/>
      <c r="AK5" s="13"/>
    </row>
    <row r="6" customFormat="false" ht="15" hidden="false" customHeight="false" outlineLevel="0" collapsed="false">
      <c r="A6" s="14" t="s">
        <v>17</v>
      </c>
      <c r="B6" s="14" t="s">
        <v>18</v>
      </c>
      <c r="C6" s="14" t="s">
        <v>19</v>
      </c>
      <c r="D6" s="14" t="s">
        <v>20</v>
      </c>
      <c r="E6" s="14" t="s">
        <v>21</v>
      </c>
      <c r="F6" s="14" t="s">
        <v>22</v>
      </c>
      <c r="G6" s="14" t="s">
        <v>23</v>
      </c>
      <c r="H6" s="14" t="s">
        <v>24</v>
      </c>
      <c r="I6" s="14" t="s">
        <v>25</v>
      </c>
      <c r="J6" s="14" t="s">
        <v>22</v>
      </c>
      <c r="K6" s="14" t="s">
        <v>23</v>
      </c>
      <c r="L6" s="14" t="s">
        <v>26</v>
      </c>
      <c r="M6" s="14" t="s">
        <v>24</v>
      </c>
      <c r="N6" s="14" t="s">
        <v>25</v>
      </c>
      <c r="O6" s="14" t="s">
        <v>22</v>
      </c>
      <c r="P6" s="14" t="s">
        <v>23</v>
      </c>
      <c r="Q6" s="14" t="s">
        <v>26</v>
      </c>
      <c r="R6" s="14" t="s">
        <v>24</v>
      </c>
      <c r="S6" s="14" t="s">
        <v>25</v>
      </c>
      <c r="T6" s="14" t="s">
        <v>22</v>
      </c>
      <c r="U6" s="14" t="s">
        <v>23</v>
      </c>
      <c r="V6" s="14" t="s">
        <v>26</v>
      </c>
      <c r="W6" s="14" t="s">
        <v>24</v>
      </c>
      <c r="X6" s="14" t="s">
        <v>25</v>
      </c>
      <c r="Y6" s="14" t="s">
        <v>22</v>
      </c>
      <c r="Z6" s="14" t="s">
        <v>23</v>
      </c>
      <c r="AA6" s="14" t="s">
        <v>26</v>
      </c>
      <c r="AB6" s="14" t="s">
        <v>24</v>
      </c>
      <c r="AC6" s="14" t="s">
        <v>25</v>
      </c>
      <c r="AD6" s="14" t="s">
        <v>22</v>
      </c>
      <c r="AE6" s="14" t="s">
        <v>23</v>
      </c>
      <c r="AF6" s="14" t="s">
        <v>26</v>
      </c>
      <c r="AG6" s="14" t="s">
        <v>24</v>
      </c>
      <c r="AH6" s="14" t="s">
        <v>25</v>
      </c>
      <c r="AI6" s="14" t="s">
        <v>22</v>
      </c>
      <c r="AJ6" s="14" t="s">
        <v>23</v>
      </c>
      <c r="AK6" s="14" t="s">
        <v>26</v>
      </c>
    </row>
    <row r="7" customFormat="false" ht="15" hidden="false" customHeight="false" outlineLevel="0" collapsed="false">
      <c r="A7" s="15" t="s">
        <v>27</v>
      </c>
      <c r="B7" s="15" t="s">
        <v>28</v>
      </c>
      <c r="C7" s="15" t="s">
        <v>29</v>
      </c>
      <c r="E7" s="16" t="n">
        <f aca="false">BoardQty*2</f>
        <v>2</v>
      </c>
      <c r="F7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</v>
      </c>
      <c r="G7" s="17" t="n">
        <f aca="false">IFERROR(E7*F7,"")</f>
        <v>0</v>
      </c>
    </row>
    <row r="8" customFormat="false" ht="15" hidden="false" customHeight="false" outlineLevel="0" collapsed="false">
      <c r="A8" s="15" t="s">
        <v>30</v>
      </c>
      <c r="B8" s="15" t="s">
        <v>31</v>
      </c>
      <c r="C8" s="15" t="s">
        <v>29</v>
      </c>
      <c r="E8" s="16" t="n">
        <f aca="false">BoardQty*2</f>
        <v>2</v>
      </c>
      <c r="F8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</v>
      </c>
      <c r="G8" s="17" t="n">
        <f aca="false">IFERROR(E8*F8,"")</f>
        <v>0</v>
      </c>
    </row>
    <row r="9" customFormat="false" ht="15" hidden="false" customHeight="false" outlineLevel="0" collapsed="false">
      <c r="A9" s="15" t="s">
        <v>32</v>
      </c>
      <c r="B9" s="15" t="s">
        <v>33</v>
      </c>
      <c r="C9" s="15" t="s">
        <v>29</v>
      </c>
      <c r="E9" s="16" t="n">
        <f aca="false">BoardQty*3</f>
        <v>3</v>
      </c>
      <c r="F9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</v>
      </c>
      <c r="G9" s="17" t="n">
        <f aca="false">IFERROR(E9*F9,"")</f>
        <v>0</v>
      </c>
    </row>
    <row r="10" customFormat="false" ht="15" hidden="false" customHeight="false" outlineLevel="0" collapsed="false">
      <c r="A10" s="15" t="s">
        <v>34</v>
      </c>
      <c r="B10" s="15" t="s">
        <v>31</v>
      </c>
      <c r="C10" s="15" t="s">
        <v>29</v>
      </c>
      <c r="D10" s="15" t="s">
        <v>35</v>
      </c>
      <c r="E10" s="16" t="n">
        <f aca="false">BoardQty*4</f>
        <v>4</v>
      </c>
      <c r="F10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0.1127992</v>
      </c>
      <c r="G10" s="17" t="n">
        <f aca="false">IFERROR(E10*F10,"")</f>
        <v>0.4511968</v>
      </c>
      <c r="H10" s="18" t="s">
        <v>36</v>
      </c>
      <c r="J10" s="17" t="n">
        <f aca="false">IFERROR(LOOKUP(IF(I10="",E10,I10),{0,1,10,100,500,1000,4000},{0,0.19,0.136,0.0638,0.04472,0.03702,0.02741}),"")</f>
        <v>0.19</v>
      </c>
      <c r="K10" s="17" t="n">
        <f aca="false">IFERROR(IF(I10="",E10,I10)*J10,"")</f>
        <v>0.76</v>
      </c>
      <c r="L10" s="19" t="s">
        <v>37</v>
      </c>
      <c r="M10" s="18" t="s">
        <v>36</v>
      </c>
      <c r="O10" s="17" t="n">
        <f aca="false">IFERROR(LOOKUP(IF(N10="",E10,N10),{0,1,10,100,500,1000},{0,0.1127992,0.1127992,0.05945328,0.04374864,0.03701808}),"")</f>
        <v>0.1127992</v>
      </c>
      <c r="P10" s="17" t="n">
        <f aca="false">IFERROR(IF(N10="",E10,N10)*O10,"")</f>
        <v>0.4511968</v>
      </c>
      <c r="Q10" s="19" t="s">
        <v>38</v>
      </c>
      <c r="W10" s="16" t="n">
        <v>3242</v>
      </c>
      <c r="Y10" s="17" t="n">
        <f aca="false">IFERROR(LOOKUP(IF(X10="",E10,X10),{0,1,25,50,100,250,500,1000},{0,0.39,0.223,0.179,0.135,0.129,0.123,0.111}),"")</f>
        <v>0.39</v>
      </c>
      <c r="Z10" s="17" t="n">
        <f aca="false">IFERROR(IF(X10="",E10,X10)*Y10,"")</f>
        <v>1.56</v>
      </c>
      <c r="AA10" s="19" t="s">
        <v>39</v>
      </c>
    </row>
    <row r="11" customFormat="false" ht="15" hidden="false" customHeight="false" outlineLevel="0" collapsed="false">
      <c r="A11" s="15" t="s">
        <v>40</v>
      </c>
      <c r="B11" s="15" t="s">
        <v>31</v>
      </c>
      <c r="C11" s="15" t="s">
        <v>29</v>
      </c>
      <c r="D11" s="15" t="s">
        <v>41</v>
      </c>
      <c r="E11" s="16" t="n">
        <f aca="false">BoardQty*11</f>
        <v>11</v>
      </c>
      <c r="F11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0.024</v>
      </c>
      <c r="G11" s="17" t="n">
        <f aca="false">IFERROR(E11*F11,"")</f>
        <v>0.264</v>
      </c>
      <c r="H11" s="18" t="s">
        <v>36</v>
      </c>
      <c r="J11" s="17" t="n">
        <f aca="false">IFERROR(LOOKUP(IF(I11="",E11,I11),{0,1,10,100,500,1000,4000},{0,0.2,0.144,0.0675,0.04736,0.0392,0.02903}),"")</f>
        <v>0.144</v>
      </c>
      <c r="K11" s="17" t="n">
        <f aca="false">IFERROR(IF(I11="",E11,I11)*J11,"")</f>
        <v>1.584</v>
      </c>
      <c r="L11" s="19" t="s">
        <v>42</v>
      </c>
      <c r="M11" s="18" t="s">
        <v>36</v>
      </c>
      <c r="O11" s="17" t="n">
        <f aca="false">IFERROR(LOOKUP(IF(N11="",E11,N11),{0,1,100,500,1000},{0,0.09148576,0.09148576,0.05995184,0.04998064}),"")</f>
        <v>0.09148576</v>
      </c>
      <c r="P11" s="17" t="n">
        <f aca="false">IFERROR(IF(N11="",E11,N11)*O11,"")</f>
        <v>1.00634336</v>
      </c>
      <c r="Q11" s="19" t="s">
        <v>43</v>
      </c>
      <c r="W11" s="18" t="s">
        <v>36</v>
      </c>
      <c r="Y11" s="17" t="n">
        <f aca="false">IFERROR(LOOKUP(IF(X11="",E11,X11),{0,1,4000,8000,16000,24000},{0,0.024,0.024,0.023,0.021,0.019}),"")</f>
        <v>0.024</v>
      </c>
      <c r="Z11" s="17" t="n">
        <f aca="false">IFERROR(IF(X11="",E11,X11)*Y11,"")</f>
        <v>0.264</v>
      </c>
      <c r="AA11" s="19" t="s">
        <v>44</v>
      </c>
      <c r="AB11" s="16" t="n">
        <v>1950</v>
      </c>
      <c r="AD11" s="17" t="n">
        <f aca="false">IFERROR(LOOKUP(IF(AC11="",E11,AC11),{0,1,50,500,2500},{0,0.211888,0.211888,0.068552,0.049856}),"")</f>
        <v>0.211888</v>
      </c>
      <c r="AE11" s="17" t="n">
        <f aca="false">IFERROR(IF(AC11="",E11,AC11)*AD11,"")</f>
        <v>2.330768</v>
      </c>
      <c r="AF11" s="19" t="s">
        <v>45</v>
      </c>
    </row>
    <row r="12" customFormat="false" ht="15" hidden="false" customHeight="false" outlineLevel="0" collapsed="false">
      <c r="A12" s="15" t="s">
        <v>46</v>
      </c>
      <c r="B12" s="15" t="s">
        <v>47</v>
      </c>
      <c r="C12" s="15" t="s">
        <v>29</v>
      </c>
      <c r="E12" s="16" t="n">
        <f aca="false">BoardQty*12</f>
        <v>12</v>
      </c>
      <c r="F12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</v>
      </c>
      <c r="G12" s="17" t="n">
        <f aca="false">IFERROR(E12*F12,"")</f>
        <v>0</v>
      </c>
    </row>
    <row r="13" customFormat="false" ht="15" hidden="false" customHeight="false" outlineLevel="0" collapsed="false">
      <c r="A13" s="15" t="s">
        <v>48</v>
      </c>
      <c r="B13" s="15" t="s">
        <v>49</v>
      </c>
      <c r="C13" s="15" t="s">
        <v>50</v>
      </c>
      <c r="E13" s="16" t="n">
        <f aca="false">BoardQty*1</f>
        <v>1</v>
      </c>
      <c r="F13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</v>
      </c>
      <c r="G13" s="17" t="n">
        <f aca="false">IFERROR(E13*F13,"")</f>
        <v>0</v>
      </c>
    </row>
    <row r="14" customFormat="false" ht="15" hidden="false" customHeight="false" outlineLevel="0" collapsed="false">
      <c r="A14" s="15" t="s">
        <v>51</v>
      </c>
      <c r="B14" s="15" t="s">
        <v>52</v>
      </c>
      <c r="C14" s="15" t="s">
        <v>29</v>
      </c>
      <c r="E14" s="16" t="n">
        <f aca="false">BoardQty*1</f>
        <v>1</v>
      </c>
      <c r="F14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</v>
      </c>
      <c r="G14" s="17" t="n">
        <f aca="false">IFERROR(E14*F14,"")</f>
        <v>0</v>
      </c>
    </row>
    <row r="15" customFormat="false" ht="15" hidden="false" customHeight="false" outlineLevel="0" collapsed="false">
      <c r="A15" s="15" t="s">
        <v>53</v>
      </c>
      <c r="B15" s="15" t="s">
        <v>54</v>
      </c>
      <c r="C15" s="15" t="s">
        <v>29</v>
      </c>
      <c r="D15" s="15" t="s">
        <v>55</v>
      </c>
      <c r="E15" s="16" t="n">
        <f aca="false">BoardQty*1</f>
        <v>1</v>
      </c>
      <c r="F15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0.0835088</v>
      </c>
      <c r="G15" s="17" t="n">
        <f aca="false">IFERROR(E15*F15,"")</f>
        <v>0.0835088</v>
      </c>
      <c r="H15" s="18" t="s">
        <v>36</v>
      </c>
      <c r="J15" s="17" t="n">
        <f aca="false">IFERROR(LOOKUP(IF(I15="",E15,I15),{0,1,10,100,500,1000,3000},{0,0.15,0.106,0.05,0.03508,0.02904,0.0235}),"")</f>
        <v>0.15</v>
      </c>
      <c r="K15" s="17" t="n">
        <f aca="false">IFERROR(IF(I15="",E15,I15)*J15,"")</f>
        <v>0.15</v>
      </c>
      <c r="L15" s="19" t="s">
        <v>56</v>
      </c>
      <c r="AB15" s="16" t="n">
        <v>600</v>
      </c>
      <c r="AD15" s="17" t="n">
        <f aca="false">IFERROR(LOOKUP(IF(AC15="",E15,AC15),{0,1,100,500,1500,3000},{0,0.0835088,0.0835088,0.074784,0.0660592,0.0585808}),"")</f>
        <v>0.0835088</v>
      </c>
      <c r="AE15" s="17" t="n">
        <f aca="false">IFERROR(IF(AC15="",E15,AC15)*AD15,"")</f>
        <v>0.0835088</v>
      </c>
      <c r="AF15" s="19" t="s">
        <v>57</v>
      </c>
      <c r="AG15" s="18" t="s">
        <v>36</v>
      </c>
      <c r="AI15" s="17" t="n">
        <f aca="false">IFERROR(LOOKUP(IF(AH15="",E15,AH15),{0,1,10,100,500,3000,12000},{0,0.1738,0.1738,0.11002,0.06219,0.04146,0.03508}),"")</f>
        <v>0.1738</v>
      </c>
      <c r="AJ15" s="17" t="n">
        <f aca="false">IFERROR(IF(AH15="",E15,AH15)*AI15,"")</f>
        <v>0.1738</v>
      </c>
      <c r="AK15" s="19" t="s">
        <v>58</v>
      </c>
    </row>
    <row r="16" customFormat="false" ht="15" hidden="false" customHeight="false" outlineLevel="0" collapsed="false">
      <c r="A16" s="15" t="s">
        <v>59</v>
      </c>
      <c r="B16" s="15" t="s">
        <v>60</v>
      </c>
      <c r="C16" s="15" t="s">
        <v>61</v>
      </c>
      <c r="D16" s="15" t="s">
        <v>62</v>
      </c>
      <c r="E16" s="16" t="n">
        <f aca="false">BoardQty*4</f>
        <v>4</v>
      </c>
      <c r="F16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0.47</v>
      </c>
      <c r="G16" s="17" t="n">
        <f aca="false">IFERROR(E16*F16,"")</f>
        <v>1.88</v>
      </c>
      <c r="H16" s="16" t="n">
        <v>84199</v>
      </c>
      <c r="J16" s="17" t="n">
        <f aca="false">IFERROR(LOOKUP(IF(I16="",E16,I16),{0,1,10,25,100,250,500,1000,3000,6000,15000,30000,75000,150000},{0,0.47,0.33,0.286,0.22,0.17876,0.132,0.11,0.09,0.085,0.0775,0.0725,0.0665,0.06375}),"")</f>
        <v>0.47</v>
      </c>
      <c r="K16" s="17" t="n">
        <f aca="false">IFERROR(IF(I16="",E16,I16)*J16,"")</f>
        <v>1.88</v>
      </c>
      <c r="L16" s="19" t="s">
        <v>63</v>
      </c>
    </row>
    <row r="17" customFormat="false" ht="15" hidden="false" customHeight="false" outlineLevel="0" collapsed="false">
      <c r="A17" s="15" t="s">
        <v>64</v>
      </c>
      <c r="B17" s="15" t="s">
        <v>65</v>
      </c>
      <c r="C17" s="15" t="s">
        <v>66</v>
      </c>
      <c r="D17" s="15" t="s">
        <v>67</v>
      </c>
      <c r="E17" s="16" t="n">
        <f aca="false">BoardQty*2</f>
        <v>2</v>
      </c>
      <c r="F17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0.14</v>
      </c>
      <c r="G17" s="17" t="n">
        <f aca="false">IFERROR(E17*F17,"")</f>
        <v>0.28</v>
      </c>
      <c r="H17" s="16" t="n">
        <v>514861</v>
      </c>
      <c r="J17" s="17" t="n">
        <f aca="false">IFERROR(LOOKUP(IF(I17="",E17,I17),{0,1,10,100,500,1000,3000,6000,15000,30000,75000,150000},{0,0.14,0.131,0.0856,0.04186,0.02854,0.02356,0.02125,0.01848,0.01663,0.01478,0.01232}),"")</f>
        <v>0.14</v>
      </c>
      <c r="K17" s="17" t="n">
        <f aca="false">IFERROR(IF(I17="",E17,I17)*J17,"")</f>
        <v>0.28</v>
      </c>
      <c r="L17" s="19" t="s">
        <v>68</v>
      </c>
      <c r="M17" s="18" t="s">
        <v>36</v>
      </c>
      <c r="O17" s="17" t="n">
        <f aca="false">IFERROR(LOOKUP(IF(N17="",E17,N17),{0,1,25,50,100,250,500},{0,0.2143808,0.1844672,0.12426608,0.06456352,0.0573344,0.05147632}),"")</f>
        <v>0.2143808</v>
      </c>
      <c r="P17" s="17" t="n">
        <f aca="false">IFERROR(IF(N17="",E17,N17)*O17,"")</f>
        <v>0.4287616</v>
      </c>
      <c r="Q17" s="19" t="s">
        <v>69</v>
      </c>
      <c r="W17" s="18" t="s">
        <v>36</v>
      </c>
      <c r="Y17" s="17" t="n">
        <f aca="false">IFERROR(LOOKUP(IF(X17="",E17,X17),{0,1,25,50,100,250,500,1000},{0,0.18,0.154,0.104,0.054,0.048,0.043,0.037}),"")</f>
        <v>0.18</v>
      </c>
      <c r="Z17" s="17" t="n">
        <f aca="false">IFERROR(IF(X17="",E17,X17)*Y17,"")</f>
        <v>0.36</v>
      </c>
      <c r="AA17" s="19" t="s">
        <v>70</v>
      </c>
    </row>
    <row r="18" customFormat="false" ht="15" hidden="false" customHeight="false" outlineLevel="0" collapsed="false">
      <c r="A18" s="15" t="s">
        <v>71</v>
      </c>
      <c r="B18" s="15" t="s">
        <v>72</v>
      </c>
      <c r="C18" s="15" t="s">
        <v>66</v>
      </c>
      <c r="D18" s="15" t="s">
        <v>73</v>
      </c>
      <c r="E18" s="16" t="n">
        <f aca="false">BoardQty*1</f>
        <v>1</v>
      </c>
      <c r="F18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0.2166</v>
      </c>
      <c r="G18" s="17" t="n">
        <f aca="false">IFERROR(E18*F18,"")</f>
        <v>0.2166</v>
      </c>
      <c r="H18" s="16" t="n">
        <v>29499</v>
      </c>
      <c r="J18" s="17" t="n">
        <f aca="false">IFERROR(LOOKUP(IF(I18="",E18,I18),{0,1,10,100,500,1000,5000,10000,25000},{0,0.48,0.388,0.264,0.198,0.1485,0.12788,0.11963,0.10973}),"")</f>
        <v>0.48</v>
      </c>
      <c r="K18" s="17" t="n">
        <f aca="false">IFERROR(IF(I18="",E18,I18)*J18,"")</f>
        <v>0.48</v>
      </c>
      <c r="L18" s="19" t="s">
        <v>74</v>
      </c>
      <c r="M18" s="16" t="n">
        <v>31153</v>
      </c>
      <c r="O18" s="17" t="n">
        <f aca="false">IFERROR(LOOKUP(IF(N18="",E18,N18),{0,1,5,25,100,250,500,1000,5000},{0,0.398848,0.398848,0.3477456,0.2418016,0.2318304,0.2193664,0.1645248,0.08899296}),"")</f>
        <v>0.398848</v>
      </c>
      <c r="P18" s="17" t="n">
        <f aca="false">IFERROR(IF(N18="",E18,N18)*O18,"")</f>
        <v>0.398848</v>
      </c>
      <c r="Q18" s="19" t="s">
        <v>75</v>
      </c>
      <c r="W18" s="16" t="n">
        <v>28441</v>
      </c>
      <c r="Y18" s="17" t="n">
        <f aca="false">IFERROR(LOOKUP(IF(X18="",E18,X18),{0,1,5,10,25,50,100,250,500,1000},{0,0.44,0.44,0.361,0.314,0.267,0.22,0.203,0.187,0.168}),"")</f>
        <v>0.44</v>
      </c>
      <c r="Z18" s="17" t="n">
        <f aca="false">IFERROR(IF(X18="",E18,X18)*Y18,"")</f>
        <v>0.44</v>
      </c>
      <c r="AA18" s="19" t="s">
        <v>76</v>
      </c>
      <c r="AB18" s="16" t="n">
        <v>270</v>
      </c>
      <c r="AD18" s="17" t="n">
        <f aca="false">IFERROR(LOOKUP(IF(AC18="",E18,AC18),{0,1,10,50,250,1250,2500},{0,0.3689344,0.3689344,0.3215712,0.274208,0.211888,0.1894528}),"")</f>
        <v>0.3689344</v>
      </c>
      <c r="AE18" s="17" t="n">
        <f aca="false">IFERROR(IF(AC18="",E18,AC18)*AD18,"")</f>
        <v>0.3689344</v>
      </c>
      <c r="AF18" s="19" t="s">
        <v>77</v>
      </c>
      <c r="AG18" s="16" t="n">
        <v>4693</v>
      </c>
      <c r="AI18" s="17" t="n">
        <f aca="false">IFERROR(LOOKUP(IF(AH18="",E18,AH18),{0,1,3,25,100,500,5000},{0,0.2166,0.2166,0.136,0.0984,0.0855,0.0766}),"")</f>
        <v>0.2166</v>
      </c>
      <c r="AJ18" s="17" t="n">
        <f aca="false">IFERROR(IF(AH18="",E18,AH18)*AI18,"")</f>
        <v>0.2166</v>
      </c>
      <c r="AK18" s="19" t="s">
        <v>73</v>
      </c>
    </row>
    <row r="19" customFormat="false" ht="15" hidden="false" customHeight="false" outlineLevel="0" collapsed="false">
      <c r="A19" s="15" t="s">
        <v>78</v>
      </c>
      <c r="B19" s="15" t="s">
        <v>79</v>
      </c>
      <c r="C19" s="15" t="s">
        <v>61</v>
      </c>
      <c r="D19" s="15" t="s">
        <v>80</v>
      </c>
      <c r="E19" s="16" t="n">
        <f aca="false">BoardQty*1</f>
        <v>1</v>
      </c>
      <c r="F19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0.43</v>
      </c>
      <c r="G19" s="17" t="n">
        <f aca="false">IFERROR(E19*F19,"")</f>
        <v>0.43</v>
      </c>
      <c r="H19" s="16" t="n">
        <v>5806</v>
      </c>
      <c r="J19" s="17" t="n">
        <f aca="false">IFERROR(LOOKUP(IF(I19="",E19,I19),{0,1,10,25,100,250,500,1000,3000,6000,15000,30000,75000},{0,0.43,0.313,0.2552,0.2042,0.17228,0.14674,0.11484,0.1044,0.0986,0.0899,0.0841,0.07714}),"")</f>
        <v>0.43</v>
      </c>
      <c r="K19" s="17" t="n">
        <f aca="false">IFERROR(IF(I19="",E19,I19)*J19,"")</f>
        <v>0.43</v>
      </c>
      <c r="L19" s="19" t="s">
        <v>81</v>
      </c>
    </row>
    <row r="20" customFormat="false" ht="15" hidden="false" customHeight="false" outlineLevel="0" collapsed="false">
      <c r="A20" s="15" t="s">
        <v>82</v>
      </c>
      <c r="B20" s="15" t="s">
        <v>83</v>
      </c>
      <c r="C20" s="15" t="s">
        <v>61</v>
      </c>
      <c r="D20" s="15" t="s">
        <v>84</v>
      </c>
      <c r="E20" s="16" t="n">
        <f aca="false">BoardQty*4</f>
        <v>4</v>
      </c>
      <c r="F20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0.54</v>
      </c>
      <c r="G20" s="17" t="n">
        <f aca="false">IFERROR(E20*F20,"")</f>
        <v>2.16</v>
      </c>
      <c r="H20" s="16" t="n">
        <v>5357</v>
      </c>
      <c r="J20" s="17" t="n">
        <f aca="false">IFERROR(LOOKUP(IF(I20="",E20,I20),{0,1,10,25,100,250,500,1000,3000,6000,15000,30000,75000},{0,0.54,0.388,0.3168,0.2534,0.21384,0.18216,0.14256,0.1188,0.108,0.1008,0.0972,0.0936}),"")</f>
        <v>0.54</v>
      </c>
      <c r="K20" s="17" t="n">
        <f aca="false">IFERROR(IF(I20="",E20,I20)*J20,"")</f>
        <v>2.16</v>
      </c>
      <c r="L20" s="19" t="s">
        <v>85</v>
      </c>
    </row>
    <row r="21" customFormat="false" ht="15" hidden="false" customHeight="false" outlineLevel="0" collapsed="false">
      <c r="A21" s="15" t="s">
        <v>86</v>
      </c>
      <c r="B21" s="15" t="s">
        <v>87</v>
      </c>
      <c r="C21" s="15" t="s">
        <v>66</v>
      </c>
      <c r="D21" s="15" t="s">
        <v>88</v>
      </c>
      <c r="E21" s="16" t="n">
        <f aca="false">BoardQty*21</f>
        <v>21</v>
      </c>
      <c r="F21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0.08291</v>
      </c>
      <c r="G21" s="17" t="n">
        <f aca="false">IFERROR(E21*F21,"")</f>
        <v>1.74111</v>
      </c>
      <c r="H21" s="16" t="n">
        <v>42988</v>
      </c>
      <c r="J21" s="17" t="n">
        <f aca="false">IFERROR(LOOKUP(IF(I21="",E21,I21),{0,1,10,100,500,1000,3000,6000,15000,30000,75000},{0,0.36,0.266,0.1509,0.09992,0.0766,0.06468,0.05821,0.05174,0.04851,0.04312}),"")</f>
        <v>0.266</v>
      </c>
      <c r="K21" s="17" t="n">
        <f aca="false">IFERROR(IF(I21="",E21,I21)*J21,"")</f>
        <v>5.586</v>
      </c>
      <c r="L21" s="19" t="s">
        <v>89</v>
      </c>
      <c r="M21" s="16" t="n">
        <v>6982</v>
      </c>
      <c r="O21" s="17" t="n">
        <f aca="false">IFERROR(LOOKUP(IF(N21="",E21,N21),{0,1,5,25,100,250,500,1000,5000},{0,0.3128464,0.3128464,0.3028752,0.09921344,0.09260752,0.0860016,0.06082432,0.04885888}),"")</f>
        <v>0.3128464</v>
      </c>
      <c r="P21" s="17" t="n">
        <f aca="false">IFERROR(IF(N21="",E21,N21)*O21,"")</f>
        <v>6.5697744</v>
      </c>
      <c r="Q21" s="19" t="s">
        <v>90</v>
      </c>
      <c r="W21" s="16" t="n">
        <v>554</v>
      </c>
      <c r="Y21" s="17" t="n">
        <f aca="false">IFERROR(LOOKUP(IF(X21="",E21,X21),{0,1,10,25,50,100,250,500,1000},{0,0.35,0.223,0.181,0.138,0.096,0.089,0.081,0.074}),"")</f>
        <v>0.223</v>
      </c>
      <c r="Z21" s="17" t="n">
        <f aca="false">IFERROR(IF(X21="",E21,X21)*Y21,"")</f>
        <v>4.683</v>
      </c>
      <c r="AA21" s="19" t="s">
        <v>91</v>
      </c>
      <c r="AB21" s="16" t="n">
        <v>1600</v>
      </c>
      <c r="AD21" s="17" t="n">
        <f aca="false">IFERROR(LOOKUP(IF(AC21="",E21,AC21),{0,1,100,200,300,400,500},{0,0.112176,0.112176,0.1071904,0.1034512,0.099712,0.0947264}),"")</f>
        <v>0.112176</v>
      </c>
      <c r="AE21" s="17" t="n">
        <f aca="false">IFERROR(IF(AC21="",E21,AC21)*AD21,"")</f>
        <v>2.355696</v>
      </c>
      <c r="AF21" s="19" t="s">
        <v>92</v>
      </c>
      <c r="AG21" s="16" t="n">
        <v>6366</v>
      </c>
      <c r="AI21" s="17" t="n">
        <f aca="false">IFERROR(LOOKUP(IF(AH21="",E21,AH21),{0,1,10,50,250,1000,3000},{0,0.08291,0.08291,0.06241,0.05015,0.04506,0.04206}),"")</f>
        <v>0.08291</v>
      </c>
      <c r="AJ21" s="17" t="n">
        <f aca="false">IFERROR(IF(AH21="",E21,AH21)*AI21,"")</f>
        <v>1.74111</v>
      </c>
      <c r="AK21" s="19" t="s">
        <v>88</v>
      </c>
    </row>
    <row r="22" customFormat="false" ht="15" hidden="false" customHeight="false" outlineLevel="0" collapsed="false">
      <c r="A22" s="15" t="s">
        <v>93</v>
      </c>
      <c r="B22" s="15" t="s">
        <v>94</v>
      </c>
      <c r="E22" s="16" t="n">
        <f aca="false">BoardQty*1</f>
        <v>1</v>
      </c>
      <c r="F22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</v>
      </c>
      <c r="G22" s="17" t="n">
        <f aca="false">IFERROR(E22*F22,"")</f>
        <v>0</v>
      </c>
    </row>
    <row r="23" customFormat="false" ht="15" hidden="false" customHeight="false" outlineLevel="0" collapsed="false">
      <c r="A23" s="15" t="s">
        <v>95</v>
      </c>
      <c r="B23" s="15" t="s">
        <v>96</v>
      </c>
      <c r="C23" s="15" t="s">
        <v>97</v>
      </c>
      <c r="D23" s="15" t="s">
        <v>98</v>
      </c>
      <c r="E23" s="16" t="n">
        <f aca="false">BoardQty*4</f>
        <v>4</v>
      </c>
      <c r="F23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0.09896416</v>
      </c>
      <c r="G23" s="17" t="n">
        <f aca="false">IFERROR(E23*F23,"")</f>
        <v>0.39585664</v>
      </c>
      <c r="M23" s="18" t="s">
        <v>36</v>
      </c>
      <c r="O23" s="17" t="n">
        <f aca="false">IFERROR(LOOKUP(IF(N23="",E23,N23),{0,1,100,500,1000,2500,5000,10000},{0,0.09896416,0.09896416,0.09460176,0.07740144,0.07590576,0.07428544,0.07303904}),"")</f>
        <v>0.09896416</v>
      </c>
      <c r="P23" s="17" t="n">
        <f aca="false">IFERROR(IF(N23="",E23,N23)*O23,"")</f>
        <v>0.39585664</v>
      </c>
      <c r="Q23" s="19" t="s">
        <v>99</v>
      </c>
      <c r="W23" s="16" t="n">
        <v>2579</v>
      </c>
      <c r="Y23" s="17" t="n">
        <f aca="false">IFERROR(LOOKUP(IF(X23="",E23,X23),{0,1,10,25,50,100,250,500,1000},{0,0.39,0.236,0.167,0.137,0.118,0.099,0.092,0.081}),"")</f>
        <v>0.39</v>
      </c>
      <c r="Z23" s="17" t="n">
        <f aca="false">IFERROR(IF(X23="",E23,X23)*Y23,"")</f>
        <v>1.56</v>
      </c>
      <c r="AA23" s="19" t="s">
        <v>100</v>
      </c>
    </row>
    <row r="24" customFormat="false" ht="15" hidden="false" customHeight="false" outlineLevel="0" collapsed="false">
      <c r="A24" s="15" t="s">
        <v>101</v>
      </c>
      <c r="B24" s="15" t="s">
        <v>102</v>
      </c>
      <c r="C24" s="15" t="s">
        <v>97</v>
      </c>
      <c r="D24" s="15" t="s">
        <v>103</v>
      </c>
      <c r="E24" s="16" t="n">
        <f aca="false">BoardQty*4</f>
        <v>4</v>
      </c>
      <c r="F24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0.75</v>
      </c>
      <c r="G24" s="17" t="n">
        <f aca="false">IFERROR(E24*F24,"")</f>
        <v>3</v>
      </c>
      <c r="H24" s="16" t="n">
        <v>892</v>
      </c>
      <c r="J24" s="17" t="n">
        <f aca="false">IFERROR(LOOKUP(IF(I24="",E24,I24),{0,1,5,10,25,50,100,250,500,1000},{0,0.75,0.626,0.563,0.5,0.45,0.4375,0.425,0.4125,0.375}),"")</f>
        <v>0.75</v>
      </c>
      <c r="K24" s="17" t="n">
        <f aca="false">IFERROR(IF(I24="",E24,I24)*J24,"")</f>
        <v>3</v>
      </c>
      <c r="L24" s="19" t="s">
        <v>104</v>
      </c>
    </row>
    <row r="25" customFormat="false" ht="15" hidden="false" customHeight="false" outlineLevel="0" collapsed="false">
      <c r="A25" s="15" t="s">
        <v>105</v>
      </c>
      <c r="B25" s="15" t="s">
        <v>106</v>
      </c>
      <c r="C25" s="15" t="s">
        <v>106</v>
      </c>
      <c r="D25" s="15" t="s">
        <v>107</v>
      </c>
      <c r="E25" s="16" t="n">
        <f aca="false">BoardQty*3</f>
        <v>3</v>
      </c>
      <c r="F25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1.05</v>
      </c>
      <c r="G25" s="17" t="n">
        <f aca="false">IFERROR(E25*F25,"")</f>
        <v>3.15</v>
      </c>
      <c r="H25" s="16" t="n">
        <v>25023</v>
      </c>
      <c r="J25" s="17" t="n">
        <f aca="false">IFERROR(LOOKUP(IF(I25="",E25,I25),{0,1,10,25,50,100,250,500,1000,2500},{0,1.05,0.923,0.8688,0.8326,0.7964,0.724,0.6516,0.5792,0.5249}),"")</f>
        <v>1.05</v>
      </c>
      <c r="K25" s="17" t="n">
        <f aca="false">IFERROR(IF(I25="",E25,I25)*J25,"")</f>
        <v>3.15</v>
      </c>
      <c r="L25" s="19" t="s">
        <v>108</v>
      </c>
    </row>
    <row r="26" customFormat="false" ht="15" hidden="false" customHeight="false" outlineLevel="0" collapsed="false">
      <c r="A26" s="15" t="s">
        <v>109</v>
      </c>
      <c r="B26" s="15" t="s">
        <v>110</v>
      </c>
      <c r="C26" s="15" t="s">
        <v>111</v>
      </c>
      <c r="E26" s="16" t="n">
        <f aca="false">BoardQty*1</f>
        <v>1</v>
      </c>
      <c r="F26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</v>
      </c>
      <c r="G26" s="17" t="n">
        <f aca="false">IFERROR(E26*F26,"")</f>
        <v>0</v>
      </c>
    </row>
    <row r="27" customFormat="false" ht="15" hidden="false" customHeight="false" outlineLevel="0" collapsed="false">
      <c r="A27" s="15" t="s">
        <v>112</v>
      </c>
      <c r="B27" s="15" t="s">
        <v>113</v>
      </c>
      <c r="C27" s="15" t="s">
        <v>114</v>
      </c>
      <c r="E27" s="16" t="n">
        <f aca="false">BoardQty*24</f>
        <v>24</v>
      </c>
      <c r="F27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</v>
      </c>
      <c r="G27" s="17" t="n">
        <f aca="false">IFERROR(E27*F27,"")</f>
        <v>0</v>
      </c>
    </row>
    <row r="28" customFormat="false" ht="15" hidden="false" customHeight="false" outlineLevel="0" collapsed="false">
      <c r="A28" s="15" t="s">
        <v>115</v>
      </c>
      <c r="B28" s="15" t="s">
        <v>116</v>
      </c>
      <c r="C28" s="15" t="s">
        <v>117</v>
      </c>
      <c r="D28" s="15" t="s">
        <v>118</v>
      </c>
      <c r="E28" s="16" t="n">
        <f aca="false">BoardQty*2</f>
        <v>2</v>
      </c>
      <c r="F28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1.44</v>
      </c>
      <c r="G28" s="17" t="n">
        <f aca="false">IFERROR(E28*F28,"")</f>
        <v>2.88</v>
      </c>
      <c r="H28" s="16" t="n">
        <v>7041</v>
      </c>
      <c r="J28" s="17" t="n">
        <f aca="false">IFERROR(LOOKUP(IF(I28="",E28,I28),{0,1,10,25,50,100,250,500},{0,1.44,1.35,1.2004,1.1404,1.0804,0.96032,0.9003}),"")</f>
        <v>1.44</v>
      </c>
      <c r="K28" s="17" t="n">
        <f aca="false">IFERROR(IF(I28="",E28,I28)*J28,"")</f>
        <v>2.88</v>
      </c>
      <c r="L28" s="19" t="s">
        <v>119</v>
      </c>
      <c r="AB28" s="15" t="n">
        <v>14</v>
      </c>
      <c r="AF28" s="19" t="s">
        <v>120</v>
      </c>
    </row>
    <row r="29" customFormat="false" ht="15" hidden="false" customHeight="false" outlineLevel="0" collapsed="false">
      <c r="A29" s="15" t="s">
        <v>121</v>
      </c>
      <c r="B29" s="15" t="s">
        <v>122</v>
      </c>
      <c r="C29" s="15" t="s">
        <v>123</v>
      </c>
      <c r="D29" s="15" t="s">
        <v>124</v>
      </c>
      <c r="E29" s="16" t="n">
        <f aca="false">BoardQty*1</f>
        <v>1</v>
      </c>
      <c r="F29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0.442472</v>
      </c>
      <c r="G29" s="17" t="n">
        <f aca="false">IFERROR(E29*F29,"")</f>
        <v>0.442472</v>
      </c>
      <c r="H29" s="16" t="n">
        <v>9027</v>
      </c>
      <c r="J29" s="17" t="n">
        <f aca="false">IFERROR(LOOKUP(IF(I29="",E29,I29),{0,1,10,100,500,1000,3000,5000,10000,25000},{0,0.66,0.58,0.414,0.34776,0.2448,0.2304,0.2232,0.216,0.2128}),"")</f>
        <v>0.66</v>
      </c>
      <c r="K29" s="17" t="n">
        <f aca="false">IFERROR(IF(I29="",E29,I29)*J29,"")</f>
        <v>0.66</v>
      </c>
      <c r="L29" s="19" t="s">
        <v>125</v>
      </c>
      <c r="AB29" s="16" t="n">
        <v>20</v>
      </c>
      <c r="AD29" s="17" t="n">
        <f aca="false">IFERROR(LOOKUP(IF(AC29="",E29,AC29),{0,1,10,100,500,1000,2000},{0,0.442472,0.442472,0.3963552,0.3228176,0.255512,0.2505264}),"")</f>
        <v>0.442472</v>
      </c>
      <c r="AE29" s="17" t="n">
        <f aca="false">IFERROR(IF(AC29="",E29,AC29)*AD29,"")</f>
        <v>0.442472</v>
      </c>
      <c r="AF29" s="19" t="s">
        <v>126</v>
      </c>
    </row>
    <row r="30" customFormat="false" ht="15" hidden="false" customHeight="false" outlineLevel="0" collapsed="false">
      <c r="A30" s="15" t="s">
        <v>127</v>
      </c>
      <c r="B30" s="15" t="s">
        <v>128</v>
      </c>
      <c r="C30" s="15" t="s">
        <v>128</v>
      </c>
      <c r="D30" s="15" t="s">
        <v>129</v>
      </c>
      <c r="E30" s="16" t="n">
        <f aca="false">BoardQty*1</f>
        <v>1</v>
      </c>
      <c r="F30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0.1</v>
      </c>
      <c r="G30" s="17" t="n">
        <f aca="false">IFERROR(E30*F30,"")</f>
        <v>0.1</v>
      </c>
      <c r="H30" s="16" t="n">
        <v>66440</v>
      </c>
      <c r="J30" s="17" t="n">
        <f aca="false">IFERROR(LOOKUP(IF(I30="",E30,I30),{0,1,10,25,50,100,250,500,1000,5000},{0,0.1,0.091,0.0876,0.0844,0.0798,0.07508,0.07196,0.05475,0.04536}),"")</f>
        <v>0.1</v>
      </c>
      <c r="K30" s="17" t="n">
        <f aca="false">IFERROR(IF(I30="",E30,I30)*J30,"")</f>
        <v>0.1</v>
      </c>
      <c r="L30" s="19" t="s">
        <v>130</v>
      </c>
    </row>
    <row r="31" customFormat="false" ht="15" hidden="false" customHeight="false" outlineLevel="0" collapsed="false">
      <c r="A31" s="15" t="s">
        <v>131</v>
      </c>
      <c r="B31" s="15" t="s">
        <v>132</v>
      </c>
      <c r="C31" s="15" t="s">
        <v>133</v>
      </c>
      <c r="D31" s="15" t="s">
        <v>134</v>
      </c>
      <c r="E31" s="16" t="n">
        <f aca="false">BoardQty*2</f>
        <v>2</v>
      </c>
      <c r="F31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0.54</v>
      </c>
      <c r="G31" s="17" t="n">
        <f aca="false">IFERROR(E31*F31,"")</f>
        <v>1.08</v>
      </c>
      <c r="M31" s="16" t="n">
        <v>200</v>
      </c>
      <c r="O31" s="17" t="n">
        <f aca="false">IFERROR(LOOKUP(IF(N31="",E31,N31),{0,1,5,10,15,25,75,150},{0,22.958688,18.44672,16.714224,15.879136,15.255936,12.950096,11.242528}),"")</f>
        <v>22.958688</v>
      </c>
      <c r="P31" s="17" t="n">
        <f aca="false">IFERROR(IF(N31="",E31,N31)*O31,"")</f>
        <v>45.917376</v>
      </c>
      <c r="Q31" s="19" t="s">
        <v>134</v>
      </c>
      <c r="W31" s="16" t="n">
        <v>309</v>
      </c>
      <c r="Y31" s="17" t="n">
        <f aca="false">IFERROR(LOOKUP(IF(X31="",E31,X31),{0,1,3,50,100,250,500},{0,0.54,0.51,0.49,0.47,0.45,0.44}),"")</f>
        <v>0.54</v>
      </c>
      <c r="Z31" s="17" t="n">
        <f aca="false">IFERROR(IF(X31="",E31,X31)*Y31,"")</f>
        <v>1.08</v>
      </c>
      <c r="AA31" s="19" t="s">
        <v>135</v>
      </c>
      <c r="AB31" s="16" t="n">
        <v>70</v>
      </c>
      <c r="AD31" s="17" t="n">
        <f aca="false">IFERROR(LOOKUP(IF(AC31="",E31,AC31),{0,1,5,75,250,500,1000},{0,0.7029696,0.7029696,0.6456352,0.6032576,0.5783296,0.548416}),"")</f>
        <v>0.7029696</v>
      </c>
      <c r="AE31" s="17" t="n">
        <f aca="false">IFERROR(IF(AC31="",E31,AC31)*AD31,"")</f>
        <v>1.4059392</v>
      </c>
      <c r="AF31" s="19" t="s">
        <v>136</v>
      </c>
    </row>
    <row r="32" customFormat="false" ht="15" hidden="false" customHeight="false" outlineLevel="0" collapsed="false">
      <c r="A32" s="15" t="s">
        <v>137</v>
      </c>
      <c r="B32" s="15" t="s">
        <v>138</v>
      </c>
      <c r="C32" s="15" t="s">
        <v>139</v>
      </c>
      <c r="E32" s="16" t="n">
        <f aca="false">BoardQty*1</f>
        <v>1</v>
      </c>
      <c r="F32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</v>
      </c>
      <c r="G32" s="17" t="n">
        <f aca="false">IFERROR(E32*F32,"")</f>
        <v>0</v>
      </c>
    </row>
    <row r="33" customFormat="false" ht="15" hidden="false" customHeight="false" outlineLevel="0" collapsed="false">
      <c r="A33" s="15" t="s">
        <v>140</v>
      </c>
      <c r="B33" s="15" t="s">
        <v>141</v>
      </c>
      <c r="C33" s="15" t="s">
        <v>142</v>
      </c>
      <c r="E33" s="16" t="n">
        <f aca="false">BoardQty*1</f>
        <v>1</v>
      </c>
      <c r="F33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</v>
      </c>
      <c r="G33" s="17" t="n">
        <f aca="false">IFERROR(E33*F33,"")</f>
        <v>0</v>
      </c>
    </row>
    <row r="34" customFormat="false" ht="15" hidden="false" customHeight="false" outlineLevel="0" collapsed="false">
      <c r="A34" s="15" t="s">
        <v>143</v>
      </c>
      <c r="B34" s="15" t="s">
        <v>144</v>
      </c>
      <c r="C34" s="15" t="s">
        <v>145</v>
      </c>
      <c r="D34" s="15" t="s">
        <v>146</v>
      </c>
      <c r="E34" s="16" t="n">
        <f aca="false">BoardQty*2</f>
        <v>2</v>
      </c>
      <c r="F34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0.0162032</v>
      </c>
      <c r="G34" s="17" t="n">
        <f aca="false">IFERROR(E34*F34,"")</f>
        <v>0.0324064</v>
      </c>
      <c r="H34" s="16" t="n">
        <v>191254</v>
      </c>
      <c r="J34" s="17" t="n">
        <f aca="false">IFERROR(LOOKUP(IF(I34="",E34,I34),{0,1,10,100,500,1000,3000,6000,10000,15000,30000,50000,75000,100000,150000,250000},{0,0.12,0.109,0.0595,0.03664,0.02498,0.02062,0.0186,0.01575,0.01617,0.01418,0.0126,0.01294,0.01181,0.01078,0.0105}),"")</f>
        <v>0.12</v>
      </c>
      <c r="K34" s="17" t="n">
        <f aca="false">IFERROR(IF(I34="",E34,I34)*J34,"")</f>
        <v>0.24</v>
      </c>
      <c r="L34" s="19" t="s">
        <v>147</v>
      </c>
      <c r="AB34" s="18" t="s">
        <v>36</v>
      </c>
      <c r="AD34" s="17" t="n">
        <f aca="false">IFERROR(LOOKUP(IF(AC34="",E34,AC34),{0,1,3000,9000},{0,0.0162032,0.0162032,0.0162032}),"")</f>
        <v>0.0162032</v>
      </c>
      <c r="AE34" s="17" t="n">
        <f aca="false">IFERROR(IF(AC34="",E34,AC34)*AD34,"")</f>
        <v>0.0324064</v>
      </c>
      <c r="AF34" s="19" t="s">
        <v>148</v>
      </c>
      <c r="AG34" s="16" t="n">
        <v>23266</v>
      </c>
      <c r="AI34" s="17" t="n">
        <f aca="false">IFERROR(LOOKUP(IF(AH34="",E34,AH34),{0,1,25,100,500,3000,12000},{0,0.03235,0.03235,0.01548,0.01248,0.01035,0.00976}),"")</f>
        <v>0.03235</v>
      </c>
      <c r="AJ34" s="17" t="n">
        <f aca="false">IFERROR(IF(AH34="",E34,AH34)*AI34,"")</f>
        <v>0.0647</v>
      </c>
      <c r="AK34" s="19" t="s">
        <v>146</v>
      </c>
    </row>
    <row r="35" customFormat="false" ht="15" hidden="false" customHeight="false" outlineLevel="0" collapsed="false">
      <c r="A35" s="15" t="s">
        <v>149</v>
      </c>
      <c r="B35" s="15" t="s">
        <v>144</v>
      </c>
      <c r="C35" s="15" t="s">
        <v>150</v>
      </c>
      <c r="D35" s="15" t="s">
        <v>146</v>
      </c>
      <c r="E35" s="16" t="n">
        <f aca="false">BoardQty*1</f>
        <v>1</v>
      </c>
      <c r="F35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0.0162032</v>
      </c>
      <c r="G35" s="17" t="n">
        <f aca="false">IFERROR(E35*F35,"")</f>
        <v>0.0162032</v>
      </c>
      <c r="AB35" s="18" t="s">
        <v>36</v>
      </c>
      <c r="AD35" s="17" t="n">
        <f aca="false">IFERROR(LOOKUP(IF(AC35="",E35,AC35),{0,1,3000,9000},{0,0.0162032,0.0162032,0.0162032}),"")</f>
        <v>0.0162032</v>
      </c>
      <c r="AE35" s="17" t="n">
        <f aca="false">IFERROR(IF(AC35="",E35,AC35)*AD35,"")</f>
        <v>0.0162032</v>
      </c>
      <c r="AF35" s="19" t="s">
        <v>148</v>
      </c>
      <c r="AG35" s="16" t="n">
        <v>23266</v>
      </c>
      <c r="AI35" s="17" t="n">
        <f aca="false">IFERROR(LOOKUP(IF(AH35="",E35,AH35),{0,1,25,100,500,3000,12000},{0,0.03235,0.03235,0.01548,0.01248,0.01035,0.00976}),"")</f>
        <v>0.03235</v>
      </c>
      <c r="AJ35" s="17" t="n">
        <f aca="false">IFERROR(IF(AH35="",E35,AH35)*AI35,"")</f>
        <v>0.03235</v>
      </c>
      <c r="AK35" s="19" t="s">
        <v>146</v>
      </c>
    </row>
    <row r="36" customFormat="false" ht="15" hidden="false" customHeight="false" outlineLevel="0" collapsed="false">
      <c r="A36" s="15" t="s">
        <v>151</v>
      </c>
      <c r="B36" s="15" t="s">
        <v>152</v>
      </c>
      <c r="C36" s="15" t="s">
        <v>29</v>
      </c>
      <c r="D36" s="15" t="s">
        <v>153</v>
      </c>
      <c r="E36" s="16" t="n">
        <f aca="false">BoardQty*1</f>
        <v>1</v>
      </c>
      <c r="F36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0.1</v>
      </c>
      <c r="G36" s="17" t="n">
        <f aca="false">IFERROR(E36*F36,"")</f>
        <v>0.1</v>
      </c>
      <c r="H36" s="16" t="n">
        <v>354085</v>
      </c>
      <c r="J36" s="17" t="n">
        <f aca="false">IFERROR(LOOKUP(IF(I36="",E36,I36),{0,1,10,100,1000,2500,5000,10000,25000,50000,125000},{0,0.1,0.017,0.0067,0.00303,0.00263,0.00217,0.00189,0.00166,0.00152,0.00151}),"")</f>
        <v>0.1</v>
      </c>
      <c r="K36" s="17" t="n">
        <f aca="false">IFERROR(IF(I36="",E36,I36)*J36,"")</f>
        <v>0.1</v>
      </c>
      <c r="L36" s="19" t="s">
        <v>154</v>
      </c>
    </row>
    <row r="37" customFormat="false" ht="15" hidden="false" customHeight="false" outlineLevel="0" collapsed="false">
      <c r="A37" s="15" t="s">
        <v>155</v>
      </c>
      <c r="B37" s="15" t="s">
        <v>156</v>
      </c>
      <c r="C37" s="15" t="s">
        <v>29</v>
      </c>
      <c r="D37" s="15" t="s">
        <v>157</v>
      </c>
      <c r="E37" s="16" t="n">
        <f aca="false">BoardQty*2</f>
        <v>2</v>
      </c>
      <c r="F37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0.1</v>
      </c>
      <c r="G37" s="17" t="n">
        <f aca="false">IFERROR(E37*F37,"")</f>
        <v>0.2</v>
      </c>
      <c r="H37" s="16" t="n">
        <v>1062</v>
      </c>
      <c r="J37" s="17" t="n">
        <f aca="false">IFERROR(LOOKUP(IF(I37="",E37,I37),{0,1,10,100,1000,2500,5000,10000,25000,50000,125000},{0,0.1,0.017,0.0067,0.00303,0.00263,0.00217,0.00189,0.00166,0.00152,0.00151}),"")</f>
        <v>0.1</v>
      </c>
      <c r="K37" s="17" t="n">
        <f aca="false">IFERROR(IF(I37="",E37,I37)*J37,"")</f>
        <v>0.2</v>
      </c>
      <c r="L37" s="19" t="s">
        <v>158</v>
      </c>
    </row>
    <row r="38" customFormat="false" ht="15" hidden="false" customHeight="false" outlineLevel="0" collapsed="false">
      <c r="A38" s="15" t="s">
        <v>159</v>
      </c>
      <c r="B38" s="15" t="s">
        <v>160</v>
      </c>
      <c r="C38" s="15" t="s">
        <v>29</v>
      </c>
      <c r="D38" s="15" t="s">
        <v>153</v>
      </c>
      <c r="E38" s="16" t="n">
        <f aca="false">BoardQty*1</f>
        <v>1</v>
      </c>
      <c r="F38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0.1</v>
      </c>
      <c r="G38" s="17" t="n">
        <f aca="false">IFERROR(E38*F38,"")</f>
        <v>0.1</v>
      </c>
      <c r="H38" s="16" t="n">
        <v>354085</v>
      </c>
      <c r="J38" s="17" t="n">
        <f aca="false">IFERROR(LOOKUP(IF(I38="",E38,I38),{0,1,10,100,1000,2500,5000,10000,25000,50000,125000},{0,0.1,0.017,0.0067,0.00303,0.00263,0.00217,0.00189,0.00166,0.00152,0.00151}),"")</f>
        <v>0.1</v>
      </c>
      <c r="K38" s="17" t="n">
        <f aca="false">IFERROR(IF(I38="",E38,I38)*J38,"")</f>
        <v>0.1</v>
      </c>
      <c r="L38" s="19" t="s">
        <v>154</v>
      </c>
    </row>
    <row r="39" customFormat="false" ht="15" hidden="false" customHeight="false" outlineLevel="0" collapsed="false">
      <c r="A39" s="15" t="s">
        <v>161</v>
      </c>
      <c r="B39" s="15" t="s">
        <v>162</v>
      </c>
      <c r="C39" s="15" t="s">
        <v>29</v>
      </c>
      <c r="D39" s="15" t="s">
        <v>163</v>
      </c>
      <c r="E39" s="16" t="n">
        <f aca="false">BoardQty*11</f>
        <v>11</v>
      </c>
      <c r="F39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0.017</v>
      </c>
      <c r="G39" s="17" t="n">
        <f aca="false">IFERROR(E39*F39,"")</f>
        <v>0.187</v>
      </c>
      <c r="H39" s="16" t="n">
        <v>171810</v>
      </c>
      <c r="J39" s="17" t="n">
        <f aca="false">IFERROR(LOOKUP(IF(I39="",E39,I39),{0,1,10,100,1000,2500,5000,10000,25000,30000,50000,100000,125000},{0,0.1,0.017,0.0067,0.00303,0.00263,0.0023,0.00182,0.00166,0.0016,0.00146,0.00145,0.00151}),"")</f>
        <v>0.017</v>
      </c>
      <c r="K39" s="17" t="n">
        <f aca="false">IFERROR(IF(I39="",E39,I39)*J39,"")</f>
        <v>0.187</v>
      </c>
      <c r="L39" s="19" t="s">
        <v>164</v>
      </c>
      <c r="M39" s="16" t="n">
        <v>1249</v>
      </c>
      <c r="O39" s="17" t="n">
        <f aca="false">IFERROR(LOOKUP(IF(N39="",E39,N39),{0,1,25,50,100,250,500},{0,0.0274208,0.02704688,0.02667296,0.01919456,0.018696,0.0180728}),"")</f>
        <v>0.0274208</v>
      </c>
      <c r="P39" s="17" t="n">
        <f aca="false">IFERROR(IF(N39="",E39,N39)*O39,"")</f>
        <v>0.3016288</v>
      </c>
      <c r="Q39" s="19" t="s">
        <v>165</v>
      </c>
      <c r="W39" s="16" t="n">
        <v>1249</v>
      </c>
      <c r="Y39" s="17" t="n">
        <f aca="false">IFERROR(LOOKUP(IF(X39="",E39,X39),{0,1,25,50,100,250,500,1000},{0,0.11,0.039,0.028,0.023,0.021,0.019,0.018}),"")</f>
        <v>0.11</v>
      </c>
      <c r="Z39" s="17" t="n">
        <f aca="false">IFERROR(IF(X39="",E39,X39)*Y39,"")</f>
        <v>1.21</v>
      </c>
      <c r="AA39" s="19" t="s">
        <v>166</v>
      </c>
    </row>
    <row r="40" customFormat="false" ht="15" hidden="false" customHeight="false" outlineLevel="0" collapsed="false">
      <c r="A40" s="15" t="s">
        <v>167</v>
      </c>
      <c r="B40" s="15" t="s">
        <v>168</v>
      </c>
      <c r="C40" s="15" t="s">
        <v>29</v>
      </c>
      <c r="D40" s="15" t="s">
        <v>169</v>
      </c>
      <c r="E40" s="16" t="n">
        <f aca="false">BoardQty*7</f>
        <v>7</v>
      </c>
      <c r="F40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0.1</v>
      </c>
      <c r="G40" s="17" t="n">
        <f aca="false">IFERROR(E40*F40,"")</f>
        <v>0.7</v>
      </c>
      <c r="H40" s="16" t="n">
        <v>993055</v>
      </c>
      <c r="J40" s="17" t="n">
        <f aca="false">IFERROR(LOOKUP(IF(I40="",E40,I40),{0,1,10,100,1000,2500,5000,10000,25000,50000,125000},{0,0.1,0.017,0.0067,0.00303,0.00263,0.00217,0.00189,0.00166,0.00152,0.00151}),"")</f>
        <v>0.1</v>
      </c>
      <c r="K40" s="17" t="n">
        <f aca="false">IFERROR(IF(I40="",E40,I40)*J40,"")</f>
        <v>0.7</v>
      </c>
      <c r="L40" s="19" t="s">
        <v>170</v>
      </c>
    </row>
    <row r="41" customFormat="false" ht="15" hidden="false" customHeight="false" outlineLevel="0" collapsed="false">
      <c r="A41" s="15" t="s">
        <v>171</v>
      </c>
      <c r="B41" s="15" t="s">
        <v>172</v>
      </c>
      <c r="C41" s="15" t="s">
        <v>29</v>
      </c>
      <c r="E41" s="16" t="n">
        <f aca="false">BoardQty*1</f>
        <v>1</v>
      </c>
      <c r="F41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</v>
      </c>
      <c r="G41" s="17" t="n">
        <f aca="false">IFERROR(E41*F41,"")</f>
        <v>0</v>
      </c>
    </row>
    <row r="42" customFormat="false" ht="15" hidden="false" customHeight="false" outlineLevel="0" collapsed="false">
      <c r="A42" s="15" t="s">
        <v>173</v>
      </c>
      <c r="B42" s="15" t="s">
        <v>174</v>
      </c>
      <c r="C42" s="15" t="s">
        <v>29</v>
      </c>
      <c r="D42" s="15" t="s">
        <v>175</v>
      </c>
      <c r="E42" s="16" t="n">
        <f aca="false">BoardQty*27</f>
        <v>27</v>
      </c>
      <c r="F42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0.017</v>
      </c>
      <c r="G42" s="17" t="n">
        <f aca="false">IFERROR(E42*F42,"")</f>
        <v>0.459</v>
      </c>
      <c r="H42" s="16" t="n">
        <v>4595</v>
      </c>
      <c r="J42" s="17" t="n">
        <f aca="false">IFERROR(LOOKUP(IF(I42="",E42,I42),{0,1,10,100,1000,2500,5000,10000,25000,50000,125000},{0,0.1,0.017,0.0067,0.00303,0.00263,0.00217,0.00189,0.00166,0.00152,0.00151}),"")</f>
        <v>0.017</v>
      </c>
      <c r="K42" s="17" t="n">
        <f aca="false">IFERROR(IF(I42="",E42,I42)*J42,"")</f>
        <v>0.459</v>
      </c>
      <c r="L42" s="19" t="s">
        <v>176</v>
      </c>
      <c r="M42" s="18" t="s">
        <v>36</v>
      </c>
      <c r="O42" s="17" t="n">
        <f aca="false">IFERROR(LOOKUP(IF(N42="",E42,N42),{0,1,25,50,100,250,500},{0,0.0274208,0.02480336,0.02193664,0.01919456,0.01782352,0.0162032}),"")</f>
        <v>0.02480336</v>
      </c>
      <c r="P42" s="17" t="n">
        <f aca="false">IFERROR(IF(N42="",E42,N42)*O42,"")</f>
        <v>0.66969072</v>
      </c>
      <c r="Q42" s="19" t="s">
        <v>177</v>
      </c>
      <c r="W42" s="18" t="s">
        <v>36</v>
      </c>
      <c r="Y42" s="17" t="n">
        <f aca="false">IFERROR(LOOKUP(IF(X42="",E42,X42),{0,1,25,50,100,250,500,1000},{0,0.13,0.053,0.042,0.03,0.03,0.029,0.022}),"")</f>
        <v>0.053</v>
      </c>
      <c r="Z42" s="17" t="n">
        <f aca="false">IFERROR(IF(X42="",E42,X42)*Y42,"")</f>
        <v>1.431</v>
      </c>
      <c r="AA42" s="19" t="s">
        <v>178</v>
      </c>
    </row>
    <row r="43" customFormat="false" ht="15" hidden="false" customHeight="false" outlineLevel="0" collapsed="false">
      <c r="A43" s="15" t="s">
        <v>179</v>
      </c>
      <c r="B43" s="15" t="s">
        <v>180</v>
      </c>
      <c r="C43" s="15" t="s">
        <v>29</v>
      </c>
      <c r="D43" s="15" t="s">
        <v>157</v>
      </c>
      <c r="E43" s="16" t="n">
        <f aca="false">BoardQty*1</f>
        <v>1</v>
      </c>
      <c r="F43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0.1</v>
      </c>
      <c r="G43" s="17" t="n">
        <f aca="false">IFERROR(E43*F43,"")</f>
        <v>0.1</v>
      </c>
      <c r="H43" s="16" t="n">
        <v>1062</v>
      </c>
      <c r="J43" s="17" t="n">
        <f aca="false">IFERROR(LOOKUP(IF(I43="",E43,I43),{0,1,10,100,1000,2500,5000,10000,25000,50000,125000},{0,0.1,0.017,0.0067,0.00303,0.00263,0.00217,0.00189,0.00166,0.00152,0.00151}),"")</f>
        <v>0.1</v>
      </c>
      <c r="K43" s="17" t="n">
        <f aca="false">IFERROR(IF(I43="",E43,I43)*J43,"")</f>
        <v>0.1</v>
      </c>
      <c r="L43" s="19" t="s">
        <v>158</v>
      </c>
    </row>
    <row r="44" customFormat="false" ht="15" hidden="false" customHeight="false" outlineLevel="0" collapsed="false">
      <c r="A44" s="15" t="s">
        <v>181</v>
      </c>
      <c r="B44" s="15" t="s">
        <v>182</v>
      </c>
      <c r="C44" s="15" t="s">
        <v>29</v>
      </c>
      <c r="D44" s="15" t="s">
        <v>183</v>
      </c>
      <c r="E44" s="16" t="n">
        <f aca="false">BoardQty*1</f>
        <v>1</v>
      </c>
      <c r="F44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0.1</v>
      </c>
      <c r="G44" s="17" t="n">
        <f aca="false">IFERROR(E44*F44,"")</f>
        <v>0.1</v>
      </c>
      <c r="H44" s="16" t="n">
        <v>189867</v>
      </c>
      <c r="J44" s="17" t="n">
        <f aca="false">IFERROR(LOOKUP(IF(I44="",E44,I44),{0,1,10,100,1000,2500,5000,10000,25000,50000,125000},{0,0.1,0.017,0.0067,0.00303,0.00263,0.00217,0.00189,0.00166,0.00152,0.00151}),"")</f>
        <v>0.1</v>
      </c>
      <c r="K44" s="17" t="n">
        <f aca="false">IFERROR(IF(I44="",E44,I44)*J44,"")</f>
        <v>0.1</v>
      </c>
      <c r="L44" s="19" t="s">
        <v>184</v>
      </c>
    </row>
    <row r="45" customFormat="false" ht="15" hidden="false" customHeight="false" outlineLevel="0" collapsed="false">
      <c r="A45" s="15" t="s">
        <v>185</v>
      </c>
      <c r="C45" s="15" t="s">
        <v>29</v>
      </c>
      <c r="D45" s="15" t="s">
        <v>162</v>
      </c>
      <c r="E45" s="16" t="n">
        <f aca="false">BoardQty*1</f>
        <v>1</v>
      </c>
      <c r="F45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</v>
      </c>
      <c r="G45" s="17" t="n">
        <f aca="false">IFERROR(E45*F45,"")</f>
        <v>0</v>
      </c>
    </row>
    <row r="46" customFormat="false" ht="15" hidden="false" customHeight="false" outlineLevel="0" collapsed="false">
      <c r="A46" s="15" t="s">
        <v>186</v>
      </c>
      <c r="B46" s="15" t="s">
        <v>187</v>
      </c>
      <c r="C46" s="15" t="s">
        <v>29</v>
      </c>
      <c r="E46" s="16" t="n">
        <f aca="false">BoardQty*45</f>
        <v>45</v>
      </c>
      <c r="F46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</v>
      </c>
      <c r="G46" s="17" t="n">
        <f aca="false">IFERROR(E46*F46,"")</f>
        <v>0</v>
      </c>
    </row>
    <row r="47" customFormat="false" ht="15" hidden="false" customHeight="false" outlineLevel="0" collapsed="false">
      <c r="A47" s="15" t="s">
        <v>188</v>
      </c>
      <c r="B47" s="15" t="s">
        <v>189</v>
      </c>
      <c r="C47" s="15" t="s">
        <v>29</v>
      </c>
      <c r="E47" s="16" t="n">
        <f aca="false">BoardQty*1</f>
        <v>1</v>
      </c>
      <c r="F47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</v>
      </c>
      <c r="G47" s="17" t="n">
        <f aca="false">IFERROR(E47*F47,"")</f>
        <v>0</v>
      </c>
    </row>
    <row r="48" customFormat="false" ht="15" hidden="false" customHeight="false" outlineLevel="0" collapsed="false">
      <c r="A48" s="15" t="s">
        <v>190</v>
      </c>
      <c r="B48" s="15" t="s">
        <v>191</v>
      </c>
      <c r="C48" s="15" t="s">
        <v>29</v>
      </c>
      <c r="E48" s="16" t="n">
        <f aca="false">BoardQty*1</f>
        <v>1</v>
      </c>
      <c r="F48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</v>
      </c>
      <c r="G48" s="17" t="n">
        <f aca="false">IFERROR(E48*F48,"")</f>
        <v>0</v>
      </c>
    </row>
    <row r="49" customFormat="false" ht="15" hidden="false" customHeight="false" outlineLevel="0" collapsed="false">
      <c r="A49" s="15" t="s">
        <v>192</v>
      </c>
      <c r="B49" s="15" t="s">
        <v>193</v>
      </c>
      <c r="C49" s="15" t="s">
        <v>29</v>
      </c>
      <c r="E49" s="16" t="n">
        <f aca="false">BoardQty*1</f>
        <v>1</v>
      </c>
      <c r="F49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</v>
      </c>
      <c r="G49" s="17" t="n">
        <f aca="false">IFERROR(E49*F49,"")</f>
        <v>0</v>
      </c>
    </row>
    <row r="50" customFormat="false" ht="15" hidden="false" customHeight="false" outlineLevel="0" collapsed="false">
      <c r="A50" s="15" t="s">
        <v>194</v>
      </c>
      <c r="B50" s="15" t="s">
        <v>132</v>
      </c>
      <c r="C50" s="15" t="s">
        <v>195</v>
      </c>
      <c r="D50" s="15" t="s">
        <v>134</v>
      </c>
      <c r="E50" s="16" t="n">
        <f aca="false">BoardQty*1</f>
        <v>1</v>
      </c>
      <c r="F50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0.7029696</v>
      </c>
      <c r="G50" s="17" t="n">
        <f aca="false">IFERROR(E50*F50,"")</f>
        <v>0.7029696</v>
      </c>
      <c r="AB50" s="16" t="n">
        <v>70</v>
      </c>
      <c r="AD50" s="17" t="n">
        <f aca="false">IFERROR(LOOKUP(IF(AC50="",E50,AC50),{0,1,5,75,250,500,1000},{0,0.7029696,0.7029696,0.6456352,0.6032576,0.5783296,0.548416}),"")</f>
        <v>0.7029696</v>
      </c>
      <c r="AE50" s="17" t="n">
        <f aca="false">IFERROR(IF(AC50="",E50,AC50)*AD50,"")</f>
        <v>0.7029696</v>
      </c>
      <c r="AF50" s="19" t="s">
        <v>136</v>
      </c>
    </row>
    <row r="51" customFormat="false" ht="15" hidden="false" customHeight="false" outlineLevel="0" collapsed="false">
      <c r="A51" s="15" t="s">
        <v>196</v>
      </c>
      <c r="B51" s="15" t="s">
        <v>197</v>
      </c>
      <c r="C51" s="15" t="s">
        <v>198</v>
      </c>
      <c r="E51" s="16" t="n">
        <f aca="false">BoardQty*4</f>
        <v>4</v>
      </c>
      <c r="F51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</v>
      </c>
      <c r="G51" s="17" t="n">
        <f aca="false">IFERROR(E51*F51,"")</f>
        <v>0</v>
      </c>
    </row>
    <row r="52" customFormat="false" ht="15" hidden="false" customHeight="false" outlineLevel="0" collapsed="false">
      <c r="A52" s="15" t="s">
        <v>199</v>
      </c>
      <c r="B52" s="15" t="s">
        <v>200</v>
      </c>
      <c r="C52" s="15" t="s">
        <v>201</v>
      </c>
      <c r="D52" s="15" t="s">
        <v>202</v>
      </c>
      <c r="E52" s="16" t="n">
        <f aca="false">BoardQty*1</f>
        <v>1</v>
      </c>
      <c r="F52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2.89</v>
      </c>
      <c r="G52" s="17" t="n">
        <f aca="false">IFERROR(E52*F52,"")</f>
        <v>2.89</v>
      </c>
      <c r="H52" s="16" t="n">
        <v>22012</v>
      </c>
      <c r="J52" s="17" t="n">
        <f aca="false">IFERROR(LOOKUP(IF(I52="",E52,I52),{0,1,10,100,500,1000,2000,3500,5000,7000},{0,2.89,2.593,2.0842,1.71238,1.3775,1.2825,1.2825,1.235,1.235}),"")</f>
        <v>2.89</v>
      </c>
      <c r="K52" s="17" t="n">
        <f aca="false">IFERROR(IF(I52="",E52,I52)*J52,"")</f>
        <v>2.89</v>
      </c>
      <c r="L52" s="19" t="s">
        <v>203</v>
      </c>
    </row>
    <row r="53" customFormat="false" ht="15" hidden="false" customHeight="false" outlineLevel="0" collapsed="false">
      <c r="A53" s="15" t="s">
        <v>204</v>
      </c>
      <c r="B53" s="15" t="s">
        <v>205</v>
      </c>
      <c r="C53" s="15" t="s">
        <v>206</v>
      </c>
      <c r="D53" s="15" t="s">
        <v>207</v>
      </c>
      <c r="E53" s="16" t="n">
        <f aca="false">BoardQty*1</f>
        <v>1</v>
      </c>
      <c r="F53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0.63</v>
      </c>
      <c r="G53" s="17" t="n">
        <f aca="false">IFERROR(E53*F53,"")</f>
        <v>0.63</v>
      </c>
      <c r="H53" s="16" t="n">
        <v>2050</v>
      </c>
      <c r="J53" s="17" t="n">
        <f aca="false">IFERROR(LOOKUP(IF(I53="",E53,I53),{0,1,10,100,500,1000,2000,6000,10000},{0,0.63,0.551,0.4222,0.33372,0.26698,0.2349,0.2187,0.2106}),"")</f>
        <v>0.63</v>
      </c>
      <c r="K53" s="17" t="n">
        <f aca="false">IFERROR(IF(I53="",E53,I53)*J53,"")</f>
        <v>0.63</v>
      </c>
      <c r="L53" s="19" t="s">
        <v>208</v>
      </c>
    </row>
    <row r="54" customFormat="false" ht="15" hidden="false" customHeight="false" outlineLevel="0" collapsed="false">
      <c r="A54" s="15" t="s">
        <v>209</v>
      </c>
      <c r="B54" s="15" t="s">
        <v>210</v>
      </c>
      <c r="C54" s="15" t="s">
        <v>206</v>
      </c>
      <c r="D54" s="15" t="s">
        <v>211</v>
      </c>
      <c r="E54" s="16" t="n">
        <f aca="false">BoardQty*3</f>
        <v>3</v>
      </c>
      <c r="F54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0.115</v>
      </c>
      <c r="G54" s="17" t="n">
        <f aca="false">IFERROR(E54*F54,"")</f>
        <v>0.345</v>
      </c>
      <c r="H54" s="16" t="n">
        <v>6872</v>
      </c>
      <c r="J54" s="17" t="n">
        <f aca="false">IFERROR(LOOKUP(IF(I54="",E54,I54),{0,1,10,100,500,1000,1250,2500,2750,5000,12500},{0,0.45,0.368,0.2505,0.18788,0.1409,0.3696,0.1254,0.14105,0.1178,0.1102}),"")</f>
        <v>0.45</v>
      </c>
      <c r="K54" s="17" t="n">
        <f aca="false">IFERROR(IF(I54="",E54,I54)*J54,"")</f>
        <v>1.35</v>
      </c>
      <c r="L54" s="19" t="s">
        <v>212</v>
      </c>
      <c r="M54" s="16" t="n">
        <v>5000</v>
      </c>
      <c r="O54" s="17" t="n">
        <f aca="false">IFERROR(LOOKUP(IF(N54="",E54,N54),{0,1,2500,5000,7500},{0,0.1271328,0.1271328,0.118408,0.10993248}),"")</f>
        <v>0.1271328</v>
      </c>
      <c r="P54" s="17" t="n">
        <f aca="false">IFERROR(IF(N54="",E54,N54)*O54,"")</f>
        <v>0.3813984</v>
      </c>
      <c r="Q54" s="19" t="s">
        <v>213</v>
      </c>
      <c r="W54" s="18" t="s">
        <v>36</v>
      </c>
      <c r="Y54" s="17" t="n">
        <f aca="false">IFERROR(LOOKUP(IF(X54="",E54,X54),{0,1,5000,10000,15000,25000,50000},{0,0.115,0.115,0.111,0.107,0.102,0.098}),"")</f>
        <v>0.115</v>
      </c>
      <c r="Z54" s="17" t="n">
        <f aca="false">IFERROR(IF(X54="",E54,X54)*Y54,"")</f>
        <v>0.345</v>
      </c>
      <c r="AA54" s="19" t="s">
        <v>214</v>
      </c>
      <c r="AB54" s="16" t="n">
        <v>360</v>
      </c>
      <c r="AD54" s="17" t="n">
        <f aca="false">IFERROR(LOOKUP(IF(AC54="",E54,AC54),{0,1,10,250,1000,2500,5000},{0,0.361456,0.361456,0.18696,0.1632784,0.1545536,0.1470752}),"")</f>
        <v>0.361456</v>
      </c>
      <c r="AE54" s="17" t="n">
        <f aca="false">IFERROR(IF(AC54="",E54,AC54)*AD54,"")</f>
        <v>1.084368</v>
      </c>
      <c r="AF54" s="19" t="s">
        <v>215</v>
      </c>
    </row>
    <row r="55" customFormat="false" ht="15" hidden="false" customHeight="false" outlineLevel="0" collapsed="false">
      <c r="A55" s="15" t="s">
        <v>216</v>
      </c>
      <c r="B55" s="15" t="s">
        <v>217</v>
      </c>
      <c r="C55" s="15" t="s">
        <v>218</v>
      </c>
      <c r="D55" s="15" t="s">
        <v>219</v>
      </c>
      <c r="E55" s="16" t="n">
        <f aca="false">BoardQty*1</f>
        <v>1</v>
      </c>
      <c r="F55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0.099</v>
      </c>
      <c r="G55" s="17" t="n">
        <f aca="false">IFERROR(E55*F55,"")</f>
        <v>0.099</v>
      </c>
      <c r="H55" s="18" t="s">
        <v>36</v>
      </c>
      <c r="J55" s="17" t="n">
        <f aca="false">IFERROR(LOOKUP(IF(I55="",E55,I55),{0,1,2500},{0,0.099,0.099}),"")</f>
        <v>0.099</v>
      </c>
      <c r="K55" s="17" t="n">
        <f aca="false">IFERROR(IF(I55="",E55,I55)*J55,"")</f>
        <v>0.099</v>
      </c>
      <c r="L55" s="19" t="s">
        <v>220</v>
      </c>
    </row>
    <row r="56" customFormat="false" ht="15" hidden="false" customHeight="false" outlineLevel="0" collapsed="false">
      <c r="A56" s="15" t="s">
        <v>221</v>
      </c>
      <c r="B56" s="15" t="s">
        <v>222</v>
      </c>
      <c r="C56" s="15" t="s">
        <v>223</v>
      </c>
      <c r="D56" s="15" t="s">
        <v>224</v>
      </c>
      <c r="E56" s="16" t="n">
        <f aca="false">BoardQty*1</f>
        <v>1</v>
      </c>
      <c r="F56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</v>
      </c>
      <c r="G56" s="17" t="n">
        <f aca="false">IFERROR(E56*F56,"")</f>
        <v>0</v>
      </c>
    </row>
    <row r="57" customFormat="false" ht="15" hidden="false" customHeight="false" outlineLevel="0" collapsed="false">
      <c r="A57" s="15" t="s">
        <v>225</v>
      </c>
      <c r="B57" s="15" t="s">
        <v>226</v>
      </c>
      <c r="C57" s="15" t="s">
        <v>226</v>
      </c>
      <c r="D57" s="15" t="s">
        <v>227</v>
      </c>
      <c r="E57" s="16" t="n">
        <f aca="false">BoardQty*1</f>
        <v>1</v>
      </c>
      <c r="F57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0.3882</v>
      </c>
      <c r="G57" s="17" t="n">
        <f aca="false">IFERROR(E57*F57,"")</f>
        <v>0.3882</v>
      </c>
      <c r="H57" s="16" t="n">
        <v>20106</v>
      </c>
      <c r="J57" s="17" t="n">
        <f aca="false">IFERROR(LOOKUP(IF(I57="",E57,I57),{0,1,10,100,500,1000,2500,5000,12500,25000},{0,0.58,0.497,0.371,0.2915,0.22525,0.22063,0.20639,0.19216,0.1822}),"")</f>
        <v>0.58</v>
      </c>
      <c r="K57" s="17" t="n">
        <f aca="false">IFERROR(IF(I57="",E57,I57)*J57,"")</f>
        <v>0.58</v>
      </c>
      <c r="L57" s="19" t="s">
        <v>228</v>
      </c>
      <c r="M57" s="18" t="s">
        <v>36</v>
      </c>
      <c r="O57" s="17" t="n">
        <f aca="false">IFERROR(LOOKUP(IF(N57="",E57,N57),{0,1,50,100,250,500,1000,2500,5000},{0,0.6082432,0.52972,0.3215712,0.2978896,0.2729616,0.2505264,0.2131344,0.2081488}),"")</f>
        <v>0.6082432</v>
      </c>
      <c r="P57" s="17" t="n">
        <f aca="false">IFERROR(IF(N57="",E57,N57)*O57,"")</f>
        <v>0.6082432</v>
      </c>
      <c r="Q57" s="19" t="s">
        <v>229</v>
      </c>
      <c r="W57" s="18" t="s">
        <v>36</v>
      </c>
      <c r="Y57" s="17" t="n">
        <f aca="false">IFERROR(LOOKUP(IF(X57="",E57,X57),{0,1,10,100,500,1000,2500,10000},{0,0.58,0.479,0.292,0.259,0.226,0.193,0.179}),"")</f>
        <v>0.58</v>
      </c>
      <c r="Z57" s="17" t="n">
        <f aca="false">IFERROR(IF(X57="",E57,X57)*Y57,"")</f>
        <v>0.58</v>
      </c>
      <c r="AA57" s="19" t="s">
        <v>230</v>
      </c>
      <c r="AB57" s="18" t="s">
        <v>36</v>
      </c>
      <c r="AD57" s="17" t="n">
        <f aca="false">IFERROR(LOOKUP(IF(AC57="",E57,AC57),{0,1,75,150,375,750,1500},{0,0.6344176,0.6344176,0.5434304,0.4761248,0.4225296,0.380152}),"")</f>
        <v>0.6344176</v>
      </c>
      <c r="AE57" s="17" t="n">
        <f aca="false">IFERROR(IF(AC57="",E57,AC57)*AD57,"")</f>
        <v>0.6344176</v>
      </c>
      <c r="AF57" s="19" t="s">
        <v>231</v>
      </c>
      <c r="AG57" s="18" t="s">
        <v>36</v>
      </c>
      <c r="AI57" s="17" t="n">
        <f aca="false">IFERROR(LOOKUP(IF(AH57="",E57,AH57),{0,1,2,10,50,250,1000},{0,0.3882,0.3882,0.2969,0.2484,0.2161,0.1849}),"")</f>
        <v>0.3882</v>
      </c>
      <c r="AJ57" s="17" t="n">
        <f aca="false">IFERROR(IF(AH57="",E57,AH57)*AI57,"")</f>
        <v>0.3882</v>
      </c>
      <c r="AK57" s="19" t="s">
        <v>227</v>
      </c>
    </row>
    <row r="58" customFormat="false" ht="15" hidden="false" customHeight="false" outlineLevel="0" collapsed="false">
      <c r="A58" s="15" t="s">
        <v>232</v>
      </c>
      <c r="B58" s="15" t="s">
        <v>233</v>
      </c>
      <c r="C58" s="15" t="s">
        <v>218</v>
      </c>
      <c r="D58" s="15" t="s">
        <v>234</v>
      </c>
      <c r="E58" s="16" t="n">
        <f aca="false">BoardQty*4</f>
        <v>4</v>
      </c>
      <c r="F58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0.1271</v>
      </c>
      <c r="G58" s="17" t="n">
        <f aca="false">IFERROR(E58*F58,"")</f>
        <v>0.5084</v>
      </c>
      <c r="H58" s="16" t="n">
        <v>17798</v>
      </c>
      <c r="J58" s="17" t="n">
        <f aca="false">IFERROR(LOOKUP(IF(I58="",E58,I58),{0,1,10,100,500,1000,2500,5000,12500,25000,62500,125000},{0,0.44,0.332,0.2067,0.14144,0.1088,0.09612,0.09078,0.08277,0.07743,0.06942,0.06675}),"")</f>
        <v>0.44</v>
      </c>
      <c r="K58" s="17" t="n">
        <f aca="false">IFERROR(IF(I58="",E58,I58)*J58,"")</f>
        <v>1.76</v>
      </c>
      <c r="L58" s="19" t="s">
        <v>235</v>
      </c>
      <c r="AB58" s="16" t="n">
        <v>170</v>
      </c>
      <c r="AD58" s="17" t="n">
        <f aca="false">IFERROR(LOOKUP(IF(AC58="",E58,AC58),{0,1,5,25,50,100,250},{0,0.3539776,0.3539776,0.2966432,0.2293376,0.1445824,0.1321184}),"")</f>
        <v>0.3539776</v>
      </c>
      <c r="AE58" s="17" t="n">
        <f aca="false">IFERROR(IF(AC58="",E58,AC58)*AD58,"")</f>
        <v>1.4159104</v>
      </c>
      <c r="AF58" s="19" t="s">
        <v>236</v>
      </c>
      <c r="AG58" s="16" t="n">
        <v>520</v>
      </c>
      <c r="AI58" s="17" t="n">
        <f aca="false">IFERROR(LOOKUP(IF(AH58="",E58,AH58),{0,1,5,25,100,500,1500},{0,0.1271,0.1271,0.11196,0.09844,0.0825,0.07487}),"")</f>
        <v>0.1271</v>
      </c>
      <c r="AJ58" s="17" t="n">
        <f aca="false">IFERROR(IF(AH58="",E58,AH58)*AI58,"")</f>
        <v>0.5084</v>
      </c>
      <c r="AK58" s="19" t="s">
        <v>234</v>
      </c>
    </row>
    <row r="59" customFormat="false" ht="15" hidden="false" customHeight="false" outlineLevel="0" collapsed="false">
      <c r="A59" s="15" t="s">
        <v>237</v>
      </c>
      <c r="B59" s="15" t="s">
        <v>238</v>
      </c>
      <c r="C59" s="15" t="s">
        <v>218</v>
      </c>
      <c r="D59" s="15" t="s">
        <v>238</v>
      </c>
      <c r="E59" s="16" t="n">
        <f aca="false">BoardQty*4</f>
        <v>4</v>
      </c>
      <c r="F59" s="17" t="n">
        <f aca="true">MINA(INDIRECT(ADDRESS(ROW(),COLUMN(farnell_part_data)+2)),INDIRECT(ADDRESS(ROW(),COLUMN(mouser_part_data)+2)),INDIRECT(ADDRESS(ROW(),COLUMN(rs_part_data)+2)),INDIRECT(ADDRESS(ROW(),COLUMN(newark_part_data)+2)),INDIRECT(ADDRESS(ROW(),COLUMN(digikey_part_data)+2)),INDIRECT(ADDRESS(ROW(),COLUMN(tme_part_data)+2)))</f>
        <v>0.45</v>
      </c>
      <c r="G59" s="17" t="n">
        <f aca="false">IFERROR(E59*F59,"")</f>
        <v>1.8</v>
      </c>
      <c r="H59" s="16" t="n">
        <v>5831</v>
      </c>
      <c r="J59" s="17" t="n">
        <f aca="false">IFERROR(LOOKUP(IF(I59="",E59,I59),{0,1,10,100,500,1000,2500,5000,12500,25000,62500,125000},{0,0.45,0.34,0.2117,0.14482,0.1114,0.09612,0.09078,0.08277,0.07743,0.06942,0.06675}),"")</f>
        <v>0.45</v>
      </c>
      <c r="K59" s="17" t="n">
        <f aca="false">IFERROR(IF(I59="",E59,I59)*J59,"")</f>
        <v>1.8</v>
      </c>
      <c r="L59" s="19" t="s">
        <v>239</v>
      </c>
    </row>
    <row r="61" customFormat="false" ht="15" hidden="false" customHeight="false" outlineLevel="0" collapsed="false">
      <c r="A61" s="2" t="s">
        <v>240</v>
      </c>
      <c r="I61" s="6" t="n">
        <f aca="false">IFERROR(IF(OR(I7:I59),COUNTIF(I7:I59,"&gt;0")&amp;" of "&amp;ROWS(I7:I59)&amp;" parts purchased",""),"")</f>
        <v>0</v>
      </c>
      <c r="N61" s="6" t="n">
        <f aca="false">IFERROR(IF(OR(N7:N59),COUNTIF(N7:N59,"&gt;0")&amp;" of "&amp;ROWS(N7:N59)&amp;" parts purchased",""),"")</f>
        <v>0</v>
      </c>
      <c r="S61" s="6" t="n">
        <f aca="false">IFERROR(IF(OR(S7:S59),COUNTIF(S7:S59,"&gt;0")&amp;" of "&amp;ROWS(S7:S59)&amp;" parts purchased",""),"")</f>
        <v>0</v>
      </c>
      <c r="X61" s="6" t="n">
        <f aca="false">IFERROR(IF(OR(X7:X59),COUNTIF(X7:X59,"&gt;0")&amp;" of "&amp;ROWS(X7:X59)&amp;" parts purchased",""),"")</f>
        <v>0</v>
      </c>
      <c r="AC61" s="6" t="n">
        <f aca="false">IFERROR(IF(OR(AC7:AC59),COUNTIF(AC7:AC59,"&gt;0")&amp;" of "&amp;ROWS(AC7:AC59)&amp;" parts purchased",""),"")</f>
        <v>0</v>
      </c>
      <c r="AH61" s="6" t="n">
        <f aca="false">IFERROR(IF(OR(AH7:AH59),COUNTIF(AH7:AH59,"&gt;0")&amp;" of "&amp;ROWS(AH7:AH59)&amp;" parts purchased",""),"")</f>
        <v>0</v>
      </c>
    </row>
    <row r="62" customFormat="false" ht="15" hidden="false" customHeight="false" outlineLevel="0" collapsed="false">
      <c r="I62" s="0" t="str">
        <f aca="false" t="array" ref="I62:I62">IFERROR(CONCATENATE(TEXT(INDEX($I$7:$I$59,SMALL(IF($L$7:$L$59&lt;&gt;"",IF($I$7:$I$59&lt;&gt;"",ROW($I$7:$I$59)-MIN(ROW($I$7:$I$59))+1,""),""),ROW()-ROW(A$62)+1)),"##0"),","),"")</f>
        <v/>
      </c>
      <c r="J62" s="0" t="str">
        <f aca="false" t="array" ref="J62:J62">IFERROR(CONCATENATE((INDEX($L$7:$L$59,SMALL(IF($L$7:$L$59&lt;&gt;"",IF($I$7:$I$59&lt;&gt;"",ROW($I$7:$I$59)-MIN(ROW($I$7:$I$59))+1,""),""),ROW()-ROW(A$62)+1))),","),"")</f>
        <v/>
      </c>
      <c r="K62" s="0" t="str">
        <f aca="false" t="array" ref="K62:K62">IFERROR(CONCATENATE((INDEX($A$7:$A$59,SMALL(IF($L$7:$L$59&lt;&gt;"",IF($I$7:$I$59&lt;&gt;"",ROW($I$7:$I$59)-MIN(ROW($I$7:$I$59))+1,""),""),ROW()-ROW(A$62)+1))),),"")</f>
        <v/>
      </c>
      <c r="N62" s="0" t="str">
        <f aca="false" t="array" ref="N62:N62">IFERROR(CONCATENATE((INDEX($Q$7:$Q$59,SMALL(IF($Q$7:$Q$59&lt;&gt;"",IF($N$7:$N$59&lt;&gt;"",ROW($N$7:$N$59)-MIN(ROW($N$7:$N$59))+1,""),""),ROW()-ROW(A$62)+1)))," "),"")</f>
        <v/>
      </c>
      <c r="O62" s="0" t="str">
        <f aca="false" t="array" ref="O62:O62">IFERROR(CONCATENATE(TEXT(INDEX($N$7:$N$59,SMALL(IF($Q$7:$Q$59&lt;&gt;"",IF($N$7:$N$59&lt;&gt;"",ROW($N$7:$N$59)-MIN(ROW($N$7:$N$59))+1,""),""),ROW()-ROW(A$62)+1)),"##0")," "),"")</f>
        <v/>
      </c>
      <c r="P62" s="0" t="str">
        <f aca="false" t="array" ref="P62:P62">IFERROR(CONCATENATE((INDEX($A$7:$A$59,SMALL(IF($Q$7:$Q$59&lt;&gt;"",IF($N$7:$N$59&lt;&gt;"",ROW($N$7:$N$59)-MIN(ROW($N$7:$N$59))+1,""),""),ROW()-ROW(A$62)+1))),),"")</f>
        <v/>
      </c>
      <c r="S62" s="0" t="str">
        <f aca="false" t="array" ref="S62:S62">IFERROR(CONCATENATE((INDEX($V$7:$V$59,SMALL(IF($V$7:$V$59&lt;&gt;"",IF($S$7:$S$59&lt;&gt;"",ROW($S$7:$S$59)-MIN(ROW($S$7:$S$59))+1,""),""),ROW()-ROW(A$62)+1)))," "),"")</f>
        <v/>
      </c>
      <c r="T62" s="0" t="str">
        <f aca="false" t="array" ref="T62:T62">IFERROR(CONCATENATE(TEXT(INDEX($S$7:$S$59,SMALL(IF($V$7:$V$59&lt;&gt;"",IF($S$7:$S$59&lt;&gt;"",ROW($S$7:$S$59)-MIN(ROW($S$7:$S$59))+1,""),""),ROW()-ROW(A$62)+1)),"##0")," "),"")</f>
        <v/>
      </c>
      <c r="U62" s="0" t="str">
        <f aca="false" t="array" ref="U62:U62">IFERROR(CONCATENATE((INDEX($A$7:$A$59,SMALL(IF($V$7:$V$59&lt;&gt;"",IF($S$7:$S$59&lt;&gt;"",ROW($S$7:$S$59)-MIN(ROW($S$7:$S$59))+1,""),""),ROW()-ROW(A$62)+1))),),"")</f>
        <v/>
      </c>
      <c r="X62" s="0" t="str">
        <f aca="false" t="array" ref="X62:X62">IFERROR(CONCATENATE((INDEX($AA$7:$AA$59,SMALL(IF($AA$7:$AA$59&lt;&gt;"",IF($X$7:$X$59&lt;&gt;"",ROW($X$7:$X$59)-MIN(ROW($X$7:$X$59))+1,""),""),ROW()-ROW(A$62)+1))),","),"")</f>
        <v/>
      </c>
      <c r="Y62" s="0" t="str">
        <f aca="false" t="array" ref="Y62:Y62">IFERROR(CONCATENATE(TEXT(INDEX($X$7:$X$59,SMALL(IF($AA$7:$AA$59&lt;&gt;"",IF($X$7:$X$59&lt;&gt;"",ROW($X$7:$X$59)-MIN(ROW($X$7:$X$59))+1,""),""),ROW()-ROW(A$62)+1)),"##0"),","),"")</f>
        <v/>
      </c>
      <c r="Z62" s="0" t="str">
        <f aca="false" t="array" ref="Z62:Z62">IFERROR(CONCATENATE((INDEX($A$7:$A$59,SMALL(IF($AA$7:$AA$59&lt;&gt;"",IF($X$7:$X$59&lt;&gt;"",ROW($X$7:$X$59)-MIN(ROW($X$7:$X$59))+1,""),""),ROW()-ROW(A$62)+1))),),"")</f>
        <v/>
      </c>
      <c r="AC62" s="0" t="str">
        <f aca="false" t="array" ref="AC62:AC62">IFERROR(CONCATENATE((INDEX($AF$7:$AF$59,SMALL(IF($AF$7:$AF$59&lt;&gt;"",IF($AC$7:$AC$59&lt;&gt;"",ROW($AC$7:$AC$59)-MIN(ROW($AC$7:$AC$59))+1,""),""),ROW()-ROW(A$62)+1)))," "),"")</f>
        <v/>
      </c>
      <c r="AD62" s="0" t="str">
        <f aca="false" t="array" ref="AD62:AD62">IFERROR(CONCATENATE(TEXT(INDEX($AC$7:$AC$59,SMALL(IF($AF$7:$AF$59&lt;&gt;"",IF($AC$7:$AC$59&lt;&gt;"",ROW($AC$7:$AC$59)-MIN(ROW($AC$7:$AC$59))+1,""),""),ROW()-ROW(A$62)+1)),"##0")," "),"")</f>
        <v/>
      </c>
      <c r="AE62" s="0" t="str">
        <f aca="false" t="array" ref="AE62:AE62">IFERROR(CONCATENATE((INDEX($A$7:$A$59,SMALL(IF($AF$7:$AF$59&lt;&gt;"",IF($AC$7:$AC$59&lt;&gt;"",ROW($AC$7:$AC$59)-MIN(ROW($AC$7:$AC$59))+1,""),""),ROW()-ROW(A$62)+1))),),"")</f>
        <v/>
      </c>
      <c r="AH62" s="0" t="str">
        <f aca="false" t="array" ref="AH62:AH62">IFERROR(CONCATENATE((INDEX($AK$7:$AK$59,SMALL(IF($AK$7:$AK$59&lt;&gt;"",IF($AH$7:$AH$59&lt;&gt;"",ROW($AH$7:$AH$59)-MIN(ROW($AH$7:$AH$59))+1,""),""),ROW()-ROW(A$62)+1)))," "),"")</f>
        <v/>
      </c>
      <c r="AI62" s="0" t="str">
        <f aca="false" t="array" ref="AI62:AI62">IFERROR(CONCATENATE(TEXT(INDEX($AH$7:$AH$59,SMALL(IF($AK$7:$AK$59&lt;&gt;"",IF($AH$7:$AH$59&lt;&gt;"",ROW($AH$7:$AH$59)-MIN(ROW($AH$7:$AH$59))+1,""),""),ROW()-ROW(A$62)+1)),"##0")," "),"")</f>
        <v/>
      </c>
      <c r="AJ62" s="0" t="str">
        <f aca="false" t="array" ref="AJ62:AJ62">IFERROR(CONCATENATE((INDEX($A$7:$A$59,SMALL(IF($AK$7:$AK$59&lt;&gt;"",IF($AH$7:$AH$59&lt;&gt;"",ROW($AH$7:$AH$59)-MIN(ROW($AH$7:$AH$59))+1,""),""),ROW()-ROW(A$62)+1))),),"")</f>
        <v/>
      </c>
    </row>
    <row r="63" customFormat="false" ht="15" hidden="false" customHeight="false" outlineLevel="0" collapsed="false">
      <c r="I63" s="0" t="str">
        <f aca="false" t="array" ref="I63:I63">IFERROR(CONCATENATE(TEXT(INDEX($I$7:$I$59,SMALL(IF($L$7:$L$59&lt;&gt;"",IF($I$7:$I$59&lt;&gt;"",ROW($I$7:$I$59)-MIN(ROW($I$7:$I$59))+1,""),""),ROW()-ROW(A$62)+1)),"##0"),","),"")</f>
        <v/>
      </c>
      <c r="J63" s="0" t="str">
        <f aca="false" t="array" ref="J63:J63">IFERROR(CONCATENATE((INDEX($L$7:$L$59,SMALL(IF($L$7:$L$59&lt;&gt;"",IF($I$7:$I$59&lt;&gt;"",ROW($I$7:$I$59)-MIN(ROW($I$7:$I$59))+1,""),""),ROW()-ROW(A$62)+1))),","),"")</f>
        <v/>
      </c>
      <c r="K63" s="0" t="str">
        <f aca="false" t="array" ref="K63:K63">IFERROR(CONCATENATE((INDEX($A$7:$A$59,SMALL(IF($L$7:$L$59&lt;&gt;"",IF($I$7:$I$59&lt;&gt;"",ROW($I$7:$I$59)-MIN(ROW($I$7:$I$59))+1,""),""),ROW()-ROW(A$62)+1))),),"")</f>
        <v/>
      </c>
      <c r="N63" s="0" t="str">
        <f aca="false" t="array" ref="N63:N63">IFERROR(CONCATENATE((INDEX($Q$7:$Q$59,SMALL(IF($Q$7:$Q$59&lt;&gt;"",IF($N$7:$N$59&lt;&gt;"",ROW($N$7:$N$59)-MIN(ROW($N$7:$N$59))+1,""),""),ROW()-ROW(A$62)+1)))," "),"")</f>
        <v/>
      </c>
      <c r="O63" s="0" t="str">
        <f aca="false" t="array" ref="O63:O63">IFERROR(CONCATENATE(TEXT(INDEX($N$7:$N$59,SMALL(IF($Q$7:$Q$59&lt;&gt;"",IF($N$7:$N$59&lt;&gt;"",ROW($N$7:$N$59)-MIN(ROW($N$7:$N$59))+1,""),""),ROW()-ROW(A$62)+1)),"##0")," "),"")</f>
        <v/>
      </c>
      <c r="P63" s="0" t="str">
        <f aca="false" t="array" ref="P63:P63">IFERROR(CONCATENATE((INDEX($A$7:$A$59,SMALL(IF($Q$7:$Q$59&lt;&gt;"",IF($N$7:$N$59&lt;&gt;"",ROW($N$7:$N$59)-MIN(ROW($N$7:$N$59))+1,""),""),ROW()-ROW(A$62)+1))),),"")</f>
        <v/>
      </c>
      <c r="S63" s="0" t="str">
        <f aca="false" t="array" ref="S63:S63">IFERROR(CONCATENATE((INDEX($V$7:$V$59,SMALL(IF($V$7:$V$59&lt;&gt;"",IF($S$7:$S$59&lt;&gt;"",ROW($S$7:$S$59)-MIN(ROW($S$7:$S$59))+1,""),""),ROW()-ROW(A$62)+1)))," "),"")</f>
        <v/>
      </c>
      <c r="T63" s="0" t="str">
        <f aca="false" t="array" ref="T63:T63">IFERROR(CONCATENATE(TEXT(INDEX($S$7:$S$59,SMALL(IF($V$7:$V$59&lt;&gt;"",IF($S$7:$S$59&lt;&gt;"",ROW($S$7:$S$59)-MIN(ROW($S$7:$S$59))+1,""),""),ROW()-ROW(A$62)+1)),"##0")," "),"")</f>
        <v/>
      </c>
      <c r="U63" s="0" t="str">
        <f aca="false" t="array" ref="U63:U63">IFERROR(CONCATENATE((INDEX($A$7:$A$59,SMALL(IF($V$7:$V$59&lt;&gt;"",IF($S$7:$S$59&lt;&gt;"",ROW($S$7:$S$59)-MIN(ROW($S$7:$S$59))+1,""),""),ROW()-ROW(A$62)+1))),),"")</f>
        <v/>
      </c>
      <c r="X63" s="0" t="str">
        <f aca="false" t="array" ref="X63:X63">IFERROR(CONCATENATE((INDEX($AA$7:$AA$59,SMALL(IF($AA$7:$AA$59&lt;&gt;"",IF($X$7:$X$59&lt;&gt;"",ROW($X$7:$X$59)-MIN(ROW($X$7:$X$59))+1,""),""),ROW()-ROW(A$62)+1))),","),"")</f>
        <v/>
      </c>
      <c r="Y63" s="0" t="str">
        <f aca="false" t="array" ref="Y63:Y63">IFERROR(CONCATENATE(TEXT(INDEX($X$7:$X$59,SMALL(IF($AA$7:$AA$59&lt;&gt;"",IF($X$7:$X$59&lt;&gt;"",ROW($X$7:$X$59)-MIN(ROW($X$7:$X$59))+1,""),""),ROW()-ROW(A$62)+1)),"##0"),","),"")</f>
        <v/>
      </c>
      <c r="Z63" s="0" t="str">
        <f aca="false" t="array" ref="Z63:Z63">IFERROR(CONCATENATE((INDEX($A$7:$A$59,SMALL(IF($AA$7:$AA$59&lt;&gt;"",IF($X$7:$X$59&lt;&gt;"",ROW($X$7:$X$59)-MIN(ROW($X$7:$X$59))+1,""),""),ROW()-ROW(A$62)+1))),),"")</f>
        <v/>
      </c>
      <c r="AC63" s="0" t="str">
        <f aca="false" t="array" ref="AC63:AC63">IFERROR(CONCATENATE((INDEX($AF$7:$AF$59,SMALL(IF($AF$7:$AF$59&lt;&gt;"",IF($AC$7:$AC$59&lt;&gt;"",ROW($AC$7:$AC$59)-MIN(ROW($AC$7:$AC$59))+1,""),""),ROW()-ROW(A$62)+1)))," "),"")</f>
        <v/>
      </c>
      <c r="AD63" s="0" t="str">
        <f aca="false" t="array" ref="AD63:AD63">IFERROR(CONCATENATE(TEXT(INDEX($AC$7:$AC$59,SMALL(IF($AF$7:$AF$59&lt;&gt;"",IF($AC$7:$AC$59&lt;&gt;"",ROW($AC$7:$AC$59)-MIN(ROW($AC$7:$AC$59))+1,""),""),ROW()-ROW(A$62)+1)),"##0")," "),"")</f>
        <v/>
      </c>
      <c r="AE63" s="0" t="str">
        <f aca="false" t="array" ref="AE63:AE63">IFERROR(CONCATENATE((INDEX($A$7:$A$59,SMALL(IF($AF$7:$AF$59&lt;&gt;"",IF($AC$7:$AC$59&lt;&gt;"",ROW($AC$7:$AC$59)-MIN(ROW($AC$7:$AC$59))+1,""),""),ROW()-ROW(A$62)+1))),),"")</f>
        <v/>
      </c>
      <c r="AH63" s="0" t="str">
        <f aca="false" t="array" ref="AH63:AH63">IFERROR(CONCATENATE((INDEX($AK$7:$AK$59,SMALL(IF($AK$7:$AK$59&lt;&gt;"",IF($AH$7:$AH$59&lt;&gt;"",ROW($AH$7:$AH$59)-MIN(ROW($AH$7:$AH$59))+1,""),""),ROW()-ROW(A$62)+1)))," "),"")</f>
        <v/>
      </c>
      <c r="AI63" s="0" t="str">
        <f aca="false" t="array" ref="AI63:AI63">IFERROR(CONCATENATE(TEXT(INDEX($AH$7:$AH$59,SMALL(IF($AK$7:$AK$59&lt;&gt;"",IF($AH$7:$AH$59&lt;&gt;"",ROW($AH$7:$AH$59)-MIN(ROW($AH$7:$AH$59))+1,""),""),ROW()-ROW(A$62)+1)),"##0")," "),"")</f>
        <v/>
      </c>
      <c r="AJ63" s="0" t="str">
        <f aca="false" t="array" ref="AJ63:AJ63">IFERROR(CONCATENATE((INDEX($A$7:$A$59,SMALL(IF($AK$7:$AK$59&lt;&gt;"",IF($AH$7:$AH$59&lt;&gt;"",ROW($AH$7:$AH$59)-MIN(ROW($AH$7:$AH$59))+1,""),""),ROW()-ROW(A$62)+1))),),"")</f>
        <v/>
      </c>
    </row>
    <row r="64" customFormat="false" ht="15" hidden="false" customHeight="false" outlineLevel="0" collapsed="false">
      <c r="I64" s="0" t="str">
        <f aca="false" t="array" ref="I64:I64">IFERROR(CONCATENATE(TEXT(INDEX($I$7:$I$59,SMALL(IF($L$7:$L$59&lt;&gt;"",IF($I$7:$I$59&lt;&gt;"",ROW($I$7:$I$59)-MIN(ROW($I$7:$I$59))+1,""),""),ROW()-ROW(A$62)+1)),"##0"),","),"")</f>
        <v/>
      </c>
      <c r="J64" s="0" t="str">
        <f aca="false" t="array" ref="J64:J64">IFERROR(CONCATENATE((INDEX($L$7:$L$59,SMALL(IF($L$7:$L$59&lt;&gt;"",IF($I$7:$I$59&lt;&gt;"",ROW($I$7:$I$59)-MIN(ROW($I$7:$I$59))+1,""),""),ROW()-ROW(A$62)+1))),","),"")</f>
        <v/>
      </c>
      <c r="K64" s="0" t="str">
        <f aca="false" t="array" ref="K64:K64">IFERROR(CONCATENATE((INDEX($A$7:$A$59,SMALL(IF($L$7:$L$59&lt;&gt;"",IF($I$7:$I$59&lt;&gt;"",ROW($I$7:$I$59)-MIN(ROW($I$7:$I$59))+1,""),""),ROW()-ROW(A$62)+1))),),"")</f>
        <v/>
      </c>
      <c r="N64" s="0" t="str">
        <f aca="false" t="array" ref="N64:N64">IFERROR(CONCATENATE((INDEX($Q$7:$Q$59,SMALL(IF($Q$7:$Q$59&lt;&gt;"",IF($N$7:$N$59&lt;&gt;"",ROW($N$7:$N$59)-MIN(ROW($N$7:$N$59))+1,""),""),ROW()-ROW(A$62)+1)))," "),"")</f>
        <v/>
      </c>
      <c r="O64" s="0" t="str">
        <f aca="false" t="array" ref="O64:O64">IFERROR(CONCATENATE(TEXT(INDEX($N$7:$N$59,SMALL(IF($Q$7:$Q$59&lt;&gt;"",IF($N$7:$N$59&lt;&gt;"",ROW($N$7:$N$59)-MIN(ROW($N$7:$N$59))+1,""),""),ROW()-ROW(A$62)+1)),"##0")," "),"")</f>
        <v/>
      </c>
      <c r="P64" s="0" t="str">
        <f aca="false" t="array" ref="P64:P64">IFERROR(CONCATENATE((INDEX($A$7:$A$59,SMALL(IF($Q$7:$Q$59&lt;&gt;"",IF($N$7:$N$59&lt;&gt;"",ROW($N$7:$N$59)-MIN(ROW($N$7:$N$59))+1,""),""),ROW()-ROW(A$62)+1))),),"")</f>
        <v/>
      </c>
      <c r="S64" s="0" t="str">
        <f aca="false" t="array" ref="S64:S64">IFERROR(CONCATENATE((INDEX($V$7:$V$59,SMALL(IF($V$7:$V$59&lt;&gt;"",IF($S$7:$S$59&lt;&gt;"",ROW($S$7:$S$59)-MIN(ROW($S$7:$S$59))+1,""),""),ROW()-ROW(A$62)+1)))," "),"")</f>
        <v/>
      </c>
      <c r="T64" s="0" t="str">
        <f aca="false" t="array" ref="T64:T64">IFERROR(CONCATENATE(TEXT(INDEX($S$7:$S$59,SMALL(IF($V$7:$V$59&lt;&gt;"",IF($S$7:$S$59&lt;&gt;"",ROW($S$7:$S$59)-MIN(ROW($S$7:$S$59))+1,""),""),ROW()-ROW(A$62)+1)),"##0")," "),"")</f>
        <v/>
      </c>
      <c r="U64" s="0" t="str">
        <f aca="false" t="array" ref="U64:U64">IFERROR(CONCATENATE((INDEX($A$7:$A$59,SMALL(IF($V$7:$V$59&lt;&gt;"",IF($S$7:$S$59&lt;&gt;"",ROW($S$7:$S$59)-MIN(ROW($S$7:$S$59))+1,""),""),ROW()-ROW(A$62)+1))),),"")</f>
        <v/>
      </c>
      <c r="X64" s="0" t="str">
        <f aca="false" t="array" ref="X64:X64">IFERROR(CONCATENATE((INDEX($AA$7:$AA$59,SMALL(IF($AA$7:$AA$59&lt;&gt;"",IF($X$7:$X$59&lt;&gt;"",ROW($X$7:$X$59)-MIN(ROW($X$7:$X$59))+1,""),""),ROW()-ROW(A$62)+1))),","),"")</f>
        <v/>
      </c>
      <c r="Y64" s="0" t="str">
        <f aca="false" t="array" ref="Y64:Y64">IFERROR(CONCATENATE(TEXT(INDEX($X$7:$X$59,SMALL(IF($AA$7:$AA$59&lt;&gt;"",IF($X$7:$X$59&lt;&gt;"",ROW($X$7:$X$59)-MIN(ROW($X$7:$X$59))+1,""),""),ROW()-ROW(A$62)+1)),"##0"),","),"")</f>
        <v/>
      </c>
      <c r="Z64" s="0" t="str">
        <f aca="false" t="array" ref="Z64:Z64">IFERROR(CONCATENATE((INDEX($A$7:$A$59,SMALL(IF($AA$7:$AA$59&lt;&gt;"",IF($X$7:$X$59&lt;&gt;"",ROW($X$7:$X$59)-MIN(ROW($X$7:$X$59))+1,""),""),ROW()-ROW(A$62)+1))),),"")</f>
        <v/>
      </c>
      <c r="AC64" s="0" t="str">
        <f aca="false" t="array" ref="AC64:AC64">IFERROR(CONCATENATE((INDEX($AF$7:$AF$59,SMALL(IF($AF$7:$AF$59&lt;&gt;"",IF($AC$7:$AC$59&lt;&gt;"",ROW($AC$7:$AC$59)-MIN(ROW($AC$7:$AC$59))+1,""),""),ROW()-ROW(A$62)+1)))," "),"")</f>
        <v/>
      </c>
      <c r="AD64" s="0" t="str">
        <f aca="false" t="array" ref="AD64:AD64">IFERROR(CONCATENATE(TEXT(INDEX($AC$7:$AC$59,SMALL(IF($AF$7:$AF$59&lt;&gt;"",IF($AC$7:$AC$59&lt;&gt;"",ROW($AC$7:$AC$59)-MIN(ROW($AC$7:$AC$59))+1,""),""),ROW()-ROW(A$62)+1)),"##0")," "),"")</f>
        <v/>
      </c>
      <c r="AE64" s="0" t="str">
        <f aca="false" t="array" ref="AE64:AE64">IFERROR(CONCATENATE((INDEX($A$7:$A$59,SMALL(IF($AF$7:$AF$59&lt;&gt;"",IF($AC$7:$AC$59&lt;&gt;"",ROW($AC$7:$AC$59)-MIN(ROW($AC$7:$AC$59))+1,""),""),ROW()-ROW(A$62)+1))),),"")</f>
        <v/>
      </c>
      <c r="AH64" s="0" t="str">
        <f aca="false" t="array" ref="AH64:AH64">IFERROR(CONCATENATE((INDEX($AK$7:$AK$59,SMALL(IF($AK$7:$AK$59&lt;&gt;"",IF($AH$7:$AH$59&lt;&gt;"",ROW($AH$7:$AH$59)-MIN(ROW($AH$7:$AH$59))+1,""),""),ROW()-ROW(A$62)+1)))," "),"")</f>
        <v/>
      </c>
      <c r="AI64" s="0" t="str">
        <f aca="false" t="array" ref="AI64:AI64">IFERROR(CONCATENATE(TEXT(INDEX($AH$7:$AH$59,SMALL(IF($AK$7:$AK$59&lt;&gt;"",IF($AH$7:$AH$59&lt;&gt;"",ROW($AH$7:$AH$59)-MIN(ROW($AH$7:$AH$59))+1,""),""),ROW()-ROW(A$62)+1)),"##0")," "),"")</f>
        <v/>
      </c>
      <c r="AJ64" s="0" t="str">
        <f aca="false" t="array" ref="AJ64:AJ64">IFERROR(CONCATENATE((INDEX($A$7:$A$59,SMALL(IF($AK$7:$AK$59&lt;&gt;"",IF($AH$7:$AH$59&lt;&gt;"",ROW($AH$7:$AH$59)-MIN(ROW($AH$7:$AH$59))+1,""),""),ROW()-ROW(A$62)+1))),),"")</f>
        <v/>
      </c>
    </row>
    <row r="65" customFormat="false" ht="15" hidden="false" customHeight="false" outlineLevel="0" collapsed="false">
      <c r="I65" s="0" t="str">
        <f aca="false" t="array" ref="I65:I65">IFERROR(CONCATENATE(TEXT(INDEX($I$7:$I$59,SMALL(IF($L$7:$L$59&lt;&gt;"",IF($I$7:$I$59&lt;&gt;"",ROW($I$7:$I$59)-MIN(ROW($I$7:$I$59))+1,""),""),ROW()-ROW(A$62)+1)),"##0"),","),"")</f>
        <v/>
      </c>
      <c r="J65" s="0" t="str">
        <f aca="false" t="array" ref="J65:J65">IFERROR(CONCATENATE((INDEX($L$7:$L$59,SMALL(IF($L$7:$L$59&lt;&gt;"",IF($I$7:$I$59&lt;&gt;"",ROW($I$7:$I$59)-MIN(ROW($I$7:$I$59))+1,""),""),ROW()-ROW(A$62)+1))),","),"")</f>
        <v/>
      </c>
      <c r="K65" s="0" t="str">
        <f aca="false" t="array" ref="K65:K65">IFERROR(CONCATENATE((INDEX($A$7:$A$59,SMALL(IF($L$7:$L$59&lt;&gt;"",IF($I$7:$I$59&lt;&gt;"",ROW($I$7:$I$59)-MIN(ROW($I$7:$I$59))+1,""),""),ROW()-ROW(A$62)+1))),),"")</f>
        <v/>
      </c>
      <c r="N65" s="0" t="str">
        <f aca="false" t="array" ref="N65:N65">IFERROR(CONCATENATE((INDEX($Q$7:$Q$59,SMALL(IF($Q$7:$Q$59&lt;&gt;"",IF($N$7:$N$59&lt;&gt;"",ROW($N$7:$N$59)-MIN(ROW($N$7:$N$59))+1,""),""),ROW()-ROW(A$62)+1)))," "),"")</f>
        <v/>
      </c>
      <c r="O65" s="0" t="str">
        <f aca="false" t="array" ref="O65:O65">IFERROR(CONCATENATE(TEXT(INDEX($N$7:$N$59,SMALL(IF($Q$7:$Q$59&lt;&gt;"",IF($N$7:$N$59&lt;&gt;"",ROW($N$7:$N$59)-MIN(ROW($N$7:$N$59))+1,""),""),ROW()-ROW(A$62)+1)),"##0")," "),"")</f>
        <v/>
      </c>
      <c r="P65" s="0" t="str">
        <f aca="false" t="array" ref="P65:P65">IFERROR(CONCATENATE((INDEX($A$7:$A$59,SMALL(IF($Q$7:$Q$59&lt;&gt;"",IF($N$7:$N$59&lt;&gt;"",ROW($N$7:$N$59)-MIN(ROW($N$7:$N$59))+1,""),""),ROW()-ROW(A$62)+1))),),"")</f>
        <v/>
      </c>
      <c r="S65" s="0" t="str">
        <f aca="false" t="array" ref="S65:S65">IFERROR(CONCATENATE((INDEX($V$7:$V$59,SMALL(IF($V$7:$V$59&lt;&gt;"",IF($S$7:$S$59&lt;&gt;"",ROW($S$7:$S$59)-MIN(ROW($S$7:$S$59))+1,""),""),ROW()-ROW(A$62)+1)))," "),"")</f>
        <v/>
      </c>
      <c r="T65" s="0" t="str">
        <f aca="false" t="array" ref="T65:T65">IFERROR(CONCATENATE(TEXT(INDEX($S$7:$S$59,SMALL(IF($V$7:$V$59&lt;&gt;"",IF($S$7:$S$59&lt;&gt;"",ROW($S$7:$S$59)-MIN(ROW($S$7:$S$59))+1,""),""),ROW()-ROW(A$62)+1)),"##0")," "),"")</f>
        <v/>
      </c>
      <c r="U65" s="0" t="str">
        <f aca="false" t="array" ref="U65:U65">IFERROR(CONCATENATE((INDEX($A$7:$A$59,SMALL(IF($V$7:$V$59&lt;&gt;"",IF($S$7:$S$59&lt;&gt;"",ROW($S$7:$S$59)-MIN(ROW($S$7:$S$59))+1,""),""),ROW()-ROW(A$62)+1))),),"")</f>
        <v/>
      </c>
      <c r="X65" s="0" t="str">
        <f aca="false" t="array" ref="X65:X65">IFERROR(CONCATENATE((INDEX($AA$7:$AA$59,SMALL(IF($AA$7:$AA$59&lt;&gt;"",IF($X$7:$X$59&lt;&gt;"",ROW($X$7:$X$59)-MIN(ROW($X$7:$X$59))+1,""),""),ROW()-ROW(A$62)+1))),","),"")</f>
        <v/>
      </c>
      <c r="Y65" s="0" t="str">
        <f aca="false" t="array" ref="Y65:Y65">IFERROR(CONCATENATE(TEXT(INDEX($X$7:$X$59,SMALL(IF($AA$7:$AA$59&lt;&gt;"",IF($X$7:$X$59&lt;&gt;"",ROW($X$7:$X$59)-MIN(ROW($X$7:$X$59))+1,""),""),ROW()-ROW(A$62)+1)),"##0"),","),"")</f>
        <v/>
      </c>
      <c r="Z65" s="0" t="str">
        <f aca="false" t="array" ref="Z65:Z65">IFERROR(CONCATENATE((INDEX($A$7:$A$59,SMALL(IF($AA$7:$AA$59&lt;&gt;"",IF($X$7:$X$59&lt;&gt;"",ROW($X$7:$X$59)-MIN(ROW($X$7:$X$59))+1,""),""),ROW()-ROW(A$62)+1))),),"")</f>
        <v/>
      </c>
      <c r="AC65" s="0" t="str">
        <f aca="false" t="array" ref="AC65:AC65">IFERROR(CONCATENATE((INDEX($AF$7:$AF$59,SMALL(IF($AF$7:$AF$59&lt;&gt;"",IF($AC$7:$AC$59&lt;&gt;"",ROW($AC$7:$AC$59)-MIN(ROW($AC$7:$AC$59))+1,""),""),ROW()-ROW(A$62)+1)))," "),"")</f>
        <v/>
      </c>
      <c r="AD65" s="0" t="str">
        <f aca="false" t="array" ref="AD65:AD65">IFERROR(CONCATENATE(TEXT(INDEX($AC$7:$AC$59,SMALL(IF($AF$7:$AF$59&lt;&gt;"",IF($AC$7:$AC$59&lt;&gt;"",ROW($AC$7:$AC$59)-MIN(ROW($AC$7:$AC$59))+1,""),""),ROW()-ROW(A$62)+1)),"##0")," "),"")</f>
        <v/>
      </c>
      <c r="AE65" s="0" t="str">
        <f aca="false" t="array" ref="AE65:AE65">IFERROR(CONCATENATE((INDEX($A$7:$A$59,SMALL(IF($AF$7:$AF$59&lt;&gt;"",IF($AC$7:$AC$59&lt;&gt;"",ROW($AC$7:$AC$59)-MIN(ROW($AC$7:$AC$59))+1,""),""),ROW()-ROW(A$62)+1))),),"")</f>
        <v/>
      </c>
      <c r="AH65" s="0" t="str">
        <f aca="false" t="array" ref="AH65:AH65">IFERROR(CONCATENATE((INDEX($AK$7:$AK$59,SMALL(IF($AK$7:$AK$59&lt;&gt;"",IF($AH$7:$AH$59&lt;&gt;"",ROW($AH$7:$AH$59)-MIN(ROW($AH$7:$AH$59))+1,""),""),ROW()-ROW(A$62)+1)))," "),"")</f>
        <v/>
      </c>
      <c r="AI65" s="0" t="str">
        <f aca="false" t="array" ref="AI65:AI65">IFERROR(CONCATENATE(TEXT(INDEX($AH$7:$AH$59,SMALL(IF($AK$7:$AK$59&lt;&gt;"",IF($AH$7:$AH$59&lt;&gt;"",ROW($AH$7:$AH$59)-MIN(ROW($AH$7:$AH$59))+1,""),""),ROW()-ROW(A$62)+1)),"##0")," "),"")</f>
        <v/>
      </c>
      <c r="AJ65" s="0" t="str">
        <f aca="false" t="array" ref="AJ65:AJ65">IFERROR(CONCATENATE((INDEX($A$7:$A$59,SMALL(IF($AK$7:$AK$59&lt;&gt;"",IF($AH$7:$AH$59&lt;&gt;"",ROW($AH$7:$AH$59)-MIN(ROW($AH$7:$AH$59))+1,""),""),ROW()-ROW(A$62)+1))),),"")</f>
        <v/>
      </c>
    </row>
    <row r="66" customFormat="false" ht="15" hidden="false" customHeight="false" outlineLevel="0" collapsed="false">
      <c r="I66" s="0" t="str">
        <f aca="false" t="array" ref="I66:I66">IFERROR(CONCATENATE(TEXT(INDEX($I$7:$I$59,SMALL(IF($L$7:$L$59&lt;&gt;"",IF($I$7:$I$59&lt;&gt;"",ROW($I$7:$I$59)-MIN(ROW($I$7:$I$59))+1,""),""),ROW()-ROW(A$62)+1)),"##0"),","),"")</f>
        <v/>
      </c>
      <c r="J66" s="0" t="str">
        <f aca="false" t="array" ref="J66:J66">IFERROR(CONCATENATE((INDEX($L$7:$L$59,SMALL(IF($L$7:$L$59&lt;&gt;"",IF($I$7:$I$59&lt;&gt;"",ROW($I$7:$I$59)-MIN(ROW($I$7:$I$59))+1,""),""),ROW()-ROW(A$62)+1))),","),"")</f>
        <v/>
      </c>
      <c r="K66" s="0" t="str">
        <f aca="false" t="array" ref="K66:K66">IFERROR(CONCATENATE((INDEX($A$7:$A$59,SMALL(IF($L$7:$L$59&lt;&gt;"",IF($I$7:$I$59&lt;&gt;"",ROW($I$7:$I$59)-MIN(ROW($I$7:$I$59))+1,""),""),ROW()-ROW(A$62)+1))),),"")</f>
        <v/>
      </c>
      <c r="N66" s="0" t="str">
        <f aca="false" t="array" ref="N66:N66">IFERROR(CONCATENATE((INDEX($Q$7:$Q$59,SMALL(IF($Q$7:$Q$59&lt;&gt;"",IF($N$7:$N$59&lt;&gt;"",ROW($N$7:$N$59)-MIN(ROW($N$7:$N$59))+1,""),""),ROW()-ROW(A$62)+1)))," "),"")</f>
        <v/>
      </c>
      <c r="O66" s="0" t="str">
        <f aca="false" t="array" ref="O66:O66">IFERROR(CONCATENATE(TEXT(INDEX($N$7:$N$59,SMALL(IF($Q$7:$Q$59&lt;&gt;"",IF($N$7:$N$59&lt;&gt;"",ROW($N$7:$N$59)-MIN(ROW($N$7:$N$59))+1,""),""),ROW()-ROW(A$62)+1)),"##0")," "),"")</f>
        <v/>
      </c>
      <c r="P66" s="0" t="str">
        <f aca="false" t="array" ref="P66:P66">IFERROR(CONCATENATE((INDEX($A$7:$A$59,SMALL(IF($Q$7:$Q$59&lt;&gt;"",IF($N$7:$N$59&lt;&gt;"",ROW($N$7:$N$59)-MIN(ROW($N$7:$N$59))+1,""),""),ROW()-ROW(A$62)+1))),),"")</f>
        <v/>
      </c>
      <c r="S66" s="0" t="str">
        <f aca="false" t="array" ref="S66:S66">IFERROR(CONCATENATE((INDEX($V$7:$V$59,SMALL(IF($V$7:$V$59&lt;&gt;"",IF($S$7:$S$59&lt;&gt;"",ROW($S$7:$S$59)-MIN(ROW($S$7:$S$59))+1,""),""),ROW()-ROW(A$62)+1)))," "),"")</f>
        <v/>
      </c>
      <c r="T66" s="0" t="str">
        <f aca="false" t="array" ref="T66:T66">IFERROR(CONCATENATE(TEXT(INDEX($S$7:$S$59,SMALL(IF($V$7:$V$59&lt;&gt;"",IF($S$7:$S$59&lt;&gt;"",ROW($S$7:$S$59)-MIN(ROW($S$7:$S$59))+1,""),""),ROW()-ROW(A$62)+1)),"##0")," "),"")</f>
        <v/>
      </c>
      <c r="U66" s="0" t="str">
        <f aca="false" t="array" ref="U66:U66">IFERROR(CONCATENATE((INDEX($A$7:$A$59,SMALL(IF($V$7:$V$59&lt;&gt;"",IF($S$7:$S$59&lt;&gt;"",ROW($S$7:$S$59)-MIN(ROW($S$7:$S$59))+1,""),""),ROW()-ROW(A$62)+1))),),"")</f>
        <v/>
      </c>
      <c r="X66" s="0" t="str">
        <f aca="false" t="array" ref="X66:X66">IFERROR(CONCATENATE((INDEX($AA$7:$AA$59,SMALL(IF($AA$7:$AA$59&lt;&gt;"",IF($X$7:$X$59&lt;&gt;"",ROW($X$7:$X$59)-MIN(ROW($X$7:$X$59))+1,""),""),ROW()-ROW(A$62)+1))),","),"")</f>
        <v/>
      </c>
      <c r="Y66" s="0" t="str">
        <f aca="false" t="array" ref="Y66:Y66">IFERROR(CONCATENATE(TEXT(INDEX($X$7:$X$59,SMALL(IF($AA$7:$AA$59&lt;&gt;"",IF($X$7:$X$59&lt;&gt;"",ROW($X$7:$X$59)-MIN(ROW($X$7:$X$59))+1,""),""),ROW()-ROW(A$62)+1)),"##0"),","),"")</f>
        <v/>
      </c>
      <c r="Z66" s="0" t="str">
        <f aca="false" t="array" ref="Z66:Z66">IFERROR(CONCATENATE((INDEX($A$7:$A$59,SMALL(IF($AA$7:$AA$59&lt;&gt;"",IF($X$7:$X$59&lt;&gt;"",ROW($X$7:$X$59)-MIN(ROW($X$7:$X$59))+1,""),""),ROW()-ROW(A$62)+1))),),"")</f>
        <v/>
      </c>
      <c r="AC66" s="0" t="str">
        <f aca="false" t="array" ref="AC66:AC66">IFERROR(CONCATENATE((INDEX($AF$7:$AF$59,SMALL(IF($AF$7:$AF$59&lt;&gt;"",IF($AC$7:$AC$59&lt;&gt;"",ROW($AC$7:$AC$59)-MIN(ROW($AC$7:$AC$59))+1,""),""),ROW()-ROW(A$62)+1)))," "),"")</f>
        <v/>
      </c>
      <c r="AD66" s="0" t="str">
        <f aca="false" t="array" ref="AD66:AD66">IFERROR(CONCATENATE(TEXT(INDEX($AC$7:$AC$59,SMALL(IF($AF$7:$AF$59&lt;&gt;"",IF($AC$7:$AC$59&lt;&gt;"",ROW($AC$7:$AC$59)-MIN(ROW($AC$7:$AC$59))+1,""),""),ROW()-ROW(A$62)+1)),"##0")," "),"")</f>
        <v/>
      </c>
      <c r="AE66" s="0" t="str">
        <f aca="false" t="array" ref="AE66:AE66">IFERROR(CONCATENATE((INDEX($A$7:$A$59,SMALL(IF($AF$7:$AF$59&lt;&gt;"",IF($AC$7:$AC$59&lt;&gt;"",ROW($AC$7:$AC$59)-MIN(ROW($AC$7:$AC$59))+1,""),""),ROW()-ROW(A$62)+1))),),"")</f>
        <v/>
      </c>
      <c r="AH66" s="0" t="str">
        <f aca="false" t="array" ref="AH66:AH66">IFERROR(CONCATENATE((INDEX($AK$7:$AK$59,SMALL(IF($AK$7:$AK$59&lt;&gt;"",IF($AH$7:$AH$59&lt;&gt;"",ROW($AH$7:$AH$59)-MIN(ROW($AH$7:$AH$59))+1,""),""),ROW()-ROW(A$62)+1)))," "),"")</f>
        <v/>
      </c>
      <c r="AI66" s="0" t="str">
        <f aca="false" t="array" ref="AI66:AI66">IFERROR(CONCATENATE(TEXT(INDEX($AH$7:$AH$59,SMALL(IF($AK$7:$AK$59&lt;&gt;"",IF($AH$7:$AH$59&lt;&gt;"",ROW($AH$7:$AH$59)-MIN(ROW($AH$7:$AH$59))+1,""),""),ROW()-ROW(A$62)+1)),"##0")," "),"")</f>
        <v/>
      </c>
      <c r="AJ66" s="0" t="str">
        <f aca="false" t="array" ref="AJ66:AJ66">IFERROR(CONCATENATE((INDEX($A$7:$A$59,SMALL(IF($AK$7:$AK$59&lt;&gt;"",IF($AH$7:$AH$59&lt;&gt;"",ROW($AH$7:$AH$59)-MIN(ROW($AH$7:$AH$59))+1,""),""),ROW()-ROW(A$62)+1))),),"")</f>
        <v/>
      </c>
    </row>
    <row r="67" customFormat="false" ht="15" hidden="false" customHeight="false" outlineLevel="0" collapsed="false">
      <c r="I67" s="0" t="str">
        <f aca="false" t="array" ref="I67:I67">IFERROR(CONCATENATE(TEXT(INDEX($I$7:$I$59,SMALL(IF($L$7:$L$59&lt;&gt;"",IF($I$7:$I$59&lt;&gt;"",ROW($I$7:$I$59)-MIN(ROW($I$7:$I$59))+1,""),""),ROW()-ROW(A$62)+1)),"##0"),","),"")</f>
        <v/>
      </c>
      <c r="J67" s="0" t="str">
        <f aca="false" t="array" ref="J67:J67">IFERROR(CONCATENATE((INDEX($L$7:$L$59,SMALL(IF($L$7:$L$59&lt;&gt;"",IF($I$7:$I$59&lt;&gt;"",ROW($I$7:$I$59)-MIN(ROW($I$7:$I$59))+1,""),""),ROW()-ROW(A$62)+1))),","),"")</f>
        <v/>
      </c>
      <c r="K67" s="0" t="str">
        <f aca="false" t="array" ref="K67:K67">IFERROR(CONCATENATE((INDEX($A$7:$A$59,SMALL(IF($L$7:$L$59&lt;&gt;"",IF($I$7:$I$59&lt;&gt;"",ROW($I$7:$I$59)-MIN(ROW($I$7:$I$59))+1,""),""),ROW()-ROW(A$62)+1))),),"")</f>
        <v/>
      </c>
      <c r="N67" s="0" t="str">
        <f aca="false" t="array" ref="N67:N67">IFERROR(CONCATENATE((INDEX($Q$7:$Q$59,SMALL(IF($Q$7:$Q$59&lt;&gt;"",IF($N$7:$N$59&lt;&gt;"",ROW($N$7:$N$59)-MIN(ROW($N$7:$N$59))+1,""),""),ROW()-ROW(A$62)+1)))," "),"")</f>
        <v/>
      </c>
      <c r="O67" s="0" t="str">
        <f aca="false" t="array" ref="O67:O67">IFERROR(CONCATENATE(TEXT(INDEX($N$7:$N$59,SMALL(IF($Q$7:$Q$59&lt;&gt;"",IF($N$7:$N$59&lt;&gt;"",ROW($N$7:$N$59)-MIN(ROW($N$7:$N$59))+1,""),""),ROW()-ROW(A$62)+1)),"##0")," "),"")</f>
        <v/>
      </c>
      <c r="P67" s="0" t="str">
        <f aca="false" t="array" ref="P67:P67">IFERROR(CONCATENATE((INDEX($A$7:$A$59,SMALL(IF($Q$7:$Q$59&lt;&gt;"",IF($N$7:$N$59&lt;&gt;"",ROW($N$7:$N$59)-MIN(ROW($N$7:$N$59))+1,""),""),ROW()-ROW(A$62)+1))),),"")</f>
        <v/>
      </c>
      <c r="S67" s="0" t="str">
        <f aca="false" t="array" ref="S67:S67">IFERROR(CONCATENATE((INDEX($V$7:$V$59,SMALL(IF($V$7:$V$59&lt;&gt;"",IF($S$7:$S$59&lt;&gt;"",ROW($S$7:$S$59)-MIN(ROW($S$7:$S$59))+1,""),""),ROW()-ROW(A$62)+1)))," "),"")</f>
        <v/>
      </c>
      <c r="T67" s="0" t="str">
        <f aca="false" t="array" ref="T67:T67">IFERROR(CONCATENATE(TEXT(INDEX($S$7:$S$59,SMALL(IF($V$7:$V$59&lt;&gt;"",IF($S$7:$S$59&lt;&gt;"",ROW($S$7:$S$59)-MIN(ROW($S$7:$S$59))+1,""),""),ROW()-ROW(A$62)+1)),"##0")," "),"")</f>
        <v/>
      </c>
      <c r="U67" s="0" t="str">
        <f aca="false" t="array" ref="U67:U67">IFERROR(CONCATENATE((INDEX($A$7:$A$59,SMALL(IF($V$7:$V$59&lt;&gt;"",IF($S$7:$S$59&lt;&gt;"",ROW($S$7:$S$59)-MIN(ROW($S$7:$S$59))+1,""),""),ROW()-ROW(A$62)+1))),),"")</f>
        <v/>
      </c>
      <c r="X67" s="0" t="str">
        <f aca="false" t="array" ref="X67:X67">IFERROR(CONCATENATE((INDEX($AA$7:$AA$59,SMALL(IF($AA$7:$AA$59&lt;&gt;"",IF($X$7:$X$59&lt;&gt;"",ROW($X$7:$X$59)-MIN(ROW($X$7:$X$59))+1,""),""),ROW()-ROW(A$62)+1))),","),"")</f>
        <v/>
      </c>
      <c r="Y67" s="0" t="str">
        <f aca="false" t="array" ref="Y67:Y67">IFERROR(CONCATENATE(TEXT(INDEX($X$7:$X$59,SMALL(IF($AA$7:$AA$59&lt;&gt;"",IF($X$7:$X$59&lt;&gt;"",ROW($X$7:$X$59)-MIN(ROW($X$7:$X$59))+1,""),""),ROW()-ROW(A$62)+1)),"##0"),","),"")</f>
        <v/>
      </c>
      <c r="Z67" s="0" t="str">
        <f aca="false" t="array" ref="Z67:Z67">IFERROR(CONCATENATE((INDEX($A$7:$A$59,SMALL(IF($AA$7:$AA$59&lt;&gt;"",IF($X$7:$X$59&lt;&gt;"",ROW($X$7:$X$59)-MIN(ROW($X$7:$X$59))+1,""),""),ROW()-ROW(A$62)+1))),),"")</f>
        <v/>
      </c>
      <c r="AC67" s="0" t="str">
        <f aca="false" t="array" ref="AC67:AC67">IFERROR(CONCATENATE((INDEX($AF$7:$AF$59,SMALL(IF($AF$7:$AF$59&lt;&gt;"",IF($AC$7:$AC$59&lt;&gt;"",ROW($AC$7:$AC$59)-MIN(ROW($AC$7:$AC$59))+1,""),""),ROW()-ROW(A$62)+1)))," "),"")</f>
        <v/>
      </c>
      <c r="AD67" s="0" t="str">
        <f aca="false" t="array" ref="AD67:AD67">IFERROR(CONCATENATE(TEXT(INDEX($AC$7:$AC$59,SMALL(IF($AF$7:$AF$59&lt;&gt;"",IF($AC$7:$AC$59&lt;&gt;"",ROW($AC$7:$AC$59)-MIN(ROW($AC$7:$AC$59))+1,""),""),ROW()-ROW(A$62)+1)),"##0")," "),"")</f>
        <v/>
      </c>
      <c r="AE67" s="0" t="str">
        <f aca="false" t="array" ref="AE67:AE67">IFERROR(CONCATENATE((INDEX($A$7:$A$59,SMALL(IF($AF$7:$AF$59&lt;&gt;"",IF($AC$7:$AC$59&lt;&gt;"",ROW($AC$7:$AC$59)-MIN(ROW($AC$7:$AC$59))+1,""),""),ROW()-ROW(A$62)+1))),),"")</f>
        <v/>
      </c>
      <c r="AH67" s="0" t="str">
        <f aca="false" t="array" ref="AH67:AH67">IFERROR(CONCATENATE((INDEX($AK$7:$AK$59,SMALL(IF($AK$7:$AK$59&lt;&gt;"",IF($AH$7:$AH$59&lt;&gt;"",ROW($AH$7:$AH$59)-MIN(ROW($AH$7:$AH$59))+1,""),""),ROW()-ROW(A$62)+1)))," "),"")</f>
        <v/>
      </c>
      <c r="AI67" s="0" t="str">
        <f aca="false" t="array" ref="AI67:AI67">IFERROR(CONCATENATE(TEXT(INDEX($AH$7:$AH$59,SMALL(IF($AK$7:$AK$59&lt;&gt;"",IF($AH$7:$AH$59&lt;&gt;"",ROW($AH$7:$AH$59)-MIN(ROW($AH$7:$AH$59))+1,""),""),ROW()-ROW(A$62)+1)),"##0")," "),"")</f>
        <v/>
      </c>
      <c r="AJ67" s="0" t="str">
        <f aca="false" t="array" ref="AJ67:AJ67">IFERROR(CONCATENATE((INDEX($A$7:$A$59,SMALL(IF($AK$7:$AK$59&lt;&gt;"",IF($AH$7:$AH$59&lt;&gt;"",ROW($AH$7:$AH$59)-MIN(ROW($AH$7:$AH$59))+1,""),""),ROW()-ROW(A$62)+1))),),"")</f>
        <v/>
      </c>
    </row>
    <row r="68" customFormat="false" ht="15" hidden="false" customHeight="false" outlineLevel="0" collapsed="false">
      <c r="I68" s="0" t="str">
        <f aca="false" t="array" ref="I68:I68">IFERROR(CONCATENATE(TEXT(INDEX($I$7:$I$59,SMALL(IF($L$7:$L$59&lt;&gt;"",IF($I$7:$I$59&lt;&gt;"",ROW($I$7:$I$59)-MIN(ROW($I$7:$I$59))+1,""),""),ROW()-ROW(A$62)+1)),"##0"),","),"")</f>
        <v/>
      </c>
      <c r="J68" s="0" t="str">
        <f aca="false" t="array" ref="J68:J68">IFERROR(CONCATENATE((INDEX($L$7:$L$59,SMALL(IF($L$7:$L$59&lt;&gt;"",IF($I$7:$I$59&lt;&gt;"",ROW($I$7:$I$59)-MIN(ROW($I$7:$I$59))+1,""),""),ROW()-ROW(A$62)+1))),","),"")</f>
        <v/>
      </c>
      <c r="K68" s="0" t="str">
        <f aca="false" t="array" ref="K68:K68">IFERROR(CONCATENATE((INDEX($A$7:$A$59,SMALL(IF($L$7:$L$59&lt;&gt;"",IF($I$7:$I$59&lt;&gt;"",ROW($I$7:$I$59)-MIN(ROW($I$7:$I$59))+1,""),""),ROW()-ROW(A$62)+1))),),"")</f>
        <v/>
      </c>
      <c r="N68" s="0" t="str">
        <f aca="false" t="array" ref="N68:N68">IFERROR(CONCATENATE((INDEX($Q$7:$Q$59,SMALL(IF($Q$7:$Q$59&lt;&gt;"",IF($N$7:$N$59&lt;&gt;"",ROW($N$7:$N$59)-MIN(ROW($N$7:$N$59))+1,""),""),ROW()-ROW(A$62)+1)))," "),"")</f>
        <v/>
      </c>
      <c r="O68" s="0" t="str">
        <f aca="false" t="array" ref="O68:O68">IFERROR(CONCATENATE(TEXT(INDEX($N$7:$N$59,SMALL(IF($Q$7:$Q$59&lt;&gt;"",IF($N$7:$N$59&lt;&gt;"",ROW($N$7:$N$59)-MIN(ROW($N$7:$N$59))+1,""),""),ROW()-ROW(A$62)+1)),"##0")," "),"")</f>
        <v/>
      </c>
      <c r="P68" s="0" t="str">
        <f aca="false" t="array" ref="P68:P68">IFERROR(CONCATENATE((INDEX($A$7:$A$59,SMALL(IF($Q$7:$Q$59&lt;&gt;"",IF($N$7:$N$59&lt;&gt;"",ROW($N$7:$N$59)-MIN(ROW($N$7:$N$59))+1,""),""),ROW()-ROW(A$62)+1))),),"")</f>
        <v/>
      </c>
      <c r="S68" s="0" t="str">
        <f aca="false" t="array" ref="S68:S68">IFERROR(CONCATENATE((INDEX($V$7:$V$59,SMALL(IF($V$7:$V$59&lt;&gt;"",IF($S$7:$S$59&lt;&gt;"",ROW($S$7:$S$59)-MIN(ROW($S$7:$S$59))+1,""),""),ROW()-ROW(A$62)+1)))," "),"")</f>
        <v/>
      </c>
      <c r="T68" s="0" t="str">
        <f aca="false" t="array" ref="T68:T68">IFERROR(CONCATENATE(TEXT(INDEX($S$7:$S$59,SMALL(IF($V$7:$V$59&lt;&gt;"",IF($S$7:$S$59&lt;&gt;"",ROW($S$7:$S$59)-MIN(ROW($S$7:$S$59))+1,""),""),ROW()-ROW(A$62)+1)),"##0")," "),"")</f>
        <v/>
      </c>
      <c r="U68" s="0" t="str">
        <f aca="false" t="array" ref="U68:U68">IFERROR(CONCATENATE((INDEX($A$7:$A$59,SMALL(IF($V$7:$V$59&lt;&gt;"",IF($S$7:$S$59&lt;&gt;"",ROW($S$7:$S$59)-MIN(ROW($S$7:$S$59))+1,""),""),ROW()-ROW(A$62)+1))),),"")</f>
        <v/>
      </c>
      <c r="X68" s="0" t="str">
        <f aca="false" t="array" ref="X68:X68">IFERROR(CONCATENATE((INDEX($AA$7:$AA$59,SMALL(IF($AA$7:$AA$59&lt;&gt;"",IF($X$7:$X$59&lt;&gt;"",ROW($X$7:$X$59)-MIN(ROW($X$7:$X$59))+1,""),""),ROW()-ROW(A$62)+1))),","),"")</f>
        <v/>
      </c>
      <c r="Y68" s="0" t="str">
        <f aca="false" t="array" ref="Y68:Y68">IFERROR(CONCATENATE(TEXT(INDEX($X$7:$X$59,SMALL(IF($AA$7:$AA$59&lt;&gt;"",IF($X$7:$X$59&lt;&gt;"",ROW($X$7:$X$59)-MIN(ROW($X$7:$X$59))+1,""),""),ROW()-ROW(A$62)+1)),"##0"),","),"")</f>
        <v/>
      </c>
      <c r="Z68" s="0" t="str">
        <f aca="false" t="array" ref="Z68:Z68">IFERROR(CONCATENATE((INDEX($A$7:$A$59,SMALL(IF($AA$7:$AA$59&lt;&gt;"",IF($X$7:$X$59&lt;&gt;"",ROW($X$7:$X$59)-MIN(ROW($X$7:$X$59))+1,""),""),ROW()-ROW(A$62)+1))),),"")</f>
        <v/>
      </c>
      <c r="AC68" s="0" t="str">
        <f aca="false" t="array" ref="AC68:AC68">IFERROR(CONCATENATE((INDEX($AF$7:$AF$59,SMALL(IF($AF$7:$AF$59&lt;&gt;"",IF($AC$7:$AC$59&lt;&gt;"",ROW($AC$7:$AC$59)-MIN(ROW($AC$7:$AC$59))+1,""),""),ROW()-ROW(A$62)+1)))," "),"")</f>
        <v/>
      </c>
      <c r="AD68" s="0" t="str">
        <f aca="false" t="array" ref="AD68:AD68">IFERROR(CONCATENATE(TEXT(INDEX($AC$7:$AC$59,SMALL(IF($AF$7:$AF$59&lt;&gt;"",IF($AC$7:$AC$59&lt;&gt;"",ROW($AC$7:$AC$59)-MIN(ROW($AC$7:$AC$59))+1,""),""),ROW()-ROW(A$62)+1)),"##0")," "),"")</f>
        <v/>
      </c>
      <c r="AE68" s="0" t="str">
        <f aca="false" t="array" ref="AE68:AE68">IFERROR(CONCATENATE((INDEX($A$7:$A$59,SMALL(IF($AF$7:$AF$59&lt;&gt;"",IF($AC$7:$AC$59&lt;&gt;"",ROW($AC$7:$AC$59)-MIN(ROW($AC$7:$AC$59))+1,""),""),ROW()-ROW(A$62)+1))),),"")</f>
        <v/>
      </c>
      <c r="AH68" s="0" t="str">
        <f aca="false" t="array" ref="AH68:AH68">IFERROR(CONCATENATE((INDEX($AK$7:$AK$59,SMALL(IF($AK$7:$AK$59&lt;&gt;"",IF($AH$7:$AH$59&lt;&gt;"",ROW($AH$7:$AH$59)-MIN(ROW($AH$7:$AH$59))+1,""),""),ROW()-ROW(A$62)+1)))," "),"")</f>
        <v/>
      </c>
      <c r="AI68" s="0" t="str">
        <f aca="false" t="array" ref="AI68:AI68">IFERROR(CONCATENATE(TEXT(INDEX($AH$7:$AH$59,SMALL(IF($AK$7:$AK$59&lt;&gt;"",IF($AH$7:$AH$59&lt;&gt;"",ROW($AH$7:$AH$59)-MIN(ROW($AH$7:$AH$59))+1,""),""),ROW()-ROW(A$62)+1)),"##0")," "),"")</f>
        <v/>
      </c>
      <c r="AJ68" s="0" t="str">
        <f aca="false" t="array" ref="AJ68:AJ68">IFERROR(CONCATENATE((INDEX($A$7:$A$59,SMALL(IF($AK$7:$AK$59&lt;&gt;"",IF($AH$7:$AH$59&lt;&gt;"",ROW($AH$7:$AH$59)-MIN(ROW($AH$7:$AH$59))+1,""),""),ROW()-ROW(A$62)+1))),),"")</f>
        <v/>
      </c>
    </row>
    <row r="69" customFormat="false" ht="15" hidden="false" customHeight="false" outlineLevel="0" collapsed="false">
      <c r="I69" s="0" t="str">
        <f aca="false" t="array" ref="I69:I69">IFERROR(CONCATENATE(TEXT(INDEX($I$7:$I$59,SMALL(IF($L$7:$L$59&lt;&gt;"",IF($I$7:$I$59&lt;&gt;"",ROW($I$7:$I$59)-MIN(ROW($I$7:$I$59))+1,""),""),ROW()-ROW(A$62)+1)),"##0"),","),"")</f>
        <v/>
      </c>
      <c r="J69" s="0" t="str">
        <f aca="false" t="array" ref="J69:J69">IFERROR(CONCATENATE((INDEX($L$7:$L$59,SMALL(IF($L$7:$L$59&lt;&gt;"",IF($I$7:$I$59&lt;&gt;"",ROW($I$7:$I$59)-MIN(ROW($I$7:$I$59))+1,""),""),ROW()-ROW(A$62)+1))),","),"")</f>
        <v/>
      </c>
      <c r="K69" s="0" t="str">
        <f aca="false" t="array" ref="K69:K69">IFERROR(CONCATENATE((INDEX($A$7:$A$59,SMALL(IF($L$7:$L$59&lt;&gt;"",IF($I$7:$I$59&lt;&gt;"",ROW($I$7:$I$59)-MIN(ROW($I$7:$I$59))+1,""),""),ROW()-ROW(A$62)+1))),),"")</f>
        <v/>
      </c>
      <c r="N69" s="0" t="str">
        <f aca="false" t="array" ref="N69:N69">IFERROR(CONCATENATE((INDEX($Q$7:$Q$59,SMALL(IF($Q$7:$Q$59&lt;&gt;"",IF($N$7:$N$59&lt;&gt;"",ROW($N$7:$N$59)-MIN(ROW($N$7:$N$59))+1,""),""),ROW()-ROW(A$62)+1)))," "),"")</f>
        <v/>
      </c>
      <c r="O69" s="0" t="str">
        <f aca="false" t="array" ref="O69:O69">IFERROR(CONCATENATE(TEXT(INDEX($N$7:$N$59,SMALL(IF($Q$7:$Q$59&lt;&gt;"",IF($N$7:$N$59&lt;&gt;"",ROW($N$7:$N$59)-MIN(ROW($N$7:$N$59))+1,""),""),ROW()-ROW(A$62)+1)),"##0")," "),"")</f>
        <v/>
      </c>
      <c r="P69" s="0" t="str">
        <f aca="false" t="array" ref="P69:P69">IFERROR(CONCATENATE((INDEX($A$7:$A$59,SMALL(IF($Q$7:$Q$59&lt;&gt;"",IF($N$7:$N$59&lt;&gt;"",ROW($N$7:$N$59)-MIN(ROW($N$7:$N$59))+1,""),""),ROW()-ROW(A$62)+1))),),"")</f>
        <v/>
      </c>
      <c r="S69" s="0" t="str">
        <f aca="false" t="array" ref="S69:S69">IFERROR(CONCATENATE((INDEX($V$7:$V$59,SMALL(IF($V$7:$V$59&lt;&gt;"",IF($S$7:$S$59&lt;&gt;"",ROW($S$7:$S$59)-MIN(ROW($S$7:$S$59))+1,""),""),ROW()-ROW(A$62)+1)))," "),"")</f>
        <v/>
      </c>
      <c r="T69" s="0" t="str">
        <f aca="false" t="array" ref="T69:T69">IFERROR(CONCATENATE(TEXT(INDEX($S$7:$S$59,SMALL(IF($V$7:$V$59&lt;&gt;"",IF($S$7:$S$59&lt;&gt;"",ROW($S$7:$S$59)-MIN(ROW($S$7:$S$59))+1,""),""),ROW()-ROW(A$62)+1)),"##0")," "),"")</f>
        <v/>
      </c>
      <c r="U69" s="0" t="str">
        <f aca="false" t="array" ref="U69:U69">IFERROR(CONCATENATE((INDEX($A$7:$A$59,SMALL(IF($V$7:$V$59&lt;&gt;"",IF($S$7:$S$59&lt;&gt;"",ROW($S$7:$S$59)-MIN(ROW($S$7:$S$59))+1,""),""),ROW()-ROW(A$62)+1))),),"")</f>
        <v/>
      </c>
      <c r="X69" s="0" t="str">
        <f aca="false" t="array" ref="X69:X69">IFERROR(CONCATENATE((INDEX($AA$7:$AA$59,SMALL(IF($AA$7:$AA$59&lt;&gt;"",IF($X$7:$X$59&lt;&gt;"",ROW($X$7:$X$59)-MIN(ROW($X$7:$X$59))+1,""),""),ROW()-ROW(A$62)+1))),","),"")</f>
        <v/>
      </c>
      <c r="Y69" s="0" t="str">
        <f aca="false" t="array" ref="Y69:Y69">IFERROR(CONCATENATE(TEXT(INDEX($X$7:$X$59,SMALL(IF($AA$7:$AA$59&lt;&gt;"",IF($X$7:$X$59&lt;&gt;"",ROW($X$7:$X$59)-MIN(ROW($X$7:$X$59))+1,""),""),ROW()-ROW(A$62)+1)),"##0"),","),"")</f>
        <v/>
      </c>
      <c r="Z69" s="0" t="str">
        <f aca="false" t="array" ref="Z69:Z69">IFERROR(CONCATENATE((INDEX($A$7:$A$59,SMALL(IF($AA$7:$AA$59&lt;&gt;"",IF($X$7:$X$59&lt;&gt;"",ROW($X$7:$X$59)-MIN(ROW($X$7:$X$59))+1,""),""),ROW()-ROW(A$62)+1))),),"")</f>
        <v/>
      </c>
      <c r="AC69" s="0" t="str">
        <f aca="false" t="array" ref="AC69:AC69">IFERROR(CONCATENATE((INDEX($AF$7:$AF$59,SMALL(IF($AF$7:$AF$59&lt;&gt;"",IF($AC$7:$AC$59&lt;&gt;"",ROW($AC$7:$AC$59)-MIN(ROW($AC$7:$AC$59))+1,""),""),ROW()-ROW(A$62)+1)))," "),"")</f>
        <v/>
      </c>
      <c r="AD69" s="0" t="str">
        <f aca="false" t="array" ref="AD69:AD69">IFERROR(CONCATENATE(TEXT(INDEX($AC$7:$AC$59,SMALL(IF($AF$7:$AF$59&lt;&gt;"",IF($AC$7:$AC$59&lt;&gt;"",ROW($AC$7:$AC$59)-MIN(ROW($AC$7:$AC$59))+1,""),""),ROW()-ROW(A$62)+1)),"##0")," "),"")</f>
        <v/>
      </c>
      <c r="AE69" s="0" t="str">
        <f aca="false" t="array" ref="AE69:AE69">IFERROR(CONCATENATE((INDEX($A$7:$A$59,SMALL(IF($AF$7:$AF$59&lt;&gt;"",IF($AC$7:$AC$59&lt;&gt;"",ROW($AC$7:$AC$59)-MIN(ROW($AC$7:$AC$59))+1,""),""),ROW()-ROW(A$62)+1))),),"")</f>
        <v/>
      </c>
      <c r="AH69" s="0" t="str">
        <f aca="false" t="array" ref="AH69:AH69">IFERROR(CONCATENATE((INDEX($AK$7:$AK$59,SMALL(IF($AK$7:$AK$59&lt;&gt;"",IF($AH$7:$AH$59&lt;&gt;"",ROW($AH$7:$AH$59)-MIN(ROW($AH$7:$AH$59))+1,""),""),ROW()-ROW(A$62)+1)))," "),"")</f>
        <v/>
      </c>
      <c r="AI69" s="0" t="str">
        <f aca="false" t="array" ref="AI69:AI69">IFERROR(CONCATENATE(TEXT(INDEX($AH$7:$AH$59,SMALL(IF($AK$7:$AK$59&lt;&gt;"",IF($AH$7:$AH$59&lt;&gt;"",ROW($AH$7:$AH$59)-MIN(ROW($AH$7:$AH$59))+1,""),""),ROW()-ROW(A$62)+1)),"##0")," "),"")</f>
        <v/>
      </c>
      <c r="AJ69" s="0" t="str">
        <f aca="false" t="array" ref="AJ69:AJ69">IFERROR(CONCATENATE((INDEX($A$7:$A$59,SMALL(IF($AK$7:$AK$59&lt;&gt;"",IF($AH$7:$AH$59&lt;&gt;"",ROW($AH$7:$AH$59)-MIN(ROW($AH$7:$AH$59))+1,""),""),ROW()-ROW(A$62)+1))),),"")</f>
        <v/>
      </c>
    </row>
    <row r="70" customFormat="false" ht="15" hidden="false" customHeight="false" outlineLevel="0" collapsed="false">
      <c r="I70" s="0" t="str">
        <f aca="false" t="array" ref="I70:I70">IFERROR(CONCATENATE(TEXT(INDEX($I$7:$I$59,SMALL(IF($L$7:$L$59&lt;&gt;"",IF($I$7:$I$59&lt;&gt;"",ROW($I$7:$I$59)-MIN(ROW($I$7:$I$59))+1,""),""),ROW()-ROW(A$62)+1)),"##0"),","),"")</f>
        <v/>
      </c>
      <c r="J70" s="0" t="str">
        <f aca="false" t="array" ref="J70:J70">IFERROR(CONCATENATE((INDEX($L$7:$L$59,SMALL(IF($L$7:$L$59&lt;&gt;"",IF($I$7:$I$59&lt;&gt;"",ROW($I$7:$I$59)-MIN(ROW($I$7:$I$59))+1,""),""),ROW()-ROW(A$62)+1))),","),"")</f>
        <v/>
      </c>
      <c r="K70" s="0" t="str">
        <f aca="false" t="array" ref="K70:K70">IFERROR(CONCATENATE((INDEX($A$7:$A$59,SMALL(IF($L$7:$L$59&lt;&gt;"",IF($I$7:$I$59&lt;&gt;"",ROW($I$7:$I$59)-MIN(ROW($I$7:$I$59))+1,""),""),ROW()-ROW(A$62)+1))),),"")</f>
        <v/>
      </c>
      <c r="N70" s="0" t="str">
        <f aca="false" t="array" ref="N70:N70">IFERROR(CONCATENATE((INDEX($Q$7:$Q$59,SMALL(IF($Q$7:$Q$59&lt;&gt;"",IF($N$7:$N$59&lt;&gt;"",ROW($N$7:$N$59)-MIN(ROW($N$7:$N$59))+1,""),""),ROW()-ROW(A$62)+1)))," "),"")</f>
        <v/>
      </c>
      <c r="O70" s="0" t="str">
        <f aca="false" t="array" ref="O70:O70">IFERROR(CONCATENATE(TEXT(INDEX($N$7:$N$59,SMALL(IF($Q$7:$Q$59&lt;&gt;"",IF($N$7:$N$59&lt;&gt;"",ROW($N$7:$N$59)-MIN(ROW($N$7:$N$59))+1,""),""),ROW()-ROW(A$62)+1)),"##0")," "),"")</f>
        <v/>
      </c>
      <c r="P70" s="0" t="str">
        <f aca="false" t="array" ref="P70:P70">IFERROR(CONCATENATE((INDEX($A$7:$A$59,SMALL(IF($Q$7:$Q$59&lt;&gt;"",IF($N$7:$N$59&lt;&gt;"",ROW($N$7:$N$59)-MIN(ROW($N$7:$N$59))+1,""),""),ROW()-ROW(A$62)+1))),),"")</f>
        <v/>
      </c>
      <c r="S70" s="0" t="str">
        <f aca="false" t="array" ref="S70:S70">IFERROR(CONCATENATE((INDEX($V$7:$V$59,SMALL(IF($V$7:$V$59&lt;&gt;"",IF($S$7:$S$59&lt;&gt;"",ROW($S$7:$S$59)-MIN(ROW($S$7:$S$59))+1,""),""),ROW()-ROW(A$62)+1)))," "),"")</f>
        <v/>
      </c>
      <c r="T70" s="0" t="str">
        <f aca="false" t="array" ref="T70:T70">IFERROR(CONCATENATE(TEXT(INDEX($S$7:$S$59,SMALL(IF($V$7:$V$59&lt;&gt;"",IF($S$7:$S$59&lt;&gt;"",ROW($S$7:$S$59)-MIN(ROW($S$7:$S$59))+1,""),""),ROW()-ROW(A$62)+1)),"##0")," "),"")</f>
        <v/>
      </c>
      <c r="U70" s="0" t="str">
        <f aca="false" t="array" ref="U70:U70">IFERROR(CONCATENATE((INDEX($A$7:$A$59,SMALL(IF($V$7:$V$59&lt;&gt;"",IF($S$7:$S$59&lt;&gt;"",ROW($S$7:$S$59)-MIN(ROW($S$7:$S$59))+1,""),""),ROW()-ROW(A$62)+1))),),"")</f>
        <v/>
      </c>
      <c r="X70" s="0" t="str">
        <f aca="false" t="array" ref="X70:X70">IFERROR(CONCATENATE((INDEX($AA$7:$AA$59,SMALL(IF($AA$7:$AA$59&lt;&gt;"",IF($X$7:$X$59&lt;&gt;"",ROW($X$7:$X$59)-MIN(ROW($X$7:$X$59))+1,""),""),ROW()-ROW(A$62)+1))),","),"")</f>
        <v/>
      </c>
      <c r="Y70" s="0" t="str">
        <f aca="false" t="array" ref="Y70:Y70">IFERROR(CONCATENATE(TEXT(INDEX($X$7:$X$59,SMALL(IF($AA$7:$AA$59&lt;&gt;"",IF($X$7:$X$59&lt;&gt;"",ROW($X$7:$X$59)-MIN(ROW($X$7:$X$59))+1,""),""),ROW()-ROW(A$62)+1)),"##0"),","),"")</f>
        <v/>
      </c>
      <c r="Z70" s="0" t="str">
        <f aca="false" t="array" ref="Z70:Z70">IFERROR(CONCATENATE((INDEX($A$7:$A$59,SMALL(IF($AA$7:$AA$59&lt;&gt;"",IF($X$7:$X$59&lt;&gt;"",ROW($X$7:$X$59)-MIN(ROW($X$7:$X$59))+1,""),""),ROW()-ROW(A$62)+1))),),"")</f>
        <v/>
      </c>
      <c r="AC70" s="0" t="str">
        <f aca="false" t="array" ref="AC70:AC70">IFERROR(CONCATENATE((INDEX($AF$7:$AF$59,SMALL(IF($AF$7:$AF$59&lt;&gt;"",IF($AC$7:$AC$59&lt;&gt;"",ROW($AC$7:$AC$59)-MIN(ROW($AC$7:$AC$59))+1,""),""),ROW()-ROW(A$62)+1)))," "),"")</f>
        <v/>
      </c>
      <c r="AD70" s="0" t="str">
        <f aca="false" t="array" ref="AD70:AD70">IFERROR(CONCATENATE(TEXT(INDEX($AC$7:$AC$59,SMALL(IF($AF$7:$AF$59&lt;&gt;"",IF($AC$7:$AC$59&lt;&gt;"",ROW($AC$7:$AC$59)-MIN(ROW($AC$7:$AC$59))+1,""),""),ROW()-ROW(A$62)+1)),"##0")," "),"")</f>
        <v/>
      </c>
      <c r="AE70" s="0" t="str">
        <f aca="false" t="array" ref="AE70:AE70">IFERROR(CONCATENATE((INDEX($A$7:$A$59,SMALL(IF($AF$7:$AF$59&lt;&gt;"",IF($AC$7:$AC$59&lt;&gt;"",ROW($AC$7:$AC$59)-MIN(ROW($AC$7:$AC$59))+1,""),""),ROW()-ROW(A$62)+1))),),"")</f>
        <v/>
      </c>
      <c r="AH70" s="0" t="str">
        <f aca="false" t="array" ref="AH70:AH70">IFERROR(CONCATENATE((INDEX($AK$7:$AK$59,SMALL(IF($AK$7:$AK$59&lt;&gt;"",IF($AH$7:$AH$59&lt;&gt;"",ROW($AH$7:$AH$59)-MIN(ROW($AH$7:$AH$59))+1,""),""),ROW()-ROW(A$62)+1)))," "),"")</f>
        <v/>
      </c>
      <c r="AI70" s="0" t="str">
        <f aca="false" t="array" ref="AI70:AI70">IFERROR(CONCATENATE(TEXT(INDEX($AH$7:$AH$59,SMALL(IF($AK$7:$AK$59&lt;&gt;"",IF($AH$7:$AH$59&lt;&gt;"",ROW($AH$7:$AH$59)-MIN(ROW($AH$7:$AH$59))+1,""),""),ROW()-ROW(A$62)+1)),"##0")," "),"")</f>
        <v/>
      </c>
      <c r="AJ70" s="0" t="str">
        <f aca="false" t="array" ref="AJ70:AJ70">IFERROR(CONCATENATE((INDEX($A$7:$A$59,SMALL(IF($AK$7:$AK$59&lt;&gt;"",IF($AH$7:$AH$59&lt;&gt;"",ROW($AH$7:$AH$59)-MIN(ROW($AH$7:$AH$59))+1,""),""),ROW()-ROW(A$62)+1))),),"")</f>
        <v/>
      </c>
    </row>
    <row r="71" customFormat="false" ht="15" hidden="false" customHeight="false" outlineLevel="0" collapsed="false">
      <c r="I71" s="0" t="str">
        <f aca="false" t="array" ref="I71:I71">IFERROR(CONCATENATE(TEXT(INDEX($I$7:$I$59,SMALL(IF($L$7:$L$59&lt;&gt;"",IF($I$7:$I$59&lt;&gt;"",ROW($I$7:$I$59)-MIN(ROW($I$7:$I$59))+1,""),""),ROW()-ROW(A$62)+1)),"##0"),","),"")</f>
        <v/>
      </c>
      <c r="J71" s="0" t="str">
        <f aca="false" t="array" ref="J71:J71">IFERROR(CONCATENATE((INDEX($L$7:$L$59,SMALL(IF($L$7:$L$59&lt;&gt;"",IF($I$7:$I$59&lt;&gt;"",ROW($I$7:$I$59)-MIN(ROW($I$7:$I$59))+1,""),""),ROW()-ROW(A$62)+1))),","),"")</f>
        <v/>
      </c>
      <c r="K71" s="0" t="str">
        <f aca="false" t="array" ref="K71:K71">IFERROR(CONCATENATE((INDEX($A$7:$A$59,SMALL(IF($L$7:$L$59&lt;&gt;"",IF($I$7:$I$59&lt;&gt;"",ROW($I$7:$I$59)-MIN(ROW($I$7:$I$59))+1,""),""),ROW()-ROW(A$62)+1))),),"")</f>
        <v/>
      </c>
      <c r="N71" s="0" t="str">
        <f aca="false" t="array" ref="N71:N71">IFERROR(CONCATENATE((INDEX($Q$7:$Q$59,SMALL(IF($Q$7:$Q$59&lt;&gt;"",IF($N$7:$N$59&lt;&gt;"",ROW($N$7:$N$59)-MIN(ROW($N$7:$N$59))+1,""),""),ROW()-ROW(A$62)+1)))," "),"")</f>
        <v/>
      </c>
      <c r="O71" s="0" t="str">
        <f aca="false" t="array" ref="O71:O71">IFERROR(CONCATENATE(TEXT(INDEX($N$7:$N$59,SMALL(IF($Q$7:$Q$59&lt;&gt;"",IF($N$7:$N$59&lt;&gt;"",ROW($N$7:$N$59)-MIN(ROW($N$7:$N$59))+1,""),""),ROW()-ROW(A$62)+1)),"##0")," "),"")</f>
        <v/>
      </c>
      <c r="P71" s="0" t="str">
        <f aca="false" t="array" ref="P71:P71">IFERROR(CONCATENATE((INDEX($A$7:$A$59,SMALL(IF($Q$7:$Q$59&lt;&gt;"",IF($N$7:$N$59&lt;&gt;"",ROW($N$7:$N$59)-MIN(ROW($N$7:$N$59))+1,""),""),ROW()-ROW(A$62)+1))),),"")</f>
        <v/>
      </c>
      <c r="S71" s="0" t="str">
        <f aca="false" t="array" ref="S71:S71">IFERROR(CONCATENATE((INDEX($V$7:$V$59,SMALL(IF($V$7:$V$59&lt;&gt;"",IF($S$7:$S$59&lt;&gt;"",ROW($S$7:$S$59)-MIN(ROW($S$7:$S$59))+1,""),""),ROW()-ROW(A$62)+1)))," "),"")</f>
        <v/>
      </c>
      <c r="T71" s="0" t="str">
        <f aca="false" t="array" ref="T71:T71">IFERROR(CONCATENATE(TEXT(INDEX($S$7:$S$59,SMALL(IF($V$7:$V$59&lt;&gt;"",IF($S$7:$S$59&lt;&gt;"",ROW($S$7:$S$59)-MIN(ROW($S$7:$S$59))+1,""),""),ROW()-ROW(A$62)+1)),"##0")," "),"")</f>
        <v/>
      </c>
      <c r="U71" s="0" t="str">
        <f aca="false" t="array" ref="U71:U71">IFERROR(CONCATENATE((INDEX($A$7:$A$59,SMALL(IF($V$7:$V$59&lt;&gt;"",IF($S$7:$S$59&lt;&gt;"",ROW($S$7:$S$59)-MIN(ROW($S$7:$S$59))+1,""),""),ROW()-ROW(A$62)+1))),),"")</f>
        <v/>
      </c>
      <c r="X71" s="0" t="str">
        <f aca="false" t="array" ref="X71:X71">IFERROR(CONCATENATE((INDEX($AA$7:$AA$59,SMALL(IF($AA$7:$AA$59&lt;&gt;"",IF($X$7:$X$59&lt;&gt;"",ROW($X$7:$X$59)-MIN(ROW($X$7:$X$59))+1,""),""),ROW()-ROW(A$62)+1))),","),"")</f>
        <v/>
      </c>
      <c r="Y71" s="0" t="str">
        <f aca="false" t="array" ref="Y71:Y71">IFERROR(CONCATENATE(TEXT(INDEX($X$7:$X$59,SMALL(IF($AA$7:$AA$59&lt;&gt;"",IF($X$7:$X$59&lt;&gt;"",ROW($X$7:$X$59)-MIN(ROW($X$7:$X$59))+1,""),""),ROW()-ROW(A$62)+1)),"##0"),","),"")</f>
        <v/>
      </c>
      <c r="Z71" s="0" t="str">
        <f aca="false" t="array" ref="Z71:Z71">IFERROR(CONCATENATE((INDEX($A$7:$A$59,SMALL(IF($AA$7:$AA$59&lt;&gt;"",IF($X$7:$X$59&lt;&gt;"",ROW($X$7:$X$59)-MIN(ROW($X$7:$X$59))+1,""),""),ROW()-ROW(A$62)+1))),),"")</f>
        <v/>
      </c>
      <c r="AC71" s="0" t="str">
        <f aca="false" t="array" ref="AC71:AC71">IFERROR(CONCATENATE((INDEX($AF$7:$AF$59,SMALL(IF($AF$7:$AF$59&lt;&gt;"",IF($AC$7:$AC$59&lt;&gt;"",ROW($AC$7:$AC$59)-MIN(ROW($AC$7:$AC$59))+1,""),""),ROW()-ROW(A$62)+1)))," "),"")</f>
        <v/>
      </c>
      <c r="AD71" s="0" t="str">
        <f aca="false" t="array" ref="AD71:AD71">IFERROR(CONCATENATE(TEXT(INDEX($AC$7:$AC$59,SMALL(IF($AF$7:$AF$59&lt;&gt;"",IF($AC$7:$AC$59&lt;&gt;"",ROW($AC$7:$AC$59)-MIN(ROW($AC$7:$AC$59))+1,""),""),ROW()-ROW(A$62)+1)),"##0")," "),"")</f>
        <v/>
      </c>
      <c r="AE71" s="0" t="str">
        <f aca="false" t="array" ref="AE71:AE71">IFERROR(CONCATENATE((INDEX($A$7:$A$59,SMALL(IF($AF$7:$AF$59&lt;&gt;"",IF($AC$7:$AC$59&lt;&gt;"",ROW($AC$7:$AC$59)-MIN(ROW($AC$7:$AC$59))+1,""),""),ROW()-ROW(A$62)+1))),),"")</f>
        <v/>
      </c>
      <c r="AH71" s="0" t="str">
        <f aca="false" t="array" ref="AH71:AH71">IFERROR(CONCATENATE((INDEX($AK$7:$AK$59,SMALL(IF($AK$7:$AK$59&lt;&gt;"",IF($AH$7:$AH$59&lt;&gt;"",ROW($AH$7:$AH$59)-MIN(ROW($AH$7:$AH$59))+1,""),""),ROW()-ROW(A$62)+1)))," "),"")</f>
        <v/>
      </c>
      <c r="AI71" s="0" t="str">
        <f aca="false" t="array" ref="AI71:AI71">IFERROR(CONCATENATE(TEXT(INDEX($AH$7:$AH$59,SMALL(IF($AK$7:$AK$59&lt;&gt;"",IF($AH$7:$AH$59&lt;&gt;"",ROW($AH$7:$AH$59)-MIN(ROW($AH$7:$AH$59))+1,""),""),ROW()-ROW(A$62)+1)),"##0")," "),"")</f>
        <v/>
      </c>
      <c r="AJ71" s="0" t="str">
        <f aca="false" t="array" ref="AJ71:AJ71">IFERROR(CONCATENATE((INDEX($A$7:$A$59,SMALL(IF($AK$7:$AK$59&lt;&gt;"",IF($AH$7:$AH$59&lt;&gt;"",ROW($AH$7:$AH$59)-MIN(ROW($AH$7:$AH$59))+1,""),""),ROW()-ROW(A$62)+1))),),"")</f>
        <v/>
      </c>
    </row>
    <row r="72" customFormat="false" ht="15" hidden="false" customHeight="false" outlineLevel="0" collapsed="false">
      <c r="I72" s="0" t="str">
        <f aca="false" t="array" ref="I72:I72">IFERROR(CONCATENATE(TEXT(INDEX($I$7:$I$59,SMALL(IF($L$7:$L$59&lt;&gt;"",IF($I$7:$I$59&lt;&gt;"",ROW($I$7:$I$59)-MIN(ROW($I$7:$I$59))+1,""),""),ROW()-ROW(A$62)+1)),"##0"),","),"")</f>
        <v/>
      </c>
      <c r="J72" s="0" t="str">
        <f aca="false" t="array" ref="J72:J72">IFERROR(CONCATENATE((INDEX($L$7:$L$59,SMALL(IF($L$7:$L$59&lt;&gt;"",IF($I$7:$I$59&lt;&gt;"",ROW($I$7:$I$59)-MIN(ROW($I$7:$I$59))+1,""),""),ROW()-ROW(A$62)+1))),","),"")</f>
        <v/>
      </c>
      <c r="K72" s="0" t="str">
        <f aca="false" t="array" ref="K72:K72">IFERROR(CONCATENATE((INDEX($A$7:$A$59,SMALL(IF($L$7:$L$59&lt;&gt;"",IF($I$7:$I$59&lt;&gt;"",ROW($I$7:$I$59)-MIN(ROW($I$7:$I$59))+1,""),""),ROW()-ROW(A$62)+1))),),"")</f>
        <v/>
      </c>
      <c r="N72" s="0" t="str">
        <f aca="false" t="array" ref="N72:N72">IFERROR(CONCATENATE((INDEX($Q$7:$Q$59,SMALL(IF($Q$7:$Q$59&lt;&gt;"",IF($N$7:$N$59&lt;&gt;"",ROW($N$7:$N$59)-MIN(ROW($N$7:$N$59))+1,""),""),ROW()-ROW(A$62)+1)))," "),"")</f>
        <v/>
      </c>
      <c r="O72" s="0" t="str">
        <f aca="false" t="array" ref="O72:O72">IFERROR(CONCATENATE(TEXT(INDEX($N$7:$N$59,SMALL(IF($Q$7:$Q$59&lt;&gt;"",IF($N$7:$N$59&lt;&gt;"",ROW($N$7:$N$59)-MIN(ROW($N$7:$N$59))+1,""),""),ROW()-ROW(A$62)+1)),"##0")," "),"")</f>
        <v/>
      </c>
      <c r="P72" s="0" t="str">
        <f aca="false" t="array" ref="P72:P72">IFERROR(CONCATENATE((INDEX($A$7:$A$59,SMALL(IF($Q$7:$Q$59&lt;&gt;"",IF($N$7:$N$59&lt;&gt;"",ROW($N$7:$N$59)-MIN(ROW($N$7:$N$59))+1,""),""),ROW()-ROW(A$62)+1))),),"")</f>
        <v/>
      </c>
      <c r="S72" s="0" t="str">
        <f aca="false" t="array" ref="S72:S72">IFERROR(CONCATENATE((INDEX($V$7:$V$59,SMALL(IF($V$7:$V$59&lt;&gt;"",IF($S$7:$S$59&lt;&gt;"",ROW($S$7:$S$59)-MIN(ROW($S$7:$S$59))+1,""),""),ROW()-ROW(A$62)+1)))," "),"")</f>
        <v/>
      </c>
      <c r="T72" s="0" t="str">
        <f aca="false" t="array" ref="T72:T72">IFERROR(CONCATENATE(TEXT(INDEX($S$7:$S$59,SMALL(IF($V$7:$V$59&lt;&gt;"",IF($S$7:$S$59&lt;&gt;"",ROW($S$7:$S$59)-MIN(ROW($S$7:$S$59))+1,""),""),ROW()-ROW(A$62)+1)),"##0")," "),"")</f>
        <v/>
      </c>
      <c r="U72" s="0" t="str">
        <f aca="false" t="array" ref="U72:U72">IFERROR(CONCATENATE((INDEX($A$7:$A$59,SMALL(IF($V$7:$V$59&lt;&gt;"",IF($S$7:$S$59&lt;&gt;"",ROW($S$7:$S$59)-MIN(ROW($S$7:$S$59))+1,""),""),ROW()-ROW(A$62)+1))),),"")</f>
        <v/>
      </c>
      <c r="X72" s="0" t="str">
        <f aca="false" t="array" ref="X72:X72">IFERROR(CONCATENATE((INDEX($AA$7:$AA$59,SMALL(IF($AA$7:$AA$59&lt;&gt;"",IF($X$7:$X$59&lt;&gt;"",ROW($X$7:$X$59)-MIN(ROW($X$7:$X$59))+1,""),""),ROW()-ROW(A$62)+1))),","),"")</f>
        <v/>
      </c>
      <c r="Y72" s="0" t="str">
        <f aca="false" t="array" ref="Y72:Y72">IFERROR(CONCATENATE(TEXT(INDEX($X$7:$X$59,SMALL(IF($AA$7:$AA$59&lt;&gt;"",IF($X$7:$X$59&lt;&gt;"",ROW($X$7:$X$59)-MIN(ROW($X$7:$X$59))+1,""),""),ROW()-ROW(A$62)+1)),"##0"),","),"")</f>
        <v/>
      </c>
      <c r="Z72" s="0" t="str">
        <f aca="false" t="array" ref="Z72:Z72">IFERROR(CONCATENATE((INDEX($A$7:$A$59,SMALL(IF($AA$7:$AA$59&lt;&gt;"",IF($X$7:$X$59&lt;&gt;"",ROW($X$7:$X$59)-MIN(ROW($X$7:$X$59))+1,""),""),ROW()-ROW(A$62)+1))),),"")</f>
        <v/>
      </c>
      <c r="AC72" s="0" t="str">
        <f aca="false" t="array" ref="AC72:AC72">IFERROR(CONCATENATE((INDEX($AF$7:$AF$59,SMALL(IF($AF$7:$AF$59&lt;&gt;"",IF($AC$7:$AC$59&lt;&gt;"",ROW($AC$7:$AC$59)-MIN(ROW($AC$7:$AC$59))+1,""),""),ROW()-ROW(A$62)+1)))," "),"")</f>
        <v/>
      </c>
      <c r="AD72" s="0" t="str">
        <f aca="false" t="array" ref="AD72:AD72">IFERROR(CONCATENATE(TEXT(INDEX($AC$7:$AC$59,SMALL(IF($AF$7:$AF$59&lt;&gt;"",IF($AC$7:$AC$59&lt;&gt;"",ROW($AC$7:$AC$59)-MIN(ROW($AC$7:$AC$59))+1,""),""),ROW()-ROW(A$62)+1)),"##0")," "),"")</f>
        <v/>
      </c>
      <c r="AE72" s="0" t="str">
        <f aca="false" t="array" ref="AE72:AE72">IFERROR(CONCATENATE((INDEX($A$7:$A$59,SMALL(IF($AF$7:$AF$59&lt;&gt;"",IF($AC$7:$AC$59&lt;&gt;"",ROW($AC$7:$AC$59)-MIN(ROW($AC$7:$AC$59))+1,""),""),ROW()-ROW(A$62)+1))),),"")</f>
        <v/>
      </c>
      <c r="AH72" s="0" t="str">
        <f aca="false" t="array" ref="AH72:AH72">IFERROR(CONCATENATE((INDEX($AK$7:$AK$59,SMALL(IF($AK$7:$AK$59&lt;&gt;"",IF($AH$7:$AH$59&lt;&gt;"",ROW($AH$7:$AH$59)-MIN(ROW($AH$7:$AH$59))+1,""),""),ROW()-ROW(A$62)+1)))," "),"")</f>
        <v/>
      </c>
      <c r="AI72" s="0" t="str">
        <f aca="false" t="array" ref="AI72:AI72">IFERROR(CONCATENATE(TEXT(INDEX($AH$7:$AH$59,SMALL(IF($AK$7:$AK$59&lt;&gt;"",IF($AH$7:$AH$59&lt;&gt;"",ROW($AH$7:$AH$59)-MIN(ROW($AH$7:$AH$59))+1,""),""),ROW()-ROW(A$62)+1)),"##0")," "),"")</f>
        <v/>
      </c>
      <c r="AJ72" s="0" t="str">
        <f aca="false" t="array" ref="AJ72:AJ72">IFERROR(CONCATENATE((INDEX($A$7:$A$59,SMALL(IF($AK$7:$AK$59&lt;&gt;"",IF($AH$7:$AH$59&lt;&gt;"",ROW($AH$7:$AH$59)-MIN(ROW($AH$7:$AH$59))+1,""),""),ROW()-ROW(A$62)+1))),),"")</f>
        <v/>
      </c>
    </row>
    <row r="73" customFormat="false" ht="15" hidden="false" customHeight="false" outlineLevel="0" collapsed="false">
      <c r="I73" s="0" t="str">
        <f aca="false" t="array" ref="I73:I73">IFERROR(CONCATENATE(TEXT(INDEX($I$7:$I$59,SMALL(IF($L$7:$L$59&lt;&gt;"",IF($I$7:$I$59&lt;&gt;"",ROW($I$7:$I$59)-MIN(ROW($I$7:$I$59))+1,""),""),ROW()-ROW(A$62)+1)),"##0"),","),"")</f>
        <v/>
      </c>
      <c r="J73" s="0" t="str">
        <f aca="false" t="array" ref="J73:J73">IFERROR(CONCATENATE((INDEX($L$7:$L$59,SMALL(IF($L$7:$L$59&lt;&gt;"",IF($I$7:$I$59&lt;&gt;"",ROW($I$7:$I$59)-MIN(ROW($I$7:$I$59))+1,""),""),ROW()-ROW(A$62)+1))),","),"")</f>
        <v/>
      </c>
      <c r="K73" s="0" t="str">
        <f aca="false" t="array" ref="K73:K73">IFERROR(CONCATENATE((INDEX($A$7:$A$59,SMALL(IF($L$7:$L$59&lt;&gt;"",IF($I$7:$I$59&lt;&gt;"",ROW($I$7:$I$59)-MIN(ROW($I$7:$I$59))+1,""),""),ROW()-ROW(A$62)+1))),),"")</f>
        <v/>
      </c>
      <c r="N73" s="0" t="str">
        <f aca="false" t="array" ref="N73:N73">IFERROR(CONCATENATE((INDEX($Q$7:$Q$59,SMALL(IF($Q$7:$Q$59&lt;&gt;"",IF($N$7:$N$59&lt;&gt;"",ROW($N$7:$N$59)-MIN(ROW($N$7:$N$59))+1,""),""),ROW()-ROW(A$62)+1)))," "),"")</f>
        <v/>
      </c>
      <c r="O73" s="0" t="str">
        <f aca="false" t="array" ref="O73:O73">IFERROR(CONCATENATE(TEXT(INDEX($N$7:$N$59,SMALL(IF($Q$7:$Q$59&lt;&gt;"",IF($N$7:$N$59&lt;&gt;"",ROW($N$7:$N$59)-MIN(ROW($N$7:$N$59))+1,""),""),ROW()-ROW(A$62)+1)),"##0")," "),"")</f>
        <v/>
      </c>
      <c r="P73" s="0" t="str">
        <f aca="false" t="array" ref="P73:P73">IFERROR(CONCATENATE((INDEX($A$7:$A$59,SMALL(IF($Q$7:$Q$59&lt;&gt;"",IF($N$7:$N$59&lt;&gt;"",ROW($N$7:$N$59)-MIN(ROW($N$7:$N$59))+1,""),""),ROW()-ROW(A$62)+1))),),"")</f>
        <v/>
      </c>
      <c r="S73" s="0" t="str">
        <f aca="false" t="array" ref="S73:S73">IFERROR(CONCATENATE((INDEX($V$7:$V$59,SMALL(IF($V$7:$V$59&lt;&gt;"",IF($S$7:$S$59&lt;&gt;"",ROW($S$7:$S$59)-MIN(ROW($S$7:$S$59))+1,""),""),ROW()-ROW(A$62)+1)))," "),"")</f>
        <v/>
      </c>
      <c r="T73" s="0" t="str">
        <f aca="false" t="array" ref="T73:T73">IFERROR(CONCATENATE(TEXT(INDEX($S$7:$S$59,SMALL(IF($V$7:$V$59&lt;&gt;"",IF($S$7:$S$59&lt;&gt;"",ROW($S$7:$S$59)-MIN(ROW($S$7:$S$59))+1,""),""),ROW()-ROW(A$62)+1)),"##0")," "),"")</f>
        <v/>
      </c>
      <c r="U73" s="0" t="str">
        <f aca="false" t="array" ref="U73:U73">IFERROR(CONCATENATE((INDEX($A$7:$A$59,SMALL(IF($V$7:$V$59&lt;&gt;"",IF($S$7:$S$59&lt;&gt;"",ROW($S$7:$S$59)-MIN(ROW($S$7:$S$59))+1,""),""),ROW()-ROW(A$62)+1))),),"")</f>
        <v/>
      </c>
      <c r="X73" s="0" t="str">
        <f aca="false" t="array" ref="X73:X73">IFERROR(CONCATENATE((INDEX($AA$7:$AA$59,SMALL(IF($AA$7:$AA$59&lt;&gt;"",IF($X$7:$X$59&lt;&gt;"",ROW($X$7:$X$59)-MIN(ROW($X$7:$X$59))+1,""),""),ROW()-ROW(A$62)+1))),","),"")</f>
        <v/>
      </c>
      <c r="Y73" s="0" t="str">
        <f aca="false" t="array" ref="Y73:Y73">IFERROR(CONCATENATE(TEXT(INDEX($X$7:$X$59,SMALL(IF($AA$7:$AA$59&lt;&gt;"",IF($X$7:$X$59&lt;&gt;"",ROW($X$7:$X$59)-MIN(ROW($X$7:$X$59))+1,""),""),ROW()-ROW(A$62)+1)),"##0"),","),"")</f>
        <v/>
      </c>
      <c r="Z73" s="0" t="str">
        <f aca="false" t="array" ref="Z73:Z73">IFERROR(CONCATENATE((INDEX($A$7:$A$59,SMALL(IF($AA$7:$AA$59&lt;&gt;"",IF($X$7:$X$59&lt;&gt;"",ROW($X$7:$X$59)-MIN(ROW($X$7:$X$59))+1,""),""),ROW()-ROW(A$62)+1))),),"")</f>
        <v/>
      </c>
      <c r="AC73" s="0" t="str">
        <f aca="false" t="array" ref="AC73:AC73">IFERROR(CONCATENATE((INDEX($AF$7:$AF$59,SMALL(IF($AF$7:$AF$59&lt;&gt;"",IF($AC$7:$AC$59&lt;&gt;"",ROW($AC$7:$AC$59)-MIN(ROW($AC$7:$AC$59))+1,""),""),ROW()-ROW(A$62)+1)))," "),"")</f>
        <v/>
      </c>
      <c r="AD73" s="0" t="str">
        <f aca="false" t="array" ref="AD73:AD73">IFERROR(CONCATENATE(TEXT(INDEX($AC$7:$AC$59,SMALL(IF($AF$7:$AF$59&lt;&gt;"",IF($AC$7:$AC$59&lt;&gt;"",ROW($AC$7:$AC$59)-MIN(ROW($AC$7:$AC$59))+1,""),""),ROW()-ROW(A$62)+1)),"##0")," "),"")</f>
        <v/>
      </c>
      <c r="AE73" s="0" t="str">
        <f aca="false" t="array" ref="AE73:AE73">IFERROR(CONCATENATE((INDEX($A$7:$A$59,SMALL(IF($AF$7:$AF$59&lt;&gt;"",IF($AC$7:$AC$59&lt;&gt;"",ROW($AC$7:$AC$59)-MIN(ROW($AC$7:$AC$59))+1,""),""),ROW()-ROW(A$62)+1))),),"")</f>
        <v/>
      </c>
      <c r="AH73" s="0" t="str">
        <f aca="false" t="array" ref="AH73:AH73">IFERROR(CONCATENATE((INDEX($AK$7:$AK$59,SMALL(IF($AK$7:$AK$59&lt;&gt;"",IF($AH$7:$AH$59&lt;&gt;"",ROW($AH$7:$AH$59)-MIN(ROW($AH$7:$AH$59))+1,""),""),ROW()-ROW(A$62)+1)))," "),"")</f>
        <v/>
      </c>
      <c r="AI73" s="0" t="str">
        <f aca="false" t="array" ref="AI73:AI73">IFERROR(CONCATENATE(TEXT(INDEX($AH$7:$AH$59,SMALL(IF($AK$7:$AK$59&lt;&gt;"",IF($AH$7:$AH$59&lt;&gt;"",ROW($AH$7:$AH$59)-MIN(ROW($AH$7:$AH$59))+1,""),""),ROW()-ROW(A$62)+1)),"##0")," "),"")</f>
        <v/>
      </c>
      <c r="AJ73" s="0" t="str">
        <f aca="false" t="array" ref="AJ73:AJ73">IFERROR(CONCATENATE((INDEX($A$7:$A$59,SMALL(IF($AK$7:$AK$59&lt;&gt;"",IF($AH$7:$AH$59&lt;&gt;"",ROW($AH$7:$AH$59)-MIN(ROW($AH$7:$AH$59))+1,""),""),ROW()-ROW(A$62)+1))),),"")</f>
        <v/>
      </c>
    </row>
    <row r="74" customFormat="false" ht="15" hidden="false" customHeight="false" outlineLevel="0" collapsed="false">
      <c r="I74" s="0" t="str">
        <f aca="false" t="array" ref="I74:I74">IFERROR(CONCATENATE(TEXT(INDEX($I$7:$I$59,SMALL(IF($L$7:$L$59&lt;&gt;"",IF($I$7:$I$59&lt;&gt;"",ROW($I$7:$I$59)-MIN(ROW($I$7:$I$59))+1,""),""),ROW()-ROW(A$62)+1)),"##0"),","),"")</f>
        <v/>
      </c>
      <c r="J74" s="0" t="str">
        <f aca="false" t="array" ref="J74:J74">IFERROR(CONCATENATE((INDEX($L$7:$L$59,SMALL(IF($L$7:$L$59&lt;&gt;"",IF($I$7:$I$59&lt;&gt;"",ROW($I$7:$I$59)-MIN(ROW($I$7:$I$59))+1,""),""),ROW()-ROW(A$62)+1))),","),"")</f>
        <v/>
      </c>
      <c r="K74" s="0" t="str">
        <f aca="false" t="array" ref="K74:K74">IFERROR(CONCATENATE((INDEX($A$7:$A$59,SMALL(IF($L$7:$L$59&lt;&gt;"",IF($I$7:$I$59&lt;&gt;"",ROW($I$7:$I$59)-MIN(ROW($I$7:$I$59))+1,""),""),ROW()-ROW(A$62)+1))),),"")</f>
        <v/>
      </c>
      <c r="N74" s="0" t="str">
        <f aca="false" t="array" ref="N74:N74">IFERROR(CONCATENATE((INDEX($Q$7:$Q$59,SMALL(IF($Q$7:$Q$59&lt;&gt;"",IF($N$7:$N$59&lt;&gt;"",ROW($N$7:$N$59)-MIN(ROW($N$7:$N$59))+1,""),""),ROW()-ROW(A$62)+1)))," "),"")</f>
        <v/>
      </c>
      <c r="O74" s="0" t="str">
        <f aca="false" t="array" ref="O74:O74">IFERROR(CONCATENATE(TEXT(INDEX($N$7:$N$59,SMALL(IF($Q$7:$Q$59&lt;&gt;"",IF($N$7:$N$59&lt;&gt;"",ROW($N$7:$N$59)-MIN(ROW($N$7:$N$59))+1,""),""),ROW()-ROW(A$62)+1)),"##0")," "),"")</f>
        <v/>
      </c>
      <c r="P74" s="0" t="str">
        <f aca="false" t="array" ref="P74:P74">IFERROR(CONCATENATE((INDEX($A$7:$A$59,SMALL(IF($Q$7:$Q$59&lt;&gt;"",IF($N$7:$N$59&lt;&gt;"",ROW($N$7:$N$59)-MIN(ROW($N$7:$N$59))+1,""),""),ROW()-ROW(A$62)+1))),),"")</f>
        <v/>
      </c>
      <c r="S74" s="0" t="str">
        <f aca="false" t="array" ref="S74:S74">IFERROR(CONCATENATE((INDEX($V$7:$V$59,SMALL(IF($V$7:$V$59&lt;&gt;"",IF($S$7:$S$59&lt;&gt;"",ROW($S$7:$S$59)-MIN(ROW($S$7:$S$59))+1,""),""),ROW()-ROW(A$62)+1)))," "),"")</f>
        <v/>
      </c>
      <c r="T74" s="0" t="str">
        <f aca="false" t="array" ref="T74:T74">IFERROR(CONCATENATE(TEXT(INDEX($S$7:$S$59,SMALL(IF($V$7:$V$59&lt;&gt;"",IF($S$7:$S$59&lt;&gt;"",ROW($S$7:$S$59)-MIN(ROW($S$7:$S$59))+1,""),""),ROW()-ROW(A$62)+1)),"##0")," "),"")</f>
        <v/>
      </c>
      <c r="U74" s="0" t="str">
        <f aca="false" t="array" ref="U74:U74">IFERROR(CONCATENATE((INDEX($A$7:$A$59,SMALL(IF($V$7:$V$59&lt;&gt;"",IF($S$7:$S$59&lt;&gt;"",ROW($S$7:$S$59)-MIN(ROW($S$7:$S$59))+1,""),""),ROW()-ROW(A$62)+1))),),"")</f>
        <v/>
      </c>
      <c r="X74" s="0" t="str">
        <f aca="false" t="array" ref="X74:X74">IFERROR(CONCATENATE((INDEX($AA$7:$AA$59,SMALL(IF($AA$7:$AA$59&lt;&gt;"",IF($X$7:$X$59&lt;&gt;"",ROW($X$7:$X$59)-MIN(ROW($X$7:$X$59))+1,""),""),ROW()-ROW(A$62)+1))),","),"")</f>
        <v/>
      </c>
      <c r="Y74" s="0" t="str">
        <f aca="false" t="array" ref="Y74:Y74">IFERROR(CONCATENATE(TEXT(INDEX($X$7:$X$59,SMALL(IF($AA$7:$AA$59&lt;&gt;"",IF($X$7:$X$59&lt;&gt;"",ROW($X$7:$X$59)-MIN(ROW($X$7:$X$59))+1,""),""),ROW()-ROW(A$62)+1)),"##0"),","),"")</f>
        <v/>
      </c>
      <c r="Z74" s="0" t="str">
        <f aca="false" t="array" ref="Z74:Z74">IFERROR(CONCATENATE((INDEX($A$7:$A$59,SMALL(IF($AA$7:$AA$59&lt;&gt;"",IF($X$7:$X$59&lt;&gt;"",ROW($X$7:$X$59)-MIN(ROW($X$7:$X$59))+1,""),""),ROW()-ROW(A$62)+1))),),"")</f>
        <v/>
      </c>
      <c r="AC74" s="0" t="str">
        <f aca="false" t="array" ref="AC74:AC74">IFERROR(CONCATENATE((INDEX($AF$7:$AF$59,SMALL(IF($AF$7:$AF$59&lt;&gt;"",IF($AC$7:$AC$59&lt;&gt;"",ROW($AC$7:$AC$59)-MIN(ROW($AC$7:$AC$59))+1,""),""),ROW()-ROW(A$62)+1)))," "),"")</f>
        <v/>
      </c>
      <c r="AD74" s="0" t="str">
        <f aca="false" t="array" ref="AD74:AD74">IFERROR(CONCATENATE(TEXT(INDEX($AC$7:$AC$59,SMALL(IF($AF$7:$AF$59&lt;&gt;"",IF($AC$7:$AC$59&lt;&gt;"",ROW($AC$7:$AC$59)-MIN(ROW($AC$7:$AC$59))+1,""),""),ROW()-ROW(A$62)+1)),"##0")," "),"")</f>
        <v/>
      </c>
      <c r="AE74" s="0" t="str">
        <f aca="false" t="array" ref="AE74:AE74">IFERROR(CONCATENATE((INDEX($A$7:$A$59,SMALL(IF($AF$7:$AF$59&lt;&gt;"",IF($AC$7:$AC$59&lt;&gt;"",ROW($AC$7:$AC$59)-MIN(ROW($AC$7:$AC$59))+1,""),""),ROW()-ROW(A$62)+1))),),"")</f>
        <v/>
      </c>
      <c r="AH74" s="0" t="str">
        <f aca="false" t="array" ref="AH74:AH74">IFERROR(CONCATENATE((INDEX($AK$7:$AK$59,SMALL(IF($AK$7:$AK$59&lt;&gt;"",IF($AH$7:$AH$59&lt;&gt;"",ROW($AH$7:$AH$59)-MIN(ROW($AH$7:$AH$59))+1,""),""),ROW()-ROW(A$62)+1)))," "),"")</f>
        <v/>
      </c>
      <c r="AI74" s="0" t="str">
        <f aca="false" t="array" ref="AI74:AI74">IFERROR(CONCATENATE(TEXT(INDEX($AH$7:$AH$59,SMALL(IF($AK$7:$AK$59&lt;&gt;"",IF($AH$7:$AH$59&lt;&gt;"",ROW($AH$7:$AH$59)-MIN(ROW($AH$7:$AH$59))+1,""),""),ROW()-ROW(A$62)+1)),"##0")," "),"")</f>
        <v/>
      </c>
      <c r="AJ74" s="0" t="str">
        <f aca="false" t="array" ref="AJ74:AJ74">IFERROR(CONCATENATE((INDEX($A$7:$A$59,SMALL(IF($AK$7:$AK$59&lt;&gt;"",IF($AH$7:$AH$59&lt;&gt;"",ROW($AH$7:$AH$59)-MIN(ROW($AH$7:$AH$59))+1,""),""),ROW()-ROW(A$62)+1))),),"")</f>
        <v/>
      </c>
    </row>
    <row r="75" customFormat="false" ht="15" hidden="false" customHeight="false" outlineLevel="0" collapsed="false">
      <c r="I75" s="0" t="str">
        <f aca="false" t="array" ref="I75:I75">IFERROR(CONCATENATE(TEXT(INDEX($I$7:$I$59,SMALL(IF($L$7:$L$59&lt;&gt;"",IF($I$7:$I$59&lt;&gt;"",ROW($I$7:$I$59)-MIN(ROW($I$7:$I$59))+1,""),""),ROW()-ROW(A$62)+1)),"##0"),","),"")</f>
        <v/>
      </c>
      <c r="J75" s="0" t="str">
        <f aca="false" t="array" ref="J75:J75">IFERROR(CONCATENATE((INDEX($L$7:$L$59,SMALL(IF($L$7:$L$59&lt;&gt;"",IF($I$7:$I$59&lt;&gt;"",ROW($I$7:$I$59)-MIN(ROW($I$7:$I$59))+1,""),""),ROW()-ROW(A$62)+1))),","),"")</f>
        <v/>
      </c>
      <c r="K75" s="0" t="str">
        <f aca="false" t="array" ref="K75:K75">IFERROR(CONCATENATE((INDEX($A$7:$A$59,SMALL(IF($L$7:$L$59&lt;&gt;"",IF($I$7:$I$59&lt;&gt;"",ROW($I$7:$I$59)-MIN(ROW($I$7:$I$59))+1,""),""),ROW()-ROW(A$62)+1))),),"")</f>
        <v/>
      </c>
      <c r="N75" s="0" t="str">
        <f aca="false" t="array" ref="N75:N75">IFERROR(CONCATENATE((INDEX($Q$7:$Q$59,SMALL(IF($Q$7:$Q$59&lt;&gt;"",IF($N$7:$N$59&lt;&gt;"",ROW($N$7:$N$59)-MIN(ROW($N$7:$N$59))+1,""),""),ROW()-ROW(A$62)+1)))," "),"")</f>
        <v/>
      </c>
      <c r="O75" s="0" t="str">
        <f aca="false" t="array" ref="O75:O75">IFERROR(CONCATENATE(TEXT(INDEX($N$7:$N$59,SMALL(IF($Q$7:$Q$59&lt;&gt;"",IF($N$7:$N$59&lt;&gt;"",ROW($N$7:$N$59)-MIN(ROW($N$7:$N$59))+1,""),""),ROW()-ROW(A$62)+1)),"##0")," "),"")</f>
        <v/>
      </c>
      <c r="P75" s="0" t="str">
        <f aca="false" t="array" ref="P75:P75">IFERROR(CONCATENATE((INDEX($A$7:$A$59,SMALL(IF($Q$7:$Q$59&lt;&gt;"",IF($N$7:$N$59&lt;&gt;"",ROW($N$7:$N$59)-MIN(ROW($N$7:$N$59))+1,""),""),ROW()-ROW(A$62)+1))),),"")</f>
        <v/>
      </c>
      <c r="S75" s="0" t="str">
        <f aca="false" t="array" ref="S75:S75">IFERROR(CONCATENATE((INDEX($V$7:$V$59,SMALL(IF($V$7:$V$59&lt;&gt;"",IF($S$7:$S$59&lt;&gt;"",ROW($S$7:$S$59)-MIN(ROW($S$7:$S$59))+1,""),""),ROW()-ROW(A$62)+1)))," "),"")</f>
        <v/>
      </c>
      <c r="T75" s="0" t="str">
        <f aca="false" t="array" ref="T75:T75">IFERROR(CONCATENATE(TEXT(INDEX($S$7:$S$59,SMALL(IF($V$7:$V$59&lt;&gt;"",IF($S$7:$S$59&lt;&gt;"",ROW($S$7:$S$59)-MIN(ROW($S$7:$S$59))+1,""),""),ROW()-ROW(A$62)+1)),"##0")," "),"")</f>
        <v/>
      </c>
      <c r="U75" s="0" t="str">
        <f aca="false" t="array" ref="U75:U75">IFERROR(CONCATENATE((INDEX($A$7:$A$59,SMALL(IF($V$7:$V$59&lt;&gt;"",IF($S$7:$S$59&lt;&gt;"",ROW($S$7:$S$59)-MIN(ROW($S$7:$S$59))+1,""),""),ROW()-ROW(A$62)+1))),),"")</f>
        <v/>
      </c>
      <c r="X75" s="0" t="str">
        <f aca="false" t="array" ref="X75:X75">IFERROR(CONCATENATE((INDEX($AA$7:$AA$59,SMALL(IF($AA$7:$AA$59&lt;&gt;"",IF($X$7:$X$59&lt;&gt;"",ROW($X$7:$X$59)-MIN(ROW($X$7:$X$59))+1,""),""),ROW()-ROW(A$62)+1))),","),"")</f>
        <v/>
      </c>
      <c r="Y75" s="0" t="str">
        <f aca="false" t="array" ref="Y75:Y75">IFERROR(CONCATENATE(TEXT(INDEX($X$7:$X$59,SMALL(IF($AA$7:$AA$59&lt;&gt;"",IF($X$7:$X$59&lt;&gt;"",ROW($X$7:$X$59)-MIN(ROW($X$7:$X$59))+1,""),""),ROW()-ROW(A$62)+1)),"##0"),","),"")</f>
        <v/>
      </c>
      <c r="Z75" s="0" t="str">
        <f aca="false" t="array" ref="Z75:Z75">IFERROR(CONCATENATE((INDEX($A$7:$A$59,SMALL(IF($AA$7:$AA$59&lt;&gt;"",IF($X$7:$X$59&lt;&gt;"",ROW($X$7:$X$59)-MIN(ROW($X$7:$X$59))+1,""),""),ROW()-ROW(A$62)+1))),),"")</f>
        <v/>
      </c>
      <c r="AC75" s="0" t="str">
        <f aca="false" t="array" ref="AC75:AC75">IFERROR(CONCATENATE((INDEX($AF$7:$AF$59,SMALL(IF($AF$7:$AF$59&lt;&gt;"",IF($AC$7:$AC$59&lt;&gt;"",ROW($AC$7:$AC$59)-MIN(ROW($AC$7:$AC$59))+1,""),""),ROW()-ROW(A$62)+1)))," "),"")</f>
        <v/>
      </c>
      <c r="AD75" s="0" t="str">
        <f aca="false" t="array" ref="AD75:AD75">IFERROR(CONCATENATE(TEXT(INDEX($AC$7:$AC$59,SMALL(IF($AF$7:$AF$59&lt;&gt;"",IF($AC$7:$AC$59&lt;&gt;"",ROW($AC$7:$AC$59)-MIN(ROW($AC$7:$AC$59))+1,""),""),ROW()-ROW(A$62)+1)),"##0")," "),"")</f>
        <v/>
      </c>
      <c r="AE75" s="0" t="str">
        <f aca="false" t="array" ref="AE75:AE75">IFERROR(CONCATENATE((INDEX($A$7:$A$59,SMALL(IF($AF$7:$AF$59&lt;&gt;"",IF($AC$7:$AC$59&lt;&gt;"",ROW($AC$7:$AC$59)-MIN(ROW($AC$7:$AC$59))+1,""),""),ROW()-ROW(A$62)+1))),),"")</f>
        <v/>
      </c>
      <c r="AH75" s="0" t="str">
        <f aca="false" t="array" ref="AH75:AH75">IFERROR(CONCATENATE((INDEX($AK$7:$AK$59,SMALL(IF($AK$7:$AK$59&lt;&gt;"",IF($AH$7:$AH$59&lt;&gt;"",ROW($AH$7:$AH$59)-MIN(ROW($AH$7:$AH$59))+1,""),""),ROW()-ROW(A$62)+1)))," "),"")</f>
        <v/>
      </c>
      <c r="AI75" s="0" t="str">
        <f aca="false" t="array" ref="AI75:AI75">IFERROR(CONCATENATE(TEXT(INDEX($AH$7:$AH$59,SMALL(IF($AK$7:$AK$59&lt;&gt;"",IF($AH$7:$AH$59&lt;&gt;"",ROW($AH$7:$AH$59)-MIN(ROW($AH$7:$AH$59))+1,""),""),ROW()-ROW(A$62)+1)),"##0")," "),"")</f>
        <v/>
      </c>
      <c r="AJ75" s="0" t="str">
        <f aca="false" t="array" ref="AJ75:AJ75">IFERROR(CONCATENATE((INDEX($A$7:$A$59,SMALL(IF($AK$7:$AK$59&lt;&gt;"",IF($AH$7:$AH$59&lt;&gt;"",ROW($AH$7:$AH$59)-MIN(ROW($AH$7:$AH$59))+1,""),""),ROW()-ROW(A$62)+1))),),"")</f>
        <v/>
      </c>
    </row>
    <row r="76" customFormat="false" ht="15" hidden="false" customHeight="false" outlineLevel="0" collapsed="false">
      <c r="I76" s="0" t="str">
        <f aca="false" t="array" ref="I76:I76">IFERROR(CONCATENATE(TEXT(INDEX($I$7:$I$59,SMALL(IF($L$7:$L$59&lt;&gt;"",IF($I$7:$I$59&lt;&gt;"",ROW($I$7:$I$59)-MIN(ROW($I$7:$I$59))+1,""),""),ROW()-ROW(A$62)+1)),"##0"),","),"")</f>
        <v/>
      </c>
      <c r="J76" s="0" t="str">
        <f aca="false" t="array" ref="J76:J76">IFERROR(CONCATENATE((INDEX($L$7:$L$59,SMALL(IF($L$7:$L$59&lt;&gt;"",IF($I$7:$I$59&lt;&gt;"",ROW($I$7:$I$59)-MIN(ROW($I$7:$I$59))+1,""),""),ROW()-ROW(A$62)+1))),","),"")</f>
        <v/>
      </c>
      <c r="K76" s="0" t="str">
        <f aca="false" t="array" ref="K76:K76">IFERROR(CONCATENATE((INDEX($A$7:$A$59,SMALL(IF($L$7:$L$59&lt;&gt;"",IF($I$7:$I$59&lt;&gt;"",ROW($I$7:$I$59)-MIN(ROW($I$7:$I$59))+1,""),""),ROW()-ROW(A$62)+1))),),"")</f>
        <v/>
      </c>
      <c r="N76" s="0" t="str">
        <f aca="false" t="array" ref="N76:N76">IFERROR(CONCATENATE((INDEX($Q$7:$Q$59,SMALL(IF($Q$7:$Q$59&lt;&gt;"",IF($N$7:$N$59&lt;&gt;"",ROW($N$7:$N$59)-MIN(ROW($N$7:$N$59))+1,""),""),ROW()-ROW(A$62)+1)))," "),"")</f>
        <v/>
      </c>
      <c r="O76" s="0" t="str">
        <f aca="false" t="array" ref="O76:O76">IFERROR(CONCATENATE(TEXT(INDEX($N$7:$N$59,SMALL(IF($Q$7:$Q$59&lt;&gt;"",IF($N$7:$N$59&lt;&gt;"",ROW($N$7:$N$59)-MIN(ROW($N$7:$N$59))+1,""),""),ROW()-ROW(A$62)+1)),"##0")," "),"")</f>
        <v/>
      </c>
      <c r="P76" s="0" t="str">
        <f aca="false" t="array" ref="P76:P76">IFERROR(CONCATENATE((INDEX($A$7:$A$59,SMALL(IF($Q$7:$Q$59&lt;&gt;"",IF($N$7:$N$59&lt;&gt;"",ROW($N$7:$N$59)-MIN(ROW($N$7:$N$59))+1,""),""),ROW()-ROW(A$62)+1))),),"")</f>
        <v/>
      </c>
      <c r="S76" s="0" t="str">
        <f aca="false" t="array" ref="S76:S76">IFERROR(CONCATENATE((INDEX($V$7:$V$59,SMALL(IF($V$7:$V$59&lt;&gt;"",IF($S$7:$S$59&lt;&gt;"",ROW($S$7:$S$59)-MIN(ROW($S$7:$S$59))+1,""),""),ROW()-ROW(A$62)+1)))," "),"")</f>
        <v/>
      </c>
      <c r="T76" s="0" t="str">
        <f aca="false" t="array" ref="T76:T76">IFERROR(CONCATENATE(TEXT(INDEX($S$7:$S$59,SMALL(IF($V$7:$V$59&lt;&gt;"",IF($S$7:$S$59&lt;&gt;"",ROW($S$7:$S$59)-MIN(ROW($S$7:$S$59))+1,""),""),ROW()-ROW(A$62)+1)),"##0")," "),"")</f>
        <v/>
      </c>
      <c r="U76" s="0" t="str">
        <f aca="false" t="array" ref="U76:U76">IFERROR(CONCATENATE((INDEX($A$7:$A$59,SMALL(IF($V$7:$V$59&lt;&gt;"",IF($S$7:$S$59&lt;&gt;"",ROW($S$7:$S$59)-MIN(ROW($S$7:$S$59))+1,""),""),ROW()-ROW(A$62)+1))),),"")</f>
        <v/>
      </c>
      <c r="X76" s="0" t="str">
        <f aca="false" t="array" ref="X76:X76">IFERROR(CONCATENATE((INDEX($AA$7:$AA$59,SMALL(IF($AA$7:$AA$59&lt;&gt;"",IF($X$7:$X$59&lt;&gt;"",ROW($X$7:$X$59)-MIN(ROW($X$7:$X$59))+1,""),""),ROW()-ROW(A$62)+1))),","),"")</f>
        <v/>
      </c>
      <c r="Y76" s="0" t="str">
        <f aca="false" t="array" ref="Y76:Y76">IFERROR(CONCATENATE(TEXT(INDEX($X$7:$X$59,SMALL(IF($AA$7:$AA$59&lt;&gt;"",IF($X$7:$X$59&lt;&gt;"",ROW($X$7:$X$59)-MIN(ROW($X$7:$X$59))+1,""),""),ROW()-ROW(A$62)+1)),"##0"),","),"")</f>
        <v/>
      </c>
      <c r="Z76" s="0" t="str">
        <f aca="false" t="array" ref="Z76:Z76">IFERROR(CONCATENATE((INDEX($A$7:$A$59,SMALL(IF($AA$7:$AA$59&lt;&gt;"",IF($X$7:$X$59&lt;&gt;"",ROW($X$7:$X$59)-MIN(ROW($X$7:$X$59))+1,""),""),ROW()-ROW(A$62)+1))),),"")</f>
        <v/>
      </c>
      <c r="AC76" s="0" t="str">
        <f aca="false" t="array" ref="AC76:AC76">IFERROR(CONCATENATE((INDEX($AF$7:$AF$59,SMALL(IF($AF$7:$AF$59&lt;&gt;"",IF($AC$7:$AC$59&lt;&gt;"",ROW($AC$7:$AC$59)-MIN(ROW($AC$7:$AC$59))+1,""),""),ROW()-ROW(A$62)+1)))," "),"")</f>
        <v/>
      </c>
      <c r="AD76" s="0" t="str">
        <f aca="false" t="array" ref="AD76:AD76">IFERROR(CONCATENATE(TEXT(INDEX($AC$7:$AC$59,SMALL(IF($AF$7:$AF$59&lt;&gt;"",IF($AC$7:$AC$59&lt;&gt;"",ROW($AC$7:$AC$59)-MIN(ROW($AC$7:$AC$59))+1,""),""),ROW()-ROW(A$62)+1)),"##0")," "),"")</f>
        <v/>
      </c>
      <c r="AE76" s="0" t="str">
        <f aca="false" t="array" ref="AE76:AE76">IFERROR(CONCATENATE((INDEX($A$7:$A$59,SMALL(IF($AF$7:$AF$59&lt;&gt;"",IF($AC$7:$AC$59&lt;&gt;"",ROW($AC$7:$AC$59)-MIN(ROW($AC$7:$AC$59))+1,""),""),ROW()-ROW(A$62)+1))),),"")</f>
        <v/>
      </c>
      <c r="AH76" s="0" t="str">
        <f aca="false" t="array" ref="AH76:AH76">IFERROR(CONCATENATE((INDEX($AK$7:$AK$59,SMALL(IF($AK$7:$AK$59&lt;&gt;"",IF($AH$7:$AH$59&lt;&gt;"",ROW($AH$7:$AH$59)-MIN(ROW($AH$7:$AH$59))+1,""),""),ROW()-ROW(A$62)+1)))," "),"")</f>
        <v/>
      </c>
      <c r="AI76" s="0" t="str">
        <f aca="false" t="array" ref="AI76:AI76">IFERROR(CONCATENATE(TEXT(INDEX($AH$7:$AH$59,SMALL(IF($AK$7:$AK$59&lt;&gt;"",IF($AH$7:$AH$59&lt;&gt;"",ROW($AH$7:$AH$59)-MIN(ROW($AH$7:$AH$59))+1,""),""),ROW()-ROW(A$62)+1)),"##0")," "),"")</f>
        <v/>
      </c>
      <c r="AJ76" s="0" t="str">
        <f aca="false" t="array" ref="AJ76:AJ76">IFERROR(CONCATENATE((INDEX($A$7:$A$59,SMALL(IF($AK$7:$AK$59&lt;&gt;"",IF($AH$7:$AH$59&lt;&gt;"",ROW($AH$7:$AH$59)-MIN(ROW($AH$7:$AH$59))+1,""),""),ROW()-ROW(A$62)+1))),),"")</f>
        <v/>
      </c>
    </row>
    <row r="77" customFormat="false" ht="15" hidden="false" customHeight="false" outlineLevel="0" collapsed="false">
      <c r="I77" s="0" t="str">
        <f aca="false" t="array" ref="I77:I77">IFERROR(CONCATENATE(TEXT(INDEX($I$7:$I$59,SMALL(IF($L$7:$L$59&lt;&gt;"",IF($I$7:$I$59&lt;&gt;"",ROW($I$7:$I$59)-MIN(ROW($I$7:$I$59))+1,""),""),ROW()-ROW(A$62)+1)),"##0"),","),"")</f>
        <v/>
      </c>
      <c r="J77" s="0" t="str">
        <f aca="false" t="array" ref="J77:J77">IFERROR(CONCATENATE((INDEX($L$7:$L$59,SMALL(IF($L$7:$L$59&lt;&gt;"",IF($I$7:$I$59&lt;&gt;"",ROW($I$7:$I$59)-MIN(ROW($I$7:$I$59))+1,""),""),ROW()-ROW(A$62)+1))),","),"")</f>
        <v/>
      </c>
      <c r="K77" s="0" t="str">
        <f aca="false" t="array" ref="K77:K77">IFERROR(CONCATENATE((INDEX($A$7:$A$59,SMALL(IF($L$7:$L$59&lt;&gt;"",IF($I$7:$I$59&lt;&gt;"",ROW($I$7:$I$59)-MIN(ROW($I$7:$I$59))+1,""),""),ROW()-ROW(A$62)+1))),),"")</f>
        <v/>
      </c>
      <c r="N77" s="0" t="str">
        <f aca="false" t="array" ref="N77:N77">IFERROR(CONCATENATE((INDEX($Q$7:$Q$59,SMALL(IF($Q$7:$Q$59&lt;&gt;"",IF($N$7:$N$59&lt;&gt;"",ROW($N$7:$N$59)-MIN(ROW($N$7:$N$59))+1,""),""),ROW()-ROW(A$62)+1)))," "),"")</f>
        <v/>
      </c>
      <c r="O77" s="0" t="str">
        <f aca="false" t="array" ref="O77:O77">IFERROR(CONCATENATE(TEXT(INDEX($N$7:$N$59,SMALL(IF($Q$7:$Q$59&lt;&gt;"",IF($N$7:$N$59&lt;&gt;"",ROW($N$7:$N$59)-MIN(ROW($N$7:$N$59))+1,""),""),ROW()-ROW(A$62)+1)),"##0")," "),"")</f>
        <v/>
      </c>
      <c r="P77" s="0" t="str">
        <f aca="false" t="array" ref="P77:P77">IFERROR(CONCATENATE((INDEX($A$7:$A$59,SMALL(IF($Q$7:$Q$59&lt;&gt;"",IF($N$7:$N$59&lt;&gt;"",ROW($N$7:$N$59)-MIN(ROW($N$7:$N$59))+1,""),""),ROW()-ROW(A$62)+1))),),"")</f>
        <v/>
      </c>
      <c r="S77" s="0" t="str">
        <f aca="false" t="array" ref="S77:S77">IFERROR(CONCATENATE((INDEX($V$7:$V$59,SMALL(IF($V$7:$V$59&lt;&gt;"",IF($S$7:$S$59&lt;&gt;"",ROW($S$7:$S$59)-MIN(ROW($S$7:$S$59))+1,""),""),ROW()-ROW(A$62)+1)))," "),"")</f>
        <v/>
      </c>
      <c r="T77" s="0" t="str">
        <f aca="false" t="array" ref="T77:T77">IFERROR(CONCATENATE(TEXT(INDEX($S$7:$S$59,SMALL(IF($V$7:$V$59&lt;&gt;"",IF($S$7:$S$59&lt;&gt;"",ROW($S$7:$S$59)-MIN(ROW($S$7:$S$59))+1,""),""),ROW()-ROW(A$62)+1)),"##0")," "),"")</f>
        <v/>
      </c>
      <c r="U77" s="0" t="str">
        <f aca="false" t="array" ref="U77:U77">IFERROR(CONCATENATE((INDEX($A$7:$A$59,SMALL(IF($V$7:$V$59&lt;&gt;"",IF($S$7:$S$59&lt;&gt;"",ROW($S$7:$S$59)-MIN(ROW($S$7:$S$59))+1,""),""),ROW()-ROW(A$62)+1))),),"")</f>
        <v/>
      </c>
      <c r="X77" s="0" t="str">
        <f aca="false" t="array" ref="X77:X77">IFERROR(CONCATENATE((INDEX($AA$7:$AA$59,SMALL(IF($AA$7:$AA$59&lt;&gt;"",IF($X$7:$X$59&lt;&gt;"",ROW($X$7:$X$59)-MIN(ROW($X$7:$X$59))+1,""),""),ROW()-ROW(A$62)+1))),","),"")</f>
        <v/>
      </c>
      <c r="Y77" s="0" t="str">
        <f aca="false" t="array" ref="Y77:Y77">IFERROR(CONCATENATE(TEXT(INDEX($X$7:$X$59,SMALL(IF($AA$7:$AA$59&lt;&gt;"",IF($X$7:$X$59&lt;&gt;"",ROW($X$7:$X$59)-MIN(ROW($X$7:$X$59))+1,""),""),ROW()-ROW(A$62)+1)),"##0"),","),"")</f>
        <v/>
      </c>
      <c r="Z77" s="0" t="str">
        <f aca="false" t="array" ref="Z77:Z77">IFERROR(CONCATENATE((INDEX($A$7:$A$59,SMALL(IF($AA$7:$AA$59&lt;&gt;"",IF($X$7:$X$59&lt;&gt;"",ROW($X$7:$X$59)-MIN(ROW($X$7:$X$59))+1,""),""),ROW()-ROW(A$62)+1))),),"")</f>
        <v/>
      </c>
      <c r="AC77" s="0" t="str">
        <f aca="false" t="array" ref="AC77:AC77">IFERROR(CONCATENATE((INDEX($AF$7:$AF$59,SMALL(IF($AF$7:$AF$59&lt;&gt;"",IF($AC$7:$AC$59&lt;&gt;"",ROW($AC$7:$AC$59)-MIN(ROW($AC$7:$AC$59))+1,""),""),ROW()-ROW(A$62)+1)))," "),"")</f>
        <v/>
      </c>
      <c r="AD77" s="0" t="str">
        <f aca="false" t="array" ref="AD77:AD77">IFERROR(CONCATENATE(TEXT(INDEX($AC$7:$AC$59,SMALL(IF($AF$7:$AF$59&lt;&gt;"",IF($AC$7:$AC$59&lt;&gt;"",ROW($AC$7:$AC$59)-MIN(ROW($AC$7:$AC$59))+1,""),""),ROW()-ROW(A$62)+1)),"##0")," "),"")</f>
        <v/>
      </c>
      <c r="AE77" s="0" t="str">
        <f aca="false" t="array" ref="AE77:AE77">IFERROR(CONCATENATE((INDEX($A$7:$A$59,SMALL(IF($AF$7:$AF$59&lt;&gt;"",IF($AC$7:$AC$59&lt;&gt;"",ROW($AC$7:$AC$59)-MIN(ROW($AC$7:$AC$59))+1,""),""),ROW()-ROW(A$62)+1))),),"")</f>
        <v/>
      </c>
      <c r="AH77" s="0" t="str">
        <f aca="false" t="array" ref="AH77:AH77">IFERROR(CONCATENATE((INDEX($AK$7:$AK$59,SMALL(IF($AK$7:$AK$59&lt;&gt;"",IF($AH$7:$AH$59&lt;&gt;"",ROW($AH$7:$AH$59)-MIN(ROW($AH$7:$AH$59))+1,""),""),ROW()-ROW(A$62)+1)))," "),"")</f>
        <v/>
      </c>
      <c r="AI77" s="0" t="str">
        <f aca="false" t="array" ref="AI77:AI77">IFERROR(CONCATENATE(TEXT(INDEX($AH$7:$AH$59,SMALL(IF($AK$7:$AK$59&lt;&gt;"",IF($AH$7:$AH$59&lt;&gt;"",ROW($AH$7:$AH$59)-MIN(ROW($AH$7:$AH$59))+1,""),""),ROW()-ROW(A$62)+1)),"##0")," "),"")</f>
        <v/>
      </c>
      <c r="AJ77" s="0" t="str">
        <f aca="false" t="array" ref="AJ77:AJ77">IFERROR(CONCATENATE((INDEX($A$7:$A$59,SMALL(IF($AK$7:$AK$59&lt;&gt;"",IF($AH$7:$AH$59&lt;&gt;"",ROW($AH$7:$AH$59)-MIN(ROW($AH$7:$AH$59))+1,""),""),ROW()-ROW(A$62)+1))),),"")</f>
        <v/>
      </c>
    </row>
    <row r="78" customFormat="false" ht="15" hidden="false" customHeight="false" outlineLevel="0" collapsed="false">
      <c r="I78" s="0" t="str">
        <f aca="false" t="array" ref="I78:I78">IFERROR(CONCATENATE(TEXT(INDEX($I$7:$I$59,SMALL(IF($L$7:$L$59&lt;&gt;"",IF($I$7:$I$59&lt;&gt;"",ROW($I$7:$I$59)-MIN(ROW($I$7:$I$59))+1,""),""),ROW()-ROW(A$62)+1)),"##0"),","),"")</f>
        <v/>
      </c>
      <c r="J78" s="0" t="str">
        <f aca="false" t="array" ref="J78:J78">IFERROR(CONCATENATE((INDEX($L$7:$L$59,SMALL(IF($L$7:$L$59&lt;&gt;"",IF($I$7:$I$59&lt;&gt;"",ROW($I$7:$I$59)-MIN(ROW($I$7:$I$59))+1,""),""),ROW()-ROW(A$62)+1))),","),"")</f>
        <v/>
      </c>
      <c r="K78" s="0" t="str">
        <f aca="false" t="array" ref="K78:K78">IFERROR(CONCATENATE((INDEX($A$7:$A$59,SMALL(IF($L$7:$L$59&lt;&gt;"",IF($I$7:$I$59&lt;&gt;"",ROW($I$7:$I$59)-MIN(ROW($I$7:$I$59))+1,""),""),ROW()-ROW(A$62)+1))),),"")</f>
        <v/>
      </c>
      <c r="N78" s="0" t="str">
        <f aca="false" t="array" ref="N78:N78">IFERROR(CONCATENATE((INDEX($Q$7:$Q$59,SMALL(IF($Q$7:$Q$59&lt;&gt;"",IF($N$7:$N$59&lt;&gt;"",ROW($N$7:$N$59)-MIN(ROW($N$7:$N$59))+1,""),""),ROW()-ROW(A$62)+1)))," "),"")</f>
        <v/>
      </c>
      <c r="O78" s="0" t="str">
        <f aca="false" t="array" ref="O78:O78">IFERROR(CONCATENATE(TEXT(INDEX($N$7:$N$59,SMALL(IF($Q$7:$Q$59&lt;&gt;"",IF($N$7:$N$59&lt;&gt;"",ROW($N$7:$N$59)-MIN(ROW($N$7:$N$59))+1,""),""),ROW()-ROW(A$62)+1)),"##0")," "),"")</f>
        <v/>
      </c>
      <c r="P78" s="0" t="str">
        <f aca="false" t="array" ref="P78:P78">IFERROR(CONCATENATE((INDEX($A$7:$A$59,SMALL(IF($Q$7:$Q$59&lt;&gt;"",IF($N$7:$N$59&lt;&gt;"",ROW($N$7:$N$59)-MIN(ROW($N$7:$N$59))+1,""),""),ROW()-ROW(A$62)+1))),),"")</f>
        <v/>
      </c>
      <c r="S78" s="0" t="str">
        <f aca="false" t="array" ref="S78:S78">IFERROR(CONCATENATE((INDEX($V$7:$V$59,SMALL(IF($V$7:$V$59&lt;&gt;"",IF($S$7:$S$59&lt;&gt;"",ROW($S$7:$S$59)-MIN(ROW($S$7:$S$59))+1,""),""),ROW()-ROW(A$62)+1)))," "),"")</f>
        <v/>
      </c>
      <c r="T78" s="0" t="str">
        <f aca="false" t="array" ref="T78:T78">IFERROR(CONCATENATE(TEXT(INDEX($S$7:$S$59,SMALL(IF($V$7:$V$59&lt;&gt;"",IF($S$7:$S$59&lt;&gt;"",ROW($S$7:$S$59)-MIN(ROW($S$7:$S$59))+1,""),""),ROW()-ROW(A$62)+1)),"##0")," "),"")</f>
        <v/>
      </c>
      <c r="U78" s="0" t="str">
        <f aca="false" t="array" ref="U78:U78">IFERROR(CONCATENATE((INDEX($A$7:$A$59,SMALL(IF($V$7:$V$59&lt;&gt;"",IF($S$7:$S$59&lt;&gt;"",ROW($S$7:$S$59)-MIN(ROW($S$7:$S$59))+1,""),""),ROW()-ROW(A$62)+1))),),"")</f>
        <v/>
      </c>
      <c r="X78" s="0" t="str">
        <f aca="false" t="array" ref="X78:X78">IFERROR(CONCATENATE((INDEX($AA$7:$AA$59,SMALL(IF($AA$7:$AA$59&lt;&gt;"",IF($X$7:$X$59&lt;&gt;"",ROW($X$7:$X$59)-MIN(ROW($X$7:$X$59))+1,""),""),ROW()-ROW(A$62)+1))),","),"")</f>
        <v/>
      </c>
      <c r="Y78" s="0" t="str">
        <f aca="false" t="array" ref="Y78:Y78">IFERROR(CONCATENATE(TEXT(INDEX($X$7:$X$59,SMALL(IF($AA$7:$AA$59&lt;&gt;"",IF($X$7:$X$59&lt;&gt;"",ROW($X$7:$X$59)-MIN(ROW($X$7:$X$59))+1,""),""),ROW()-ROW(A$62)+1)),"##0"),","),"")</f>
        <v/>
      </c>
      <c r="Z78" s="0" t="str">
        <f aca="false" t="array" ref="Z78:Z78">IFERROR(CONCATENATE((INDEX($A$7:$A$59,SMALL(IF($AA$7:$AA$59&lt;&gt;"",IF($X$7:$X$59&lt;&gt;"",ROW($X$7:$X$59)-MIN(ROW($X$7:$X$59))+1,""),""),ROW()-ROW(A$62)+1))),),"")</f>
        <v/>
      </c>
      <c r="AC78" s="0" t="str">
        <f aca="false" t="array" ref="AC78:AC78">IFERROR(CONCATENATE((INDEX($AF$7:$AF$59,SMALL(IF($AF$7:$AF$59&lt;&gt;"",IF($AC$7:$AC$59&lt;&gt;"",ROW($AC$7:$AC$59)-MIN(ROW($AC$7:$AC$59))+1,""),""),ROW()-ROW(A$62)+1)))," "),"")</f>
        <v/>
      </c>
      <c r="AD78" s="0" t="str">
        <f aca="false" t="array" ref="AD78:AD78">IFERROR(CONCATENATE(TEXT(INDEX($AC$7:$AC$59,SMALL(IF($AF$7:$AF$59&lt;&gt;"",IF($AC$7:$AC$59&lt;&gt;"",ROW($AC$7:$AC$59)-MIN(ROW($AC$7:$AC$59))+1,""),""),ROW()-ROW(A$62)+1)),"##0")," "),"")</f>
        <v/>
      </c>
      <c r="AE78" s="0" t="str">
        <f aca="false" t="array" ref="AE78:AE78">IFERROR(CONCATENATE((INDEX($A$7:$A$59,SMALL(IF($AF$7:$AF$59&lt;&gt;"",IF($AC$7:$AC$59&lt;&gt;"",ROW($AC$7:$AC$59)-MIN(ROW($AC$7:$AC$59))+1,""),""),ROW()-ROW(A$62)+1))),),"")</f>
        <v/>
      </c>
      <c r="AH78" s="0" t="str">
        <f aca="false" t="array" ref="AH78:AH78">IFERROR(CONCATENATE((INDEX($AK$7:$AK$59,SMALL(IF($AK$7:$AK$59&lt;&gt;"",IF($AH$7:$AH$59&lt;&gt;"",ROW($AH$7:$AH$59)-MIN(ROW($AH$7:$AH$59))+1,""),""),ROW()-ROW(A$62)+1)))," "),"")</f>
        <v/>
      </c>
      <c r="AI78" s="0" t="str">
        <f aca="false" t="array" ref="AI78:AI78">IFERROR(CONCATENATE(TEXT(INDEX($AH$7:$AH$59,SMALL(IF($AK$7:$AK$59&lt;&gt;"",IF($AH$7:$AH$59&lt;&gt;"",ROW($AH$7:$AH$59)-MIN(ROW($AH$7:$AH$59))+1,""),""),ROW()-ROW(A$62)+1)),"##0")," "),"")</f>
        <v/>
      </c>
      <c r="AJ78" s="0" t="str">
        <f aca="false" t="array" ref="AJ78:AJ78">IFERROR(CONCATENATE((INDEX($A$7:$A$59,SMALL(IF($AK$7:$AK$59&lt;&gt;"",IF($AH$7:$AH$59&lt;&gt;"",ROW($AH$7:$AH$59)-MIN(ROW($AH$7:$AH$59))+1,""),""),ROW()-ROW(A$62)+1))),),"")</f>
        <v/>
      </c>
    </row>
    <row r="79" customFormat="false" ht="15" hidden="false" customHeight="false" outlineLevel="0" collapsed="false">
      <c r="I79" s="0" t="str">
        <f aca="false" t="array" ref="I79:I79">IFERROR(CONCATENATE(TEXT(INDEX($I$7:$I$59,SMALL(IF($L$7:$L$59&lt;&gt;"",IF($I$7:$I$59&lt;&gt;"",ROW($I$7:$I$59)-MIN(ROW($I$7:$I$59))+1,""),""),ROW()-ROW(A$62)+1)),"##0"),","),"")</f>
        <v/>
      </c>
      <c r="J79" s="0" t="str">
        <f aca="false" t="array" ref="J79:J79">IFERROR(CONCATENATE((INDEX($L$7:$L$59,SMALL(IF($L$7:$L$59&lt;&gt;"",IF($I$7:$I$59&lt;&gt;"",ROW($I$7:$I$59)-MIN(ROW($I$7:$I$59))+1,""),""),ROW()-ROW(A$62)+1))),","),"")</f>
        <v/>
      </c>
      <c r="K79" s="0" t="str">
        <f aca="false" t="array" ref="K79:K79">IFERROR(CONCATENATE((INDEX($A$7:$A$59,SMALL(IF($L$7:$L$59&lt;&gt;"",IF($I$7:$I$59&lt;&gt;"",ROW($I$7:$I$59)-MIN(ROW($I$7:$I$59))+1,""),""),ROW()-ROW(A$62)+1))),),"")</f>
        <v/>
      </c>
      <c r="N79" s="0" t="str">
        <f aca="false" t="array" ref="N79:N79">IFERROR(CONCATENATE((INDEX($Q$7:$Q$59,SMALL(IF($Q$7:$Q$59&lt;&gt;"",IF($N$7:$N$59&lt;&gt;"",ROW($N$7:$N$59)-MIN(ROW($N$7:$N$59))+1,""),""),ROW()-ROW(A$62)+1)))," "),"")</f>
        <v/>
      </c>
      <c r="O79" s="0" t="str">
        <f aca="false" t="array" ref="O79:O79">IFERROR(CONCATENATE(TEXT(INDEX($N$7:$N$59,SMALL(IF($Q$7:$Q$59&lt;&gt;"",IF($N$7:$N$59&lt;&gt;"",ROW($N$7:$N$59)-MIN(ROW($N$7:$N$59))+1,""),""),ROW()-ROW(A$62)+1)),"##0")," "),"")</f>
        <v/>
      </c>
      <c r="P79" s="0" t="str">
        <f aca="false" t="array" ref="P79:P79">IFERROR(CONCATENATE((INDEX($A$7:$A$59,SMALL(IF($Q$7:$Q$59&lt;&gt;"",IF($N$7:$N$59&lt;&gt;"",ROW($N$7:$N$59)-MIN(ROW($N$7:$N$59))+1,""),""),ROW()-ROW(A$62)+1))),),"")</f>
        <v/>
      </c>
      <c r="S79" s="0" t="str">
        <f aca="false" t="array" ref="S79:S79">IFERROR(CONCATENATE((INDEX($V$7:$V$59,SMALL(IF($V$7:$V$59&lt;&gt;"",IF($S$7:$S$59&lt;&gt;"",ROW($S$7:$S$59)-MIN(ROW($S$7:$S$59))+1,""),""),ROW()-ROW(A$62)+1)))," "),"")</f>
        <v/>
      </c>
      <c r="T79" s="0" t="str">
        <f aca="false" t="array" ref="T79:T79">IFERROR(CONCATENATE(TEXT(INDEX($S$7:$S$59,SMALL(IF($V$7:$V$59&lt;&gt;"",IF($S$7:$S$59&lt;&gt;"",ROW($S$7:$S$59)-MIN(ROW($S$7:$S$59))+1,""),""),ROW()-ROW(A$62)+1)),"##0")," "),"")</f>
        <v/>
      </c>
      <c r="U79" s="0" t="str">
        <f aca="false" t="array" ref="U79:U79">IFERROR(CONCATENATE((INDEX($A$7:$A$59,SMALL(IF($V$7:$V$59&lt;&gt;"",IF($S$7:$S$59&lt;&gt;"",ROW($S$7:$S$59)-MIN(ROW($S$7:$S$59))+1,""),""),ROW()-ROW(A$62)+1))),),"")</f>
        <v/>
      </c>
      <c r="X79" s="0" t="str">
        <f aca="false" t="array" ref="X79:X79">IFERROR(CONCATENATE((INDEX($AA$7:$AA$59,SMALL(IF($AA$7:$AA$59&lt;&gt;"",IF($X$7:$X$59&lt;&gt;"",ROW($X$7:$X$59)-MIN(ROW($X$7:$X$59))+1,""),""),ROW()-ROW(A$62)+1))),","),"")</f>
        <v/>
      </c>
      <c r="Y79" s="0" t="str">
        <f aca="false" t="array" ref="Y79:Y79">IFERROR(CONCATENATE(TEXT(INDEX($X$7:$X$59,SMALL(IF($AA$7:$AA$59&lt;&gt;"",IF($X$7:$X$59&lt;&gt;"",ROW($X$7:$X$59)-MIN(ROW($X$7:$X$59))+1,""),""),ROW()-ROW(A$62)+1)),"##0"),","),"")</f>
        <v/>
      </c>
      <c r="Z79" s="0" t="str">
        <f aca="false" t="array" ref="Z79:Z79">IFERROR(CONCATENATE((INDEX($A$7:$A$59,SMALL(IF($AA$7:$AA$59&lt;&gt;"",IF($X$7:$X$59&lt;&gt;"",ROW($X$7:$X$59)-MIN(ROW($X$7:$X$59))+1,""),""),ROW()-ROW(A$62)+1))),),"")</f>
        <v/>
      </c>
      <c r="AC79" s="0" t="str">
        <f aca="false" t="array" ref="AC79:AC79">IFERROR(CONCATENATE((INDEX($AF$7:$AF$59,SMALL(IF($AF$7:$AF$59&lt;&gt;"",IF($AC$7:$AC$59&lt;&gt;"",ROW($AC$7:$AC$59)-MIN(ROW($AC$7:$AC$59))+1,""),""),ROW()-ROW(A$62)+1)))," "),"")</f>
        <v/>
      </c>
      <c r="AD79" s="0" t="str">
        <f aca="false" t="array" ref="AD79:AD79">IFERROR(CONCATENATE(TEXT(INDEX($AC$7:$AC$59,SMALL(IF($AF$7:$AF$59&lt;&gt;"",IF($AC$7:$AC$59&lt;&gt;"",ROW($AC$7:$AC$59)-MIN(ROW($AC$7:$AC$59))+1,""),""),ROW()-ROW(A$62)+1)),"##0")," "),"")</f>
        <v/>
      </c>
      <c r="AE79" s="0" t="str">
        <f aca="false" t="array" ref="AE79:AE79">IFERROR(CONCATENATE((INDEX($A$7:$A$59,SMALL(IF($AF$7:$AF$59&lt;&gt;"",IF($AC$7:$AC$59&lt;&gt;"",ROW($AC$7:$AC$59)-MIN(ROW($AC$7:$AC$59))+1,""),""),ROW()-ROW(A$62)+1))),),"")</f>
        <v/>
      </c>
      <c r="AH79" s="0" t="str">
        <f aca="false" t="array" ref="AH79:AH79">IFERROR(CONCATENATE((INDEX($AK$7:$AK$59,SMALL(IF($AK$7:$AK$59&lt;&gt;"",IF($AH$7:$AH$59&lt;&gt;"",ROW($AH$7:$AH$59)-MIN(ROW($AH$7:$AH$59))+1,""),""),ROW()-ROW(A$62)+1)))," "),"")</f>
        <v/>
      </c>
      <c r="AI79" s="0" t="str">
        <f aca="false" t="array" ref="AI79:AI79">IFERROR(CONCATENATE(TEXT(INDEX($AH$7:$AH$59,SMALL(IF($AK$7:$AK$59&lt;&gt;"",IF($AH$7:$AH$59&lt;&gt;"",ROW($AH$7:$AH$59)-MIN(ROW($AH$7:$AH$59))+1,""),""),ROW()-ROW(A$62)+1)),"##0")," "),"")</f>
        <v/>
      </c>
      <c r="AJ79" s="0" t="str">
        <f aca="false" t="array" ref="AJ79:AJ79">IFERROR(CONCATENATE((INDEX($A$7:$A$59,SMALL(IF($AK$7:$AK$59&lt;&gt;"",IF($AH$7:$AH$59&lt;&gt;"",ROW($AH$7:$AH$59)-MIN(ROW($AH$7:$AH$59))+1,""),""),ROW()-ROW(A$62)+1))),),"")</f>
        <v/>
      </c>
    </row>
    <row r="80" customFormat="false" ht="15" hidden="false" customHeight="false" outlineLevel="0" collapsed="false">
      <c r="I80" s="0" t="str">
        <f aca="false" t="array" ref="I80:I80">IFERROR(CONCATENATE(TEXT(INDEX($I$7:$I$59,SMALL(IF($L$7:$L$59&lt;&gt;"",IF($I$7:$I$59&lt;&gt;"",ROW($I$7:$I$59)-MIN(ROW($I$7:$I$59))+1,""),""),ROW()-ROW(A$62)+1)),"##0"),","),"")</f>
        <v/>
      </c>
      <c r="J80" s="0" t="str">
        <f aca="false" t="array" ref="J80:J80">IFERROR(CONCATENATE((INDEX($L$7:$L$59,SMALL(IF($L$7:$L$59&lt;&gt;"",IF($I$7:$I$59&lt;&gt;"",ROW($I$7:$I$59)-MIN(ROW($I$7:$I$59))+1,""),""),ROW()-ROW(A$62)+1))),","),"")</f>
        <v/>
      </c>
      <c r="K80" s="0" t="str">
        <f aca="false" t="array" ref="K80:K80">IFERROR(CONCATENATE((INDEX($A$7:$A$59,SMALL(IF($L$7:$L$59&lt;&gt;"",IF($I$7:$I$59&lt;&gt;"",ROW($I$7:$I$59)-MIN(ROW($I$7:$I$59))+1,""),""),ROW()-ROW(A$62)+1))),),"")</f>
        <v/>
      </c>
      <c r="N80" s="0" t="str">
        <f aca="false" t="array" ref="N80:N80">IFERROR(CONCATENATE((INDEX($Q$7:$Q$59,SMALL(IF($Q$7:$Q$59&lt;&gt;"",IF($N$7:$N$59&lt;&gt;"",ROW($N$7:$N$59)-MIN(ROW($N$7:$N$59))+1,""),""),ROW()-ROW(A$62)+1)))," "),"")</f>
        <v/>
      </c>
      <c r="O80" s="0" t="str">
        <f aca="false" t="array" ref="O80:O80">IFERROR(CONCATENATE(TEXT(INDEX($N$7:$N$59,SMALL(IF($Q$7:$Q$59&lt;&gt;"",IF($N$7:$N$59&lt;&gt;"",ROW($N$7:$N$59)-MIN(ROW($N$7:$N$59))+1,""),""),ROW()-ROW(A$62)+1)),"##0")," "),"")</f>
        <v/>
      </c>
      <c r="P80" s="0" t="str">
        <f aca="false" t="array" ref="P80:P80">IFERROR(CONCATENATE((INDEX($A$7:$A$59,SMALL(IF($Q$7:$Q$59&lt;&gt;"",IF($N$7:$N$59&lt;&gt;"",ROW($N$7:$N$59)-MIN(ROW($N$7:$N$59))+1,""),""),ROW()-ROW(A$62)+1))),),"")</f>
        <v/>
      </c>
      <c r="S80" s="0" t="str">
        <f aca="false" t="array" ref="S80:S80">IFERROR(CONCATENATE((INDEX($V$7:$V$59,SMALL(IF($V$7:$V$59&lt;&gt;"",IF($S$7:$S$59&lt;&gt;"",ROW($S$7:$S$59)-MIN(ROW($S$7:$S$59))+1,""),""),ROW()-ROW(A$62)+1)))," "),"")</f>
        <v/>
      </c>
      <c r="T80" s="0" t="str">
        <f aca="false" t="array" ref="T80:T80">IFERROR(CONCATENATE(TEXT(INDEX($S$7:$S$59,SMALL(IF($V$7:$V$59&lt;&gt;"",IF($S$7:$S$59&lt;&gt;"",ROW($S$7:$S$59)-MIN(ROW($S$7:$S$59))+1,""),""),ROW()-ROW(A$62)+1)),"##0")," "),"")</f>
        <v/>
      </c>
      <c r="U80" s="0" t="str">
        <f aca="false" t="array" ref="U80:U80">IFERROR(CONCATENATE((INDEX($A$7:$A$59,SMALL(IF($V$7:$V$59&lt;&gt;"",IF($S$7:$S$59&lt;&gt;"",ROW($S$7:$S$59)-MIN(ROW($S$7:$S$59))+1,""),""),ROW()-ROW(A$62)+1))),),"")</f>
        <v/>
      </c>
      <c r="X80" s="0" t="str">
        <f aca="false" t="array" ref="X80:X80">IFERROR(CONCATENATE((INDEX($AA$7:$AA$59,SMALL(IF($AA$7:$AA$59&lt;&gt;"",IF($X$7:$X$59&lt;&gt;"",ROW($X$7:$X$59)-MIN(ROW($X$7:$X$59))+1,""),""),ROW()-ROW(A$62)+1))),","),"")</f>
        <v/>
      </c>
      <c r="Y80" s="0" t="str">
        <f aca="false" t="array" ref="Y80:Y80">IFERROR(CONCATENATE(TEXT(INDEX($X$7:$X$59,SMALL(IF($AA$7:$AA$59&lt;&gt;"",IF($X$7:$X$59&lt;&gt;"",ROW($X$7:$X$59)-MIN(ROW($X$7:$X$59))+1,""),""),ROW()-ROW(A$62)+1)),"##0"),","),"")</f>
        <v/>
      </c>
      <c r="Z80" s="0" t="str">
        <f aca="false" t="array" ref="Z80:Z80">IFERROR(CONCATENATE((INDEX($A$7:$A$59,SMALL(IF($AA$7:$AA$59&lt;&gt;"",IF($X$7:$X$59&lt;&gt;"",ROW($X$7:$X$59)-MIN(ROW($X$7:$X$59))+1,""),""),ROW()-ROW(A$62)+1))),),"")</f>
        <v/>
      </c>
      <c r="AC80" s="0" t="str">
        <f aca="false" t="array" ref="AC80:AC80">IFERROR(CONCATENATE((INDEX($AF$7:$AF$59,SMALL(IF($AF$7:$AF$59&lt;&gt;"",IF($AC$7:$AC$59&lt;&gt;"",ROW($AC$7:$AC$59)-MIN(ROW($AC$7:$AC$59))+1,""),""),ROW()-ROW(A$62)+1)))," "),"")</f>
        <v/>
      </c>
      <c r="AD80" s="0" t="str">
        <f aca="false" t="array" ref="AD80:AD80">IFERROR(CONCATENATE(TEXT(INDEX($AC$7:$AC$59,SMALL(IF($AF$7:$AF$59&lt;&gt;"",IF($AC$7:$AC$59&lt;&gt;"",ROW($AC$7:$AC$59)-MIN(ROW($AC$7:$AC$59))+1,""),""),ROW()-ROW(A$62)+1)),"##0")," "),"")</f>
        <v/>
      </c>
      <c r="AE80" s="0" t="str">
        <f aca="false" t="array" ref="AE80:AE80">IFERROR(CONCATENATE((INDEX($A$7:$A$59,SMALL(IF($AF$7:$AF$59&lt;&gt;"",IF($AC$7:$AC$59&lt;&gt;"",ROW($AC$7:$AC$59)-MIN(ROW($AC$7:$AC$59))+1,""),""),ROW()-ROW(A$62)+1))),),"")</f>
        <v/>
      </c>
      <c r="AH80" s="0" t="str">
        <f aca="false" t="array" ref="AH80:AH80">IFERROR(CONCATENATE((INDEX($AK$7:$AK$59,SMALL(IF($AK$7:$AK$59&lt;&gt;"",IF($AH$7:$AH$59&lt;&gt;"",ROW($AH$7:$AH$59)-MIN(ROW($AH$7:$AH$59))+1,""),""),ROW()-ROW(A$62)+1)))," "),"")</f>
        <v/>
      </c>
      <c r="AI80" s="0" t="str">
        <f aca="false" t="array" ref="AI80:AI80">IFERROR(CONCATENATE(TEXT(INDEX($AH$7:$AH$59,SMALL(IF($AK$7:$AK$59&lt;&gt;"",IF($AH$7:$AH$59&lt;&gt;"",ROW($AH$7:$AH$59)-MIN(ROW($AH$7:$AH$59))+1,""),""),ROW()-ROW(A$62)+1)),"##0")," "),"")</f>
        <v/>
      </c>
      <c r="AJ80" s="0" t="str">
        <f aca="false" t="array" ref="AJ80:AJ80">IFERROR(CONCATENATE((INDEX($A$7:$A$59,SMALL(IF($AK$7:$AK$59&lt;&gt;"",IF($AH$7:$AH$59&lt;&gt;"",ROW($AH$7:$AH$59)-MIN(ROW($AH$7:$AH$59))+1,""),""),ROW()-ROW(A$62)+1))),),"")</f>
        <v/>
      </c>
    </row>
    <row r="81" customFormat="false" ht="15" hidden="false" customHeight="false" outlineLevel="0" collapsed="false">
      <c r="I81" s="0" t="str">
        <f aca="false" t="array" ref="I81:I81">IFERROR(CONCATENATE(TEXT(INDEX($I$7:$I$59,SMALL(IF($L$7:$L$59&lt;&gt;"",IF($I$7:$I$59&lt;&gt;"",ROW($I$7:$I$59)-MIN(ROW($I$7:$I$59))+1,""),""),ROW()-ROW(A$62)+1)),"##0"),","),"")</f>
        <v/>
      </c>
      <c r="J81" s="0" t="str">
        <f aca="false" t="array" ref="J81:J81">IFERROR(CONCATENATE((INDEX($L$7:$L$59,SMALL(IF($L$7:$L$59&lt;&gt;"",IF($I$7:$I$59&lt;&gt;"",ROW($I$7:$I$59)-MIN(ROW($I$7:$I$59))+1,""),""),ROW()-ROW(A$62)+1))),","),"")</f>
        <v/>
      </c>
      <c r="K81" s="0" t="str">
        <f aca="false" t="array" ref="K81:K81">IFERROR(CONCATENATE((INDEX($A$7:$A$59,SMALL(IF($L$7:$L$59&lt;&gt;"",IF($I$7:$I$59&lt;&gt;"",ROW($I$7:$I$59)-MIN(ROW($I$7:$I$59))+1,""),""),ROW()-ROW(A$62)+1))),),"")</f>
        <v/>
      </c>
      <c r="N81" s="0" t="str">
        <f aca="false" t="array" ref="N81:N81">IFERROR(CONCATENATE((INDEX($Q$7:$Q$59,SMALL(IF($Q$7:$Q$59&lt;&gt;"",IF($N$7:$N$59&lt;&gt;"",ROW($N$7:$N$59)-MIN(ROW($N$7:$N$59))+1,""),""),ROW()-ROW(A$62)+1)))," "),"")</f>
        <v/>
      </c>
      <c r="O81" s="0" t="str">
        <f aca="false" t="array" ref="O81:O81">IFERROR(CONCATENATE(TEXT(INDEX($N$7:$N$59,SMALL(IF($Q$7:$Q$59&lt;&gt;"",IF($N$7:$N$59&lt;&gt;"",ROW($N$7:$N$59)-MIN(ROW($N$7:$N$59))+1,""),""),ROW()-ROW(A$62)+1)),"##0")," "),"")</f>
        <v/>
      </c>
      <c r="P81" s="0" t="str">
        <f aca="false" t="array" ref="P81:P81">IFERROR(CONCATENATE((INDEX($A$7:$A$59,SMALL(IF($Q$7:$Q$59&lt;&gt;"",IF($N$7:$N$59&lt;&gt;"",ROW($N$7:$N$59)-MIN(ROW($N$7:$N$59))+1,""),""),ROW()-ROW(A$62)+1))),),"")</f>
        <v/>
      </c>
      <c r="S81" s="0" t="str">
        <f aca="false" t="array" ref="S81:S81">IFERROR(CONCATENATE((INDEX($V$7:$V$59,SMALL(IF($V$7:$V$59&lt;&gt;"",IF($S$7:$S$59&lt;&gt;"",ROW($S$7:$S$59)-MIN(ROW($S$7:$S$59))+1,""),""),ROW()-ROW(A$62)+1)))," "),"")</f>
        <v/>
      </c>
      <c r="T81" s="0" t="str">
        <f aca="false" t="array" ref="T81:T81">IFERROR(CONCATENATE(TEXT(INDEX($S$7:$S$59,SMALL(IF($V$7:$V$59&lt;&gt;"",IF($S$7:$S$59&lt;&gt;"",ROW($S$7:$S$59)-MIN(ROW($S$7:$S$59))+1,""),""),ROW()-ROW(A$62)+1)),"##0")," "),"")</f>
        <v/>
      </c>
      <c r="U81" s="0" t="str">
        <f aca="false" t="array" ref="U81:U81">IFERROR(CONCATENATE((INDEX($A$7:$A$59,SMALL(IF($V$7:$V$59&lt;&gt;"",IF($S$7:$S$59&lt;&gt;"",ROW($S$7:$S$59)-MIN(ROW($S$7:$S$59))+1,""),""),ROW()-ROW(A$62)+1))),),"")</f>
        <v/>
      </c>
      <c r="X81" s="0" t="str">
        <f aca="false" t="array" ref="X81:X81">IFERROR(CONCATENATE((INDEX($AA$7:$AA$59,SMALL(IF($AA$7:$AA$59&lt;&gt;"",IF($X$7:$X$59&lt;&gt;"",ROW($X$7:$X$59)-MIN(ROW($X$7:$X$59))+1,""),""),ROW()-ROW(A$62)+1))),","),"")</f>
        <v/>
      </c>
      <c r="Y81" s="0" t="str">
        <f aca="false" t="array" ref="Y81:Y81">IFERROR(CONCATENATE(TEXT(INDEX($X$7:$X$59,SMALL(IF($AA$7:$AA$59&lt;&gt;"",IF($X$7:$X$59&lt;&gt;"",ROW($X$7:$X$59)-MIN(ROW($X$7:$X$59))+1,""),""),ROW()-ROW(A$62)+1)),"##0"),","),"")</f>
        <v/>
      </c>
      <c r="Z81" s="0" t="str">
        <f aca="false" t="array" ref="Z81:Z81">IFERROR(CONCATENATE((INDEX($A$7:$A$59,SMALL(IF($AA$7:$AA$59&lt;&gt;"",IF($X$7:$X$59&lt;&gt;"",ROW($X$7:$X$59)-MIN(ROW($X$7:$X$59))+1,""),""),ROW()-ROW(A$62)+1))),),"")</f>
        <v/>
      </c>
      <c r="AC81" s="0" t="str">
        <f aca="false" t="array" ref="AC81:AC81">IFERROR(CONCATENATE((INDEX($AF$7:$AF$59,SMALL(IF($AF$7:$AF$59&lt;&gt;"",IF($AC$7:$AC$59&lt;&gt;"",ROW($AC$7:$AC$59)-MIN(ROW($AC$7:$AC$59))+1,""),""),ROW()-ROW(A$62)+1)))," "),"")</f>
        <v/>
      </c>
      <c r="AD81" s="0" t="str">
        <f aca="false" t="array" ref="AD81:AD81">IFERROR(CONCATENATE(TEXT(INDEX($AC$7:$AC$59,SMALL(IF($AF$7:$AF$59&lt;&gt;"",IF($AC$7:$AC$59&lt;&gt;"",ROW($AC$7:$AC$59)-MIN(ROW($AC$7:$AC$59))+1,""),""),ROW()-ROW(A$62)+1)),"##0")," "),"")</f>
        <v/>
      </c>
      <c r="AE81" s="0" t="str">
        <f aca="false" t="array" ref="AE81:AE81">IFERROR(CONCATENATE((INDEX($A$7:$A$59,SMALL(IF($AF$7:$AF$59&lt;&gt;"",IF($AC$7:$AC$59&lt;&gt;"",ROW($AC$7:$AC$59)-MIN(ROW($AC$7:$AC$59))+1,""),""),ROW()-ROW(A$62)+1))),),"")</f>
        <v/>
      </c>
      <c r="AH81" s="0" t="str">
        <f aca="false" t="array" ref="AH81:AH81">IFERROR(CONCATENATE((INDEX($AK$7:$AK$59,SMALL(IF($AK$7:$AK$59&lt;&gt;"",IF($AH$7:$AH$59&lt;&gt;"",ROW($AH$7:$AH$59)-MIN(ROW($AH$7:$AH$59))+1,""),""),ROW()-ROW(A$62)+1)))," "),"")</f>
        <v/>
      </c>
      <c r="AI81" s="0" t="str">
        <f aca="false" t="array" ref="AI81:AI81">IFERROR(CONCATENATE(TEXT(INDEX($AH$7:$AH$59,SMALL(IF($AK$7:$AK$59&lt;&gt;"",IF($AH$7:$AH$59&lt;&gt;"",ROW($AH$7:$AH$59)-MIN(ROW($AH$7:$AH$59))+1,""),""),ROW()-ROW(A$62)+1)),"##0")," "),"")</f>
        <v/>
      </c>
      <c r="AJ81" s="0" t="str">
        <f aca="false" t="array" ref="AJ81:AJ81">IFERROR(CONCATENATE((INDEX($A$7:$A$59,SMALL(IF($AK$7:$AK$59&lt;&gt;"",IF($AH$7:$AH$59&lt;&gt;"",ROW($AH$7:$AH$59)-MIN(ROW($AH$7:$AH$59))+1,""),""),ROW()-ROW(A$62)+1))),),"")</f>
        <v/>
      </c>
    </row>
    <row r="82" customFormat="false" ht="15" hidden="false" customHeight="false" outlineLevel="0" collapsed="false">
      <c r="I82" s="0" t="str">
        <f aca="false" t="array" ref="I82:I82">IFERROR(CONCATENATE(TEXT(INDEX($I$7:$I$59,SMALL(IF($L$7:$L$59&lt;&gt;"",IF($I$7:$I$59&lt;&gt;"",ROW($I$7:$I$59)-MIN(ROW($I$7:$I$59))+1,""),""),ROW()-ROW(A$62)+1)),"##0"),","),"")</f>
        <v/>
      </c>
      <c r="J82" s="0" t="str">
        <f aca="false" t="array" ref="J82:J82">IFERROR(CONCATENATE((INDEX($L$7:$L$59,SMALL(IF($L$7:$L$59&lt;&gt;"",IF($I$7:$I$59&lt;&gt;"",ROW($I$7:$I$59)-MIN(ROW($I$7:$I$59))+1,""),""),ROW()-ROW(A$62)+1))),","),"")</f>
        <v/>
      </c>
      <c r="K82" s="0" t="str">
        <f aca="false" t="array" ref="K82:K82">IFERROR(CONCATENATE((INDEX($A$7:$A$59,SMALL(IF($L$7:$L$59&lt;&gt;"",IF($I$7:$I$59&lt;&gt;"",ROW($I$7:$I$59)-MIN(ROW($I$7:$I$59))+1,""),""),ROW()-ROW(A$62)+1))),),"")</f>
        <v/>
      </c>
      <c r="N82" s="0" t="str">
        <f aca="false" t="array" ref="N82:N82">IFERROR(CONCATENATE((INDEX($Q$7:$Q$59,SMALL(IF($Q$7:$Q$59&lt;&gt;"",IF($N$7:$N$59&lt;&gt;"",ROW($N$7:$N$59)-MIN(ROW($N$7:$N$59))+1,""),""),ROW()-ROW(A$62)+1)))," "),"")</f>
        <v/>
      </c>
      <c r="O82" s="0" t="str">
        <f aca="false" t="array" ref="O82:O82">IFERROR(CONCATENATE(TEXT(INDEX($N$7:$N$59,SMALL(IF($Q$7:$Q$59&lt;&gt;"",IF($N$7:$N$59&lt;&gt;"",ROW($N$7:$N$59)-MIN(ROW($N$7:$N$59))+1,""),""),ROW()-ROW(A$62)+1)),"##0")," "),"")</f>
        <v/>
      </c>
      <c r="P82" s="0" t="str">
        <f aca="false" t="array" ref="P82:P82">IFERROR(CONCATENATE((INDEX($A$7:$A$59,SMALL(IF($Q$7:$Q$59&lt;&gt;"",IF($N$7:$N$59&lt;&gt;"",ROW($N$7:$N$59)-MIN(ROW($N$7:$N$59))+1,""),""),ROW()-ROW(A$62)+1))),),"")</f>
        <v/>
      </c>
      <c r="S82" s="0" t="str">
        <f aca="false" t="array" ref="S82:S82">IFERROR(CONCATENATE((INDEX($V$7:$V$59,SMALL(IF($V$7:$V$59&lt;&gt;"",IF($S$7:$S$59&lt;&gt;"",ROW($S$7:$S$59)-MIN(ROW($S$7:$S$59))+1,""),""),ROW()-ROW(A$62)+1)))," "),"")</f>
        <v/>
      </c>
      <c r="T82" s="0" t="str">
        <f aca="false" t="array" ref="T82:T82">IFERROR(CONCATENATE(TEXT(INDEX($S$7:$S$59,SMALL(IF($V$7:$V$59&lt;&gt;"",IF($S$7:$S$59&lt;&gt;"",ROW($S$7:$S$59)-MIN(ROW($S$7:$S$59))+1,""),""),ROW()-ROW(A$62)+1)),"##0")," "),"")</f>
        <v/>
      </c>
      <c r="U82" s="0" t="str">
        <f aca="false" t="array" ref="U82:U82">IFERROR(CONCATENATE((INDEX($A$7:$A$59,SMALL(IF($V$7:$V$59&lt;&gt;"",IF($S$7:$S$59&lt;&gt;"",ROW($S$7:$S$59)-MIN(ROW($S$7:$S$59))+1,""),""),ROW()-ROW(A$62)+1))),),"")</f>
        <v/>
      </c>
      <c r="X82" s="0" t="str">
        <f aca="false" t="array" ref="X82:X82">IFERROR(CONCATENATE((INDEX($AA$7:$AA$59,SMALL(IF($AA$7:$AA$59&lt;&gt;"",IF($X$7:$X$59&lt;&gt;"",ROW($X$7:$X$59)-MIN(ROW($X$7:$X$59))+1,""),""),ROW()-ROW(A$62)+1))),","),"")</f>
        <v/>
      </c>
      <c r="Y82" s="0" t="str">
        <f aca="false" t="array" ref="Y82:Y82">IFERROR(CONCATENATE(TEXT(INDEX($X$7:$X$59,SMALL(IF($AA$7:$AA$59&lt;&gt;"",IF($X$7:$X$59&lt;&gt;"",ROW($X$7:$X$59)-MIN(ROW($X$7:$X$59))+1,""),""),ROW()-ROW(A$62)+1)),"##0"),","),"")</f>
        <v/>
      </c>
      <c r="Z82" s="0" t="str">
        <f aca="false" t="array" ref="Z82:Z82">IFERROR(CONCATENATE((INDEX($A$7:$A$59,SMALL(IF($AA$7:$AA$59&lt;&gt;"",IF($X$7:$X$59&lt;&gt;"",ROW($X$7:$X$59)-MIN(ROW($X$7:$X$59))+1,""),""),ROW()-ROW(A$62)+1))),),"")</f>
        <v/>
      </c>
      <c r="AC82" s="0" t="str">
        <f aca="false" t="array" ref="AC82:AC82">IFERROR(CONCATENATE((INDEX($AF$7:$AF$59,SMALL(IF($AF$7:$AF$59&lt;&gt;"",IF($AC$7:$AC$59&lt;&gt;"",ROW($AC$7:$AC$59)-MIN(ROW($AC$7:$AC$59))+1,""),""),ROW()-ROW(A$62)+1)))," "),"")</f>
        <v/>
      </c>
      <c r="AD82" s="0" t="str">
        <f aca="false" t="array" ref="AD82:AD82">IFERROR(CONCATENATE(TEXT(INDEX($AC$7:$AC$59,SMALL(IF($AF$7:$AF$59&lt;&gt;"",IF($AC$7:$AC$59&lt;&gt;"",ROW($AC$7:$AC$59)-MIN(ROW($AC$7:$AC$59))+1,""),""),ROW()-ROW(A$62)+1)),"##0")," "),"")</f>
        <v/>
      </c>
      <c r="AE82" s="0" t="str">
        <f aca="false" t="array" ref="AE82:AE82">IFERROR(CONCATENATE((INDEX($A$7:$A$59,SMALL(IF($AF$7:$AF$59&lt;&gt;"",IF($AC$7:$AC$59&lt;&gt;"",ROW($AC$7:$AC$59)-MIN(ROW($AC$7:$AC$59))+1,""),""),ROW()-ROW(A$62)+1))),),"")</f>
        <v/>
      </c>
      <c r="AH82" s="0" t="str">
        <f aca="false" t="array" ref="AH82:AH82">IFERROR(CONCATENATE((INDEX($AK$7:$AK$59,SMALL(IF($AK$7:$AK$59&lt;&gt;"",IF($AH$7:$AH$59&lt;&gt;"",ROW($AH$7:$AH$59)-MIN(ROW($AH$7:$AH$59))+1,""),""),ROW()-ROW(A$62)+1)))," "),"")</f>
        <v/>
      </c>
      <c r="AI82" s="0" t="str">
        <f aca="false" t="array" ref="AI82:AI82">IFERROR(CONCATENATE(TEXT(INDEX($AH$7:$AH$59,SMALL(IF($AK$7:$AK$59&lt;&gt;"",IF($AH$7:$AH$59&lt;&gt;"",ROW($AH$7:$AH$59)-MIN(ROW($AH$7:$AH$59))+1,""),""),ROW()-ROW(A$62)+1)),"##0")," "),"")</f>
        <v/>
      </c>
      <c r="AJ82" s="0" t="str">
        <f aca="false" t="array" ref="AJ82:AJ82">IFERROR(CONCATENATE((INDEX($A$7:$A$59,SMALL(IF($AK$7:$AK$59&lt;&gt;"",IF($AH$7:$AH$59&lt;&gt;"",ROW($AH$7:$AH$59)-MIN(ROW($AH$7:$AH$59))+1,""),""),ROW()-ROW(A$62)+1))),),"")</f>
        <v/>
      </c>
    </row>
    <row r="83" customFormat="false" ht="15" hidden="false" customHeight="false" outlineLevel="0" collapsed="false">
      <c r="I83" s="0" t="str">
        <f aca="false" t="array" ref="I83:I83">IFERROR(CONCATENATE(TEXT(INDEX($I$7:$I$59,SMALL(IF($L$7:$L$59&lt;&gt;"",IF($I$7:$I$59&lt;&gt;"",ROW($I$7:$I$59)-MIN(ROW($I$7:$I$59))+1,""),""),ROW()-ROW(A$62)+1)),"##0"),","),"")</f>
        <v/>
      </c>
      <c r="J83" s="0" t="str">
        <f aca="false" t="array" ref="J83:J83">IFERROR(CONCATENATE((INDEX($L$7:$L$59,SMALL(IF($L$7:$L$59&lt;&gt;"",IF($I$7:$I$59&lt;&gt;"",ROW($I$7:$I$59)-MIN(ROW($I$7:$I$59))+1,""),""),ROW()-ROW(A$62)+1))),","),"")</f>
        <v/>
      </c>
      <c r="K83" s="0" t="str">
        <f aca="false" t="array" ref="K83:K83">IFERROR(CONCATENATE((INDEX($A$7:$A$59,SMALL(IF($L$7:$L$59&lt;&gt;"",IF($I$7:$I$59&lt;&gt;"",ROW($I$7:$I$59)-MIN(ROW($I$7:$I$59))+1,""),""),ROW()-ROW(A$62)+1))),),"")</f>
        <v/>
      </c>
      <c r="N83" s="0" t="str">
        <f aca="false" t="array" ref="N83:N83">IFERROR(CONCATENATE((INDEX($Q$7:$Q$59,SMALL(IF($Q$7:$Q$59&lt;&gt;"",IF($N$7:$N$59&lt;&gt;"",ROW($N$7:$N$59)-MIN(ROW($N$7:$N$59))+1,""),""),ROW()-ROW(A$62)+1)))," "),"")</f>
        <v/>
      </c>
      <c r="O83" s="0" t="str">
        <f aca="false" t="array" ref="O83:O83">IFERROR(CONCATENATE(TEXT(INDEX($N$7:$N$59,SMALL(IF($Q$7:$Q$59&lt;&gt;"",IF($N$7:$N$59&lt;&gt;"",ROW($N$7:$N$59)-MIN(ROW($N$7:$N$59))+1,""),""),ROW()-ROW(A$62)+1)),"##0")," "),"")</f>
        <v/>
      </c>
      <c r="P83" s="0" t="str">
        <f aca="false" t="array" ref="P83:P83">IFERROR(CONCATENATE((INDEX($A$7:$A$59,SMALL(IF($Q$7:$Q$59&lt;&gt;"",IF($N$7:$N$59&lt;&gt;"",ROW($N$7:$N$59)-MIN(ROW($N$7:$N$59))+1,""),""),ROW()-ROW(A$62)+1))),),"")</f>
        <v/>
      </c>
      <c r="S83" s="0" t="str">
        <f aca="false" t="array" ref="S83:S83">IFERROR(CONCATENATE((INDEX($V$7:$V$59,SMALL(IF($V$7:$V$59&lt;&gt;"",IF($S$7:$S$59&lt;&gt;"",ROW($S$7:$S$59)-MIN(ROW($S$7:$S$59))+1,""),""),ROW()-ROW(A$62)+1)))," "),"")</f>
        <v/>
      </c>
      <c r="T83" s="0" t="str">
        <f aca="false" t="array" ref="T83:T83">IFERROR(CONCATENATE(TEXT(INDEX($S$7:$S$59,SMALL(IF($V$7:$V$59&lt;&gt;"",IF($S$7:$S$59&lt;&gt;"",ROW($S$7:$S$59)-MIN(ROW($S$7:$S$59))+1,""),""),ROW()-ROW(A$62)+1)),"##0")," "),"")</f>
        <v/>
      </c>
      <c r="U83" s="0" t="str">
        <f aca="false" t="array" ref="U83:U83">IFERROR(CONCATENATE((INDEX($A$7:$A$59,SMALL(IF($V$7:$V$59&lt;&gt;"",IF($S$7:$S$59&lt;&gt;"",ROW($S$7:$S$59)-MIN(ROW($S$7:$S$59))+1,""),""),ROW()-ROW(A$62)+1))),),"")</f>
        <v/>
      </c>
      <c r="X83" s="0" t="str">
        <f aca="false" t="array" ref="X83:X83">IFERROR(CONCATENATE((INDEX($AA$7:$AA$59,SMALL(IF($AA$7:$AA$59&lt;&gt;"",IF($X$7:$X$59&lt;&gt;"",ROW($X$7:$X$59)-MIN(ROW($X$7:$X$59))+1,""),""),ROW()-ROW(A$62)+1))),","),"")</f>
        <v/>
      </c>
      <c r="Y83" s="0" t="str">
        <f aca="false" t="array" ref="Y83:Y83">IFERROR(CONCATENATE(TEXT(INDEX($X$7:$X$59,SMALL(IF($AA$7:$AA$59&lt;&gt;"",IF($X$7:$X$59&lt;&gt;"",ROW($X$7:$X$59)-MIN(ROW($X$7:$X$59))+1,""),""),ROW()-ROW(A$62)+1)),"##0"),","),"")</f>
        <v/>
      </c>
      <c r="Z83" s="0" t="str">
        <f aca="false" t="array" ref="Z83:Z83">IFERROR(CONCATENATE((INDEX($A$7:$A$59,SMALL(IF($AA$7:$AA$59&lt;&gt;"",IF($X$7:$X$59&lt;&gt;"",ROW($X$7:$X$59)-MIN(ROW($X$7:$X$59))+1,""),""),ROW()-ROW(A$62)+1))),),"")</f>
        <v/>
      </c>
      <c r="AC83" s="0" t="str">
        <f aca="false" t="array" ref="AC83:AC83">IFERROR(CONCATENATE((INDEX($AF$7:$AF$59,SMALL(IF($AF$7:$AF$59&lt;&gt;"",IF($AC$7:$AC$59&lt;&gt;"",ROW($AC$7:$AC$59)-MIN(ROW($AC$7:$AC$59))+1,""),""),ROW()-ROW(A$62)+1)))," "),"")</f>
        <v/>
      </c>
      <c r="AD83" s="0" t="str">
        <f aca="false" t="array" ref="AD83:AD83">IFERROR(CONCATENATE(TEXT(INDEX($AC$7:$AC$59,SMALL(IF($AF$7:$AF$59&lt;&gt;"",IF($AC$7:$AC$59&lt;&gt;"",ROW($AC$7:$AC$59)-MIN(ROW($AC$7:$AC$59))+1,""),""),ROW()-ROW(A$62)+1)),"##0")," "),"")</f>
        <v/>
      </c>
      <c r="AE83" s="0" t="str">
        <f aca="false" t="array" ref="AE83:AE83">IFERROR(CONCATENATE((INDEX($A$7:$A$59,SMALL(IF($AF$7:$AF$59&lt;&gt;"",IF($AC$7:$AC$59&lt;&gt;"",ROW($AC$7:$AC$59)-MIN(ROW($AC$7:$AC$59))+1,""),""),ROW()-ROW(A$62)+1))),),"")</f>
        <v/>
      </c>
      <c r="AH83" s="0" t="str">
        <f aca="false" t="array" ref="AH83:AH83">IFERROR(CONCATENATE((INDEX($AK$7:$AK$59,SMALL(IF($AK$7:$AK$59&lt;&gt;"",IF($AH$7:$AH$59&lt;&gt;"",ROW($AH$7:$AH$59)-MIN(ROW($AH$7:$AH$59))+1,""),""),ROW()-ROW(A$62)+1)))," "),"")</f>
        <v/>
      </c>
      <c r="AI83" s="0" t="str">
        <f aca="false" t="array" ref="AI83:AI83">IFERROR(CONCATENATE(TEXT(INDEX($AH$7:$AH$59,SMALL(IF($AK$7:$AK$59&lt;&gt;"",IF($AH$7:$AH$59&lt;&gt;"",ROW($AH$7:$AH$59)-MIN(ROW($AH$7:$AH$59))+1,""),""),ROW()-ROW(A$62)+1)),"##0")," "),"")</f>
        <v/>
      </c>
      <c r="AJ83" s="0" t="str">
        <f aca="false" t="array" ref="AJ83:AJ83">IFERROR(CONCATENATE((INDEX($A$7:$A$59,SMALL(IF($AK$7:$AK$59&lt;&gt;"",IF($AH$7:$AH$59&lt;&gt;"",ROW($AH$7:$AH$59)-MIN(ROW($AH$7:$AH$59))+1,""),""),ROW()-ROW(A$62)+1))),),"")</f>
        <v/>
      </c>
    </row>
    <row r="84" customFormat="false" ht="15" hidden="false" customHeight="false" outlineLevel="0" collapsed="false">
      <c r="I84" s="0" t="str">
        <f aca="false" t="array" ref="I84:I84">IFERROR(CONCATENATE(TEXT(INDEX($I$7:$I$59,SMALL(IF($L$7:$L$59&lt;&gt;"",IF($I$7:$I$59&lt;&gt;"",ROW($I$7:$I$59)-MIN(ROW($I$7:$I$59))+1,""),""),ROW()-ROW(A$62)+1)),"##0"),","),"")</f>
        <v/>
      </c>
      <c r="J84" s="0" t="str">
        <f aca="false" t="array" ref="J84:J84">IFERROR(CONCATENATE((INDEX($L$7:$L$59,SMALL(IF($L$7:$L$59&lt;&gt;"",IF($I$7:$I$59&lt;&gt;"",ROW($I$7:$I$59)-MIN(ROW($I$7:$I$59))+1,""),""),ROW()-ROW(A$62)+1))),","),"")</f>
        <v/>
      </c>
      <c r="K84" s="0" t="str">
        <f aca="false" t="array" ref="K84:K84">IFERROR(CONCATENATE((INDEX($A$7:$A$59,SMALL(IF($L$7:$L$59&lt;&gt;"",IF($I$7:$I$59&lt;&gt;"",ROW($I$7:$I$59)-MIN(ROW($I$7:$I$59))+1,""),""),ROW()-ROW(A$62)+1))),),"")</f>
        <v/>
      </c>
      <c r="N84" s="0" t="str">
        <f aca="false" t="array" ref="N84:N84">IFERROR(CONCATENATE((INDEX($Q$7:$Q$59,SMALL(IF($Q$7:$Q$59&lt;&gt;"",IF($N$7:$N$59&lt;&gt;"",ROW($N$7:$N$59)-MIN(ROW($N$7:$N$59))+1,""),""),ROW()-ROW(A$62)+1)))," "),"")</f>
        <v/>
      </c>
      <c r="O84" s="0" t="str">
        <f aca="false" t="array" ref="O84:O84">IFERROR(CONCATENATE(TEXT(INDEX($N$7:$N$59,SMALL(IF($Q$7:$Q$59&lt;&gt;"",IF($N$7:$N$59&lt;&gt;"",ROW($N$7:$N$59)-MIN(ROW($N$7:$N$59))+1,""),""),ROW()-ROW(A$62)+1)),"##0")," "),"")</f>
        <v/>
      </c>
      <c r="P84" s="0" t="str">
        <f aca="false" t="array" ref="P84:P84">IFERROR(CONCATENATE((INDEX($A$7:$A$59,SMALL(IF($Q$7:$Q$59&lt;&gt;"",IF($N$7:$N$59&lt;&gt;"",ROW($N$7:$N$59)-MIN(ROW($N$7:$N$59))+1,""),""),ROW()-ROW(A$62)+1))),),"")</f>
        <v/>
      </c>
      <c r="S84" s="0" t="str">
        <f aca="false" t="array" ref="S84:S84">IFERROR(CONCATENATE((INDEX($V$7:$V$59,SMALL(IF($V$7:$V$59&lt;&gt;"",IF($S$7:$S$59&lt;&gt;"",ROW($S$7:$S$59)-MIN(ROW($S$7:$S$59))+1,""),""),ROW()-ROW(A$62)+1)))," "),"")</f>
        <v/>
      </c>
      <c r="T84" s="0" t="str">
        <f aca="false" t="array" ref="T84:T84">IFERROR(CONCATENATE(TEXT(INDEX($S$7:$S$59,SMALL(IF($V$7:$V$59&lt;&gt;"",IF($S$7:$S$59&lt;&gt;"",ROW($S$7:$S$59)-MIN(ROW($S$7:$S$59))+1,""),""),ROW()-ROW(A$62)+1)),"##0")," "),"")</f>
        <v/>
      </c>
      <c r="U84" s="0" t="str">
        <f aca="false" t="array" ref="U84:U84">IFERROR(CONCATENATE((INDEX($A$7:$A$59,SMALL(IF($V$7:$V$59&lt;&gt;"",IF($S$7:$S$59&lt;&gt;"",ROW($S$7:$S$59)-MIN(ROW($S$7:$S$59))+1,""),""),ROW()-ROW(A$62)+1))),),"")</f>
        <v/>
      </c>
      <c r="X84" s="0" t="str">
        <f aca="false" t="array" ref="X84:X84">IFERROR(CONCATENATE((INDEX($AA$7:$AA$59,SMALL(IF($AA$7:$AA$59&lt;&gt;"",IF($X$7:$X$59&lt;&gt;"",ROW($X$7:$X$59)-MIN(ROW($X$7:$X$59))+1,""),""),ROW()-ROW(A$62)+1))),","),"")</f>
        <v/>
      </c>
      <c r="Y84" s="0" t="str">
        <f aca="false" t="array" ref="Y84:Y84">IFERROR(CONCATENATE(TEXT(INDEX($X$7:$X$59,SMALL(IF($AA$7:$AA$59&lt;&gt;"",IF($X$7:$X$59&lt;&gt;"",ROW($X$7:$X$59)-MIN(ROW($X$7:$X$59))+1,""),""),ROW()-ROW(A$62)+1)),"##0"),","),"")</f>
        <v/>
      </c>
      <c r="Z84" s="0" t="str">
        <f aca="false" t="array" ref="Z84:Z84">IFERROR(CONCATENATE((INDEX($A$7:$A$59,SMALL(IF($AA$7:$AA$59&lt;&gt;"",IF($X$7:$X$59&lt;&gt;"",ROW($X$7:$X$59)-MIN(ROW($X$7:$X$59))+1,""),""),ROW()-ROW(A$62)+1))),),"")</f>
        <v/>
      </c>
      <c r="AC84" s="0" t="str">
        <f aca="false" t="array" ref="AC84:AC84">IFERROR(CONCATENATE((INDEX($AF$7:$AF$59,SMALL(IF($AF$7:$AF$59&lt;&gt;"",IF($AC$7:$AC$59&lt;&gt;"",ROW($AC$7:$AC$59)-MIN(ROW($AC$7:$AC$59))+1,""),""),ROW()-ROW(A$62)+1)))," "),"")</f>
        <v/>
      </c>
      <c r="AD84" s="0" t="str">
        <f aca="false" t="array" ref="AD84:AD84">IFERROR(CONCATENATE(TEXT(INDEX($AC$7:$AC$59,SMALL(IF($AF$7:$AF$59&lt;&gt;"",IF($AC$7:$AC$59&lt;&gt;"",ROW($AC$7:$AC$59)-MIN(ROW($AC$7:$AC$59))+1,""),""),ROW()-ROW(A$62)+1)),"##0")," "),"")</f>
        <v/>
      </c>
      <c r="AE84" s="0" t="str">
        <f aca="false" t="array" ref="AE84:AE84">IFERROR(CONCATENATE((INDEX($A$7:$A$59,SMALL(IF($AF$7:$AF$59&lt;&gt;"",IF($AC$7:$AC$59&lt;&gt;"",ROW($AC$7:$AC$59)-MIN(ROW($AC$7:$AC$59))+1,""),""),ROW()-ROW(A$62)+1))),),"")</f>
        <v/>
      </c>
      <c r="AH84" s="0" t="str">
        <f aca="false" t="array" ref="AH84:AH84">IFERROR(CONCATENATE((INDEX($AK$7:$AK$59,SMALL(IF($AK$7:$AK$59&lt;&gt;"",IF($AH$7:$AH$59&lt;&gt;"",ROW($AH$7:$AH$59)-MIN(ROW($AH$7:$AH$59))+1,""),""),ROW()-ROW(A$62)+1)))," "),"")</f>
        <v/>
      </c>
      <c r="AI84" s="0" t="str">
        <f aca="false" t="array" ref="AI84:AI84">IFERROR(CONCATENATE(TEXT(INDEX($AH$7:$AH$59,SMALL(IF($AK$7:$AK$59&lt;&gt;"",IF($AH$7:$AH$59&lt;&gt;"",ROW($AH$7:$AH$59)-MIN(ROW($AH$7:$AH$59))+1,""),""),ROW()-ROW(A$62)+1)),"##0")," "),"")</f>
        <v/>
      </c>
      <c r="AJ84" s="0" t="str">
        <f aca="false" t="array" ref="AJ84:AJ84">IFERROR(CONCATENATE((INDEX($A$7:$A$59,SMALL(IF($AK$7:$AK$59&lt;&gt;"",IF($AH$7:$AH$59&lt;&gt;"",ROW($AH$7:$AH$59)-MIN(ROW($AH$7:$AH$59))+1,""),""),ROW()-ROW(A$62)+1))),),"")</f>
        <v/>
      </c>
    </row>
    <row r="85" customFormat="false" ht="15" hidden="false" customHeight="false" outlineLevel="0" collapsed="false">
      <c r="I85" s="0" t="str">
        <f aca="false" t="array" ref="I85:I85">IFERROR(CONCATENATE(TEXT(INDEX($I$7:$I$59,SMALL(IF($L$7:$L$59&lt;&gt;"",IF($I$7:$I$59&lt;&gt;"",ROW($I$7:$I$59)-MIN(ROW($I$7:$I$59))+1,""),""),ROW()-ROW(A$62)+1)),"##0"),","),"")</f>
        <v/>
      </c>
      <c r="J85" s="0" t="str">
        <f aca="false" t="array" ref="J85:J85">IFERROR(CONCATENATE((INDEX($L$7:$L$59,SMALL(IF($L$7:$L$59&lt;&gt;"",IF($I$7:$I$59&lt;&gt;"",ROW($I$7:$I$59)-MIN(ROW($I$7:$I$59))+1,""),""),ROW()-ROW(A$62)+1))),","),"")</f>
        <v/>
      </c>
      <c r="K85" s="0" t="str">
        <f aca="false" t="array" ref="K85:K85">IFERROR(CONCATENATE((INDEX($A$7:$A$59,SMALL(IF($L$7:$L$59&lt;&gt;"",IF($I$7:$I$59&lt;&gt;"",ROW($I$7:$I$59)-MIN(ROW($I$7:$I$59))+1,""),""),ROW()-ROW(A$62)+1))),),"")</f>
        <v/>
      </c>
      <c r="N85" s="0" t="str">
        <f aca="false" t="array" ref="N85:N85">IFERROR(CONCATENATE((INDEX($Q$7:$Q$59,SMALL(IF($Q$7:$Q$59&lt;&gt;"",IF($N$7:$N$59&lt;&gt;"",ROW($N$7:$N$59)-MIN(ROW($N$7:$N$59))+1,""),""),ROW()-ROW(A$62)+1)))," "),"")</f>
        <v/>
      </c>
      <c r="O85" s="0" t="str">
        <f aca="false" t="array" ref="O85:O85">IFERROR(CONCATENATE(TEXT(INDEX($N$7:$N$59,SMALL(IF($Q$7:$Q$59&lt;&gt;"",IF($N$7:$N$59&lt;&gt;"",ROW($N$7:$N$59)-MIN(ROW($N$7:$N$59))+1,""),""),ROW()-ROW(A$62)+1)),"##0")," "),"")</f>
        <v/>
      </c>
      <c r="P85" s="0" t="str">
        <f aca="false" t="array" ref="P85:P85">IFERROR(CONCATENATE((INDEX($A$7:$A$59,SMALL(IF($Q$7:$Q$59&lt;&gt;"",IF($N$7:$N$59&lt;&gt;"",ROW($N$7:$N$59)-MIN(ROW($N$7:$N$59))+1,""),""),ROW()-ROW(A$62)+1))),),"")</f>
        <v/>
      </c>
      <c r="S85" s="0" t="str">
        <f aca="false" t="array" ref="S85:S85">IFERROR(CONCATENATE((INDEX($V$7:$V$59,SMALL(IF($V$7:$V$59&lt;&gt;"",IF($S$7:$S$59&lt;&gt;"",ROW($S$7:$S$59)-MIN(ROW($S$7:$S$59))+1,""),""),ROW()-ROW(A$62)+1)))," "),"")</f>
        <v/>
      </c>
      <c r="T85" s="0" t="str">
        <f aca="false" t="array" ref="T85:T85">IFERROR(CONCATENATE(TEXT(INDEX($S$7:$S$59,SMALL(IF($V$7:$V$59&lt;&gt;"",IF($S$7:$S$59&lt;&gt;"",ROW($S$7:$S$59)-MIN(ROW($S$7:$S$59))+1,""),""),ROW()-ROW(A$62)+1)),"##0")," "),"")</f>
        <v/>
      </c>
      <c r="U85" s="0" t="str">
        <f aca="false" t="array" ref="U85:U85">IFERROR(CONCATENATE((INDEX($A$7:$A$59,SMALL(IF($V$7:$V$59&lt;&gt;"",IF($S$7:$S$59&lt;&gt;"",ROW($S$7:$S$59)-MIN(ROW($S$7:$S$59))+1,""),""),ROW()-ROW(A$62)+1))),),"")</f>
        <v/>
      </c>
      <c r="X85" s="0" t="str">
        <f aca="false" t="array" ref="X85:X85">IFERROR(CONCATENATE((INDEX($AA$7:$AA$59,SMALL(IF($AA$7:$AA$59&lt;&gt;"",IF($X$7:$X$59&lt;&gt;"",ROW($X$7:$X$59)-MIN(ROW($X$7:$X$59))+1,""),""),ROW()-ROW(A$62)+1))),","),"")</f>
        <v/>
      </c>
      <c r="Y85" s="0" t="str">
        <f aca="false" t="array" ref="Y85:Y85">IFERROR(CONCATENATE(TEXT(INDEX($X$7:$X$59,SMALL(IF($AA$7:$AA$59&lt;&gt;"",IF($X$7:$X$59&lt;&gt;"",ROW($X$7:$X$59)-MIN(ROW($X$7:$X$59))+1,""),""),ROW()-ROW(A$62)+1)),"##0"),","),"")</f>
        <v/>
      </c>
      <c r="Z85" s="0" t="str">
        <f aca="false" t="array" ref="Z85:Z85">IFERROR(CONCATENATE((INDEX($A$7:$A$59,SMALL(IF($AA$7:$AA$59&lt;&gt;"",IF($X$7:$X$59&lt;&gt;"",ROW($X$7:$X$59)-MIN(ROW($X$7:$X$59))+1,""),""),ROW()-ROW(A$62)+1))),),"")</f>
        <v/>
      </c>
      <c r="AC85" s="0" t="str">
        <f aca="false" t="array" ref="AC85:AC85">IFERROR(CONCATENATE((INDEX($AF$7:$AF$59,SMALL(IF($AF$7:$AF$59&lt;&gt;"",IF($AC$7:$AC$59&lt;&gt;"",ROW($AC$7:$AC$59)-MIN(ROW($AC$7:$AC$59))+1,""),""),ROW()-ROW(A$62)+1)))," "),"")</f>
        <v/>
      </c>
      <c r="AD85" s="0" t="str">
        <f aca="false" t="array" ref="AD85:AD85">IFERROR(CONCATENATE(TEXT(INDEX($AC$7:$AC$59,SMALL(IF($AF$7:$AF$59&lt;&gt;"",IF($AC$7:$AC$59&lt;&gt;"",ROW($AC$7:$AC$59)-MIN(ROW($AC$7:$AC$59))+1,""),""),ROW()-ROW(A$62)+1)),"##0")," "),"")</f>
        <v/>
      </c>
      <c r="AE85" s="0" t="str">
        <f aca="false" t="array" ref="AE85:AE85">IFERROR(CONCATENATE((INDEX($A$7:$A$59,SMALL(IF($AF$7:$AF$59&lt;&gt;"",IF($AC$7:$AC$59&lt;&gt;"",ROW($AC$7:$AC$59)-MIN(ROW($AC$7:$AC$59))+1,""),""),ROW()-ROW(A$62)+1))),),"")</f>
        <v/>
      </c>
      <c r="AH85" s="0" t="str">
        <f aca="false" t="array" ref="AH85:AH85">IFERROR(CONCATENATE((INDEX($AK$7:$AK$59,SMALL(IF($AK$7:$AK$59&lt;&gt;"",IF($AH$7:$AH$59&lt;&gt;"",ROW($AH$7:$AH$59)-MIN(ROW($AH$7:$AH$59))+1,""),""),ROW()-ROW(A$62)+1)))," "),"")</f>
        <v/>
      </c>
      <c r="AI85" s="0" t="str">
        <f aca="false" t="array" ref="AI85:AI85">IFERROR(CONCATENATE(TEXT(INDEX($AH$7:$AH$59,SMALL(IF($AK$7:$AK$59&lt;&gt;"",IF($AH$7:$AH$59&lt;&gt;"",ROW($AH$7:$AH$59)-MIN(ROW($AH$7:$AH$59))+1,""),""),ROW()-ROW(A$62)+1)),"##0")," "),"")</f>
        <v/>
      </c>
      <c r="AJ85" s="0" t="str">
        <f aca="false" t="array" ref="AJ85:AJ85">IFERROR(CONCATENATE((INDEX($A$7:$A$59,SMALL(IF($AK$7:$AK$59&lt;&gt;"",IF($AH$7:$AH$59&lt;&gt;"",ROW($AH$7:$AH$59)-MIN(ROW($AH$7:$AH$59))+1,""),""),ROW()-ROW(A$62)+1))),),"")</f>
        <v/>
      </c>
    </row>
    <row r="86" customFormat="false" ht="15" hidden="false" customHeight="false" outlineLevel="0" collapsed="false">
      <c r="I86" s="0" t="str">
        <f aca="false" t="array" ref="I86:I86">IFERROR(CONCATENATE(TEXT(INDEX($I$7:$I$59,SMALL(IF($L$7:$L$59&lt;&gt;"",IF($I$7:$I$59&lt;&gt;"",ROW($I$7:$I$59)-MIN(ROW($I$7:$I$59))+1,""),""),ROW()-ROW(A$62)+1)),"##0"),","),"")</f>
        <v/>
      </c>
      <c r="J86" s="0" t="str">
        <f aca="false" t="array" ref="J86:J86">IFERROR(CONCATENATE((INDEX($L$7:$L$59,SMALL(IF($L$7:$L$59&lt;&gt;"",IF($I$7:$I$59&lt;&gt;"",ROW($I$7:$I$59)-MIN(ROW($I$7:$I$59))+1,""),""),ROW()-ROW(A$62)+1))),","),"")</f>
        <v/>
      </c>
      <c r="K86" s="0" t="str">
        <f aca="false" t="array" ref="K86:K86">IFERROR(CONCATENATE((INDEX($A$7:$A$59,SMALL(IF($L$7:$L$59&lt;&gt;"",IF($I$7:$I$59&lt;&gt;"",ROW($I$7:$I$59)-MIN(ROW($I$7:$I$59))+1,""),""),ROW()-ROW(A$62)+1))),),"")</f>
        <v/>
      </c>
      <c r="N86" s="0" t="str">
        <f aca="false" t="array" ref="N86:N86">IFERROR(CONCATENATE((INDEX($Q$7:$Q$59,SMALL(IF($Q$7:$Q$59&lt;&gt;"",IF($N$7:$N$59&lt;&gt;"",ROW($N$7:$N$59)-MIN(ROW($N$7:$N$59))+1,""),""),ROW()-ROW(A$62)+1)))," "),"")</f>
        <v/>
      </c>
      <c r="O86" s="0" t="str">
        <f aca="false" t="array" ref="O86:O86">IFERROR(CONCATENATE(TEXT(INDEX($N$7:$N$59,SMALL(IF($Q$7:$Q$59&lt;&gt;"",IF($N$7:$N$59&lt;&gt;"",ROW($N$7:$N$59)-MIN(ROW($N$7:$N$59))+1,""),""),ROW()-ROW(A$62)+1)),"##0")," "),"")</f>
        <v/>
      </c>
      <c r="P86" s="0" t="str">
        <f aca="false" t="array" ref="P86:P86">IFERROR(CONCATENATE((INDEX($A$7:$A$59,SMALL(IF($Q$7:$Q$59&lt;&gt;"",IF($N$7:$N$59&lt;&gt;"",ROW($N$7:$N$59)-MIN(ROW($N$7:$N$59))+1,""),""),ROW()-ROW(A$62)+1))),),"")</f>
        <v/>
      </c>
      <c r="S86" s="0" t="str">
        <f aca="false" t="array" ref="S86:S86">IFERROR(CONCATENATE((INDEX($V$7:$V$59,SMALL(IF($V$7:$V$59&lt;&gt;"",IF($S$7:$S$59&lt;&gt;"",ROW($S$7:$S$59)-MIN(ROW($S$7:$S$59))+1,""),""),ROW()-ROW(A$62)+1)))," "),"")</f>
        <v/>
      </c>
      <c r="T86" s="0" t="str">
        <f aca="false" t="array" ref="T86:T86">IFERROR(CONCATENATE(TEXT(INDEX($S$7:$S$59,SMALL(IF($V$7:$V$59&lt;&gt;"",IF($S$7:$S$59&lt;&gt;"",ROW($S$7:$S$59)-MIN(ROW($S$7:$S$59))+1,""),""),ROW()-ROW(A$62)+1)),"##0")," "),"")</f>
        <v/>
      </c>
      <c r="U86" s="0" t="str">
        <f aca="false" t="array" ref="U86:U86">IFERROR(CONCATENATE((INDEX($A$7:$A$59,SMALL(IF($V$7:$V$59&lt;&gt;"",IF($S$7:$S$59&lt;&gt;"",ROW($S$7:$S$59)-MIN(ROW($S$7:$S$59))+1,""),""),ROW()-ROW(A$62)+1))),),"")</f>
        <v/>
      </c>
      <c r="X86" s="0" t="str">
        <f aca="false" t="array" ref="X86:X86">IFERROR(CONCATENATE((INDEX($AA$7:$AA$59,SMALL(IF($AA$7:$AA$59&lt;&gt;"",IF($X$7:$X$59&lt;&gt;"",ROW($X$7:$X$59)-MIN(ROW($X$7:$X$59))+1,""),""),ROW()-ROW(A$62)+1))),","),"")</f>
        <v/>
      </c>
      <c r="Y86" s="0" t="str">
        <f aca="false" t="array" ref="Y86:Y86">IFERROR(CONCATENATE(TEXT(INDEX($X$7:$X$59,SMALL(IF($AA$7:$AA$59&lt;&gt;"",IF($X$7:$X$59&lt;&gt;"",ROW($X$7:$X$59)-MIN(ROW($X$7:$X$59))+1,""),""),ROW()-ROW(A$62)+1)),"##0"),","),"")</f>
        <v/>
      </c>
      <c r="Z86" s="0" t="str">
        <f aca="false" t="array" ref="Z86:Z86">IFERROR(CONCATENATE((INDEX($A$7:$A$59,SMALL(IF($AA$7:$AA$59&lt;&gt;"",IF($X$7:$X$59&lt;&gt;"",ROW($X$7:$X$59)-MIN(ROW($X$7:$X$59))+1,""),""),ROW()-ROW(A$62)+1))),),"")</f>
        <v/>
      </c>
      <c r="AC86" s="0" t="str">
        <f aca="false" t="array" ref="AC86:AC86">IFERROR(CONCATENATE((INDEX($AF$7:$AF$59,SMALL(IF($AF$7:$AF$59&lt;&gt;"",IF($AC$7:$AC$59&lt;&gt;"",ROW($AC$7:$AC$59)-MIN(ROW($AC$7:$AC$59))+1,""),""),ROW()-ROW(A$62)+1)))," "),"")</f>
        <v/>
      </c>
      <c r="AD86" s="0" t="str">
        <f aca="false" t="array" ref="AD86:AD86">IFERROR(CONCATENATE(TEXT(INDEX($AC$7:$AC$59,SMALL(IF($AF$7:$AF$59&lt;&gt;"",IF($AC$7:$AC$59&lt;&gt;"",ROW($AC$7:$AC$59)-MIN(ROW($AC$7:$AC$59))+1,""),""),ROW()-ROW(A$62)+1)),"##0")," "),"")</f>
        <v/>
      </c>
      <c r="AE86" s="0" t="str">
        <f aca="false" t="array" ref="AE86:AE86">IFERROR(CONCATENATE((INDEX($A$7:$A$59,SMALL(IF($AF$7:$AF$59&lt;&gt;"",IF($AC$7:$AC$59&lt;&gt;"",ROW($AC$7:$AC$59)-MIN(ROW($AC$7:$AC$59))+1,""),""),ROW()-ROW(A$62)+1))),),"")</f>
        <v/>
      </c>
      <c r="AH86" s="0" t="str">
        <f aca="false" t="array" ref="AH86:AH86">IFERROR(CONCATENATE((INDEX($AK$7:$AK$59,SMALL(IF($AK$7:$AK$59&lt;&gt;"",IF($AH$7:$AH$59&lt;&gt;"",ROW($AH$7:$AH$59)-MIN(ROW($AH$7:$AH$59))+1,""),""),ROW()-ROW(A$62)+1)))," "),"")</f>
        <v/>
      </c>
      <c r="AI86" s="0" t="str">
        <f aca="false" t="array" ref="AI86:AI86">IFERROR(CONCATENATE(TEXT(INDEX($AH$7:$AH$59,SMALL(IF($AK$7:$AK$59&lt;&gt;"",IF($AH$7:$AH$59&lt;&gt;"",ROW($AH$7:$AH$59)-MIN(ROW($AH$7:$AH$59))+1,""),""),ROW()-ROW(A$62)+1)),"##0")," "),"")</f>
        <v/>
      </c>
      <c r="AJ86" s="0" t="str">
        <f aca="false" t="array" ref="AJ86:AJ86">IFERROR(CONCATENATE((INDEX($A$7:$A$59,SMALL(IF($AK$7:$AK$59&lt;&gt;"",IF($AH$7:$AH$59&lt;&gt;"",ROW($AH$7:$AH$59)-MIN(ROW($AH$7:$AH$59))+1,""),""),ROW()-ROW(A$62)+1))),),"")</f>
        <v/>
      </c>
    </row>
    <row r="87" customFormat="false" ht="15" hidden="false" customHeight="false" outlineLevel="0" collapsed="false">
      <c r="I87" s="0" t="str">
        <f aca="false" t="array" ref="I87:I87">IFERROR(CONCATENATE(TEXT(INDEX($I$7:$I$59,SMALL(IF($L$7:$L$59&lt;&gt;"",IF($I$7:$I$59&lt;&gt;"",ROW($I$7:$I$59)-MIN(ROW($I$7:$I$59))+1,""),""),ROW()-ROW(A$62)+1)),"##0"),","),"")</f>
        <v/>
      </c>
      <c r="J87" s="0" t="str">
        <f aca="false" t="array" ref="J87:J87">IFERROR(CONCATENATE((INDEX($L$7:$L$59,SMALL(IF($L$7:$L$59&lt;&gt;"",IF($I$7:$I$59&lt;&gt;"",ROW($I$7:$I$59)-MIN(ROW($I$7:$I$59))+1,""),""),ROW()-ROW(A$62)+1))),","),"")</f>
        <v/>
      </c>
      <c r="K87" s="0" t="str">
        <f aca="false" t="array" ref="K87:K87">IFERROR(CONCATENATE((INDEX($A$7:$A$59,SMALL(IF($L$7:$L$59&lt;&gt;"",IF($I$7:$I$59&lt;&gt;"",ROW($I$7:$I$59)-MIN(ROW($I$7:$I$59))+1,""),""),ROW()-ROW(A$62)+1))),),"")</f>
        <v/>
      </c>
      <c r="N87" s="0" t="str">
        <f aca="false" t="array" ref="N87:N87">IFERROR(CONCATENATE((INDEX($Q$7:$Q$59,SMALL(IF($Q$7:$Q$59&lt;&gt;"",IF($N$7:$N$59&lt;&gt;"",ROW($N$7:$N$59)-MIN(ROW($N$7:$N$59))+1,""),""),ROW()-ROW(A$62)+1)))," "),"")</f>
        <v/>
      </c>
      <c r="O87" s="0" t="str">
        <f aca="false" t="array" ref="O87:O87">IFERROR(CONCATENATE(TEXT(INDEX($N$7:$N$59,SMALL(IF($Q$7:$Q$59&lt;&gt;"",IF($N$7:$N$59&lt;&gt;"",ROW($N$7:$N$59)-MIN(ROW($N$7:$N$59))+1,""),""),ROW()-ROW(A$62)+1)),"##0")," "),"")</f>
        <v/>
      </c>
      <c r="P87" s="0" t="str">
        <f aca="false" t="array" ref="P87:P87">IFERROR(CONCATENATE((INDEX($A$7:$A$59,SMALL(IF($Q$7:$Q$59&lt;&gt;"",IF($N$7:$N$59&lt;&gt;"",ROW($N$7:$N$59)-MIN(ROW($N$7:$N$59))+1,""),""),ROW()-ROW(A$62)+1))),),"")</f>
        <v/>
      </c>
      <c r="S87" s="0" t="str">
        <f aca="false" t="array" ref="S87:S87">IFERROR(CONCATENATE((INDEX($V$7:$V$59,SMALL(IF($V$7:$V$59&lt;&gt;"",IF($S$7:$S$59&lt;&gt;"",ROW($S$7:$S$59)-MIN(ROW($S$7:$S$59))+1,""),""),ROW()-ROW(A$62)+1)))," "),"")</f>
        <v/>
      </c>
      <c r="T87" s="0" t="str">
        <f aca="false" t="array" ref="T87:T87">IFERROR(CONCATENATE(TEXT(INDEX($S$7:$S$59,SMALL(IF($V$7:$V$59&lt;&gt;"",IF($S$7:$S$59&lt;&gt;"",ROW($S$7:$S$59)-MIN(ROW($S$7:$S$59))+1,""),""),ROW()-ROW(A$62)+1)),"##0")," "),"")</f>
        <v/>
      </c>
      <c r="U87" s="0" t="str">
        <f aca="false" t="array" ref="U87:U87">IFERROR(CONCATENATE((INDEX($A$7:$A$59,SMALL(IF($V$7:$V$59&lt;&gt;"",IF($S$7:$S$59&lt;&gt;"",ROW($S$7:$S$59)-MIN(ROW($S$7:$S$59))+1,""),""),ROW()-ROW(A$62)+1))),),"")</f>
        <v/>
      </c>
      <c r="X87" s="0" t="str">
        <f aca="false" t="array" ref="X87:X87">IFERROR(CONCATENATE((INDEX($AA$7:$AA$59,SMALL(IF($AA$7:$AA$59&lt;&gt;"",IF($X$7:$X$59&lt;&gt;"",ROW($X$7:$X$59)-MIN(ROW($X$7:$X$59))+1,""),""),ROW()-ROW(A$62)+1))),","),"")</f>
        <v/>
      </c>
      <c r="Y87" s="0" t="str">
        <f aca="false" t="array" ref="Y87:Y87">IFERROR(CONCATENATE(TEXT(INDEX($X$7:$X$59,SMALL(IF($AA$7:$AA$59&lt;&gt;"",IF($X$7:$X$59&lt;&gt;"",ROW($X$7:$X$59)-MIN(ROW($X$7:$X$59))+1,""),""),ROW()-ROW(A$62)+1)),"##0"),","),"")</f>
        <v/>
      </c>
      <c r="Z87" s="0" t="str">
        <f aca="false" t="array" ref="Z87:Z87">IFERROR(CONCATENATE((INDEX($A$7:$A$59,SMALL(IF($AA$7:$AA$59&lt;&gt;"",IF($X$7:$X$59&lt;&gt;"",ROW($X$7:$X$59)-MIN(ROW($X$7:$X$59))+1,""),""),ROW()-ROW(A$62)+1))),),"")</f>
        <v/>
      </c>
      <c r="AC87" s="0" t="str">
        <f aca="false" t="array" ref="AC87:AC87">IFERROR(CONCATENATE((INDEX($AF$7:$AF$59,SMALL(IF($AF$7:$AF$59&lt;&gt;"",IF($AC$7:$AC$59&lt;&gt;"",ROW($AC$7:$AC$59)-MIN(ROW($AC$7:$AC$59))+1,""),""),ROW()-ROW(A$62)+1)))," "),"")</f>
        <v/>
      </c>
      <c r="AD87" s="0" t="str">
        <f aca="false" t="array" ref="AD87:AD87">IFERROR(CONCATENATE(TEXT(INDEX($AC$7:$AC$59,SMALL(IF($AF$7:$AF$59&lt;&gt;"",IF($AC$7:$AC$59&lt;&gt;"",ROW($AC$7:$AC$59)-MIN(ROW($AC$7:$AC$59))+1,""),""),ROW()-ROW(A$62)+1)),"##0")," "),"")</f>
        <v/>
      </c>
      <c r="AE87" s="0" t="str">
        <f aca="false" t="array" ref="AE87:AE87">IFERROR(CONCATENATE((INDEX($A$7:$A$59,SMALL(IF($AF$7:$AF$59&lt;&gt;"",IF($AC$7:$AC$59&lt;&gt;"",ROW($AC$7:$AC$59)-MIN(ROW($AC$7:$AC$59))+1,""),""),ROW()-ROW(A$62)+1))),),"")</f>
        <v/>
      </c>
      <c r="AH87" s="0" t="str">
        <f aca="false" t="array" ref="AH87:AH87">IFERROR(CONCATENATE((INDEX($AK$7:$AK$59,SMALL(IF($AK$7:$AK$59&lt;&gt;"",IF($AH$7:$AH$59&lt;&gt;"",ROW($AH$7:$AH$59)-MIN(ROW($AH$7:$AH$59))+1,""),""),ROW()-ROW(A$62)+1)))," "),"")</f>
        <v/>
      </c>
      <c r="AI87" s="0" t="str">
        <f aca="false" t="array" ref="AI87:AI87">IFERROR(CONCATENATE(TEXT(INDEX($AH$7:$AH$59,SMALL(IF($AK$7:$AK$59&lt;&gt;"",IF($AH$7:$AH$59&lt;&gt;"",ROW($AH$7:$AH$59)-MIN(ROW($AH$7:$AH$59))+1,""),""),ROW()-ROW(A$62)+1)),"##0")," "),"")</f>
        <v/>
      </c>
      <c r="AJ87" s="0" t="str">
        <f aca="false" t="array" ref="AJ87:AJ87">IFERROR(CONCATENATE((INDEX($A$7:$A$59,SMALL(IF($AK$7:$AK$59&lt;&gt;"",IF($AH$7:$AH$59&lt;&gt;"",ROW($AH$7:$AH$59)-MIN(ROW($AH$7:$AH$59))+1,""),""),ROW()-ROW(A$62)+1))),),"")</f>
        <v/>
      </c>
    </row>
    <row r="88" customFormat="false" ht="15" hidden="false" customHeight="false" outlineLevel="0" collapsed="false">
      <c r="I88" s="0" t="str">
        <f aca="false" t="array" ref="I88:I88">IFERROR(CONCATENATE(TEXT(INDEX($I$7:$I$59,SMALL(IF($L$7:$L$59&lt;&gt;"",IF($I$7:$I$59&lt;&gt;"",ROW($I$7:$I$59)-MIN(ROW($I$7:$I$59))+1,""),""),ROW()-ROW(A$62)+1)),"##0"),","),"")</f>
        <v/>
      </c>
      <c r="J88" s="0" t="str">
        <f aca="false" t="array" ref="J88:J88">IFERROR(CONCATENATE((INDEX($L$7:$L$59,SMALL(IF($L$7:$L$59&lt;&gt;"",IF($I$7:$I$59&lt;&gt;"",ROW($I$7:$I$59)-MIN(ROW($I$7:$I$59))+1,""),""),ROW()-ROW(A$62)+1))),","),"")</f>
        <v/>
      </c>
      <c r="K88" s="0" t="str">
        <f aca="false" t="array" ref="K88:K88">IFERROR(CONCATENATE((INDEX($A$7:$A$59,SMALL(IF($L$7:$L$59&lt;&gt;"",IF($I$7:$I$59&lt;&gt;"",ROW($I$7:$I$59)-MIN(ROW($I$7:$I$59))+1,""),""),ROW()-ROW(A$62)+1))),),"")</f>
        <v/>
      </c>
      <c r="N88" s="0" t="str">
        <f aca="false" t="array" ref="N88:N88">IFERROR(CONCATENATE((INDEX($Q$7:$Q$59,SMALL(IF($Q$7:$Q$59&lt;&gt;"",IF($N$7:$N$59&lt;&gt;"",ROW($N$7:$N$59)-MIN(ROW($N$7:$N$59))+1,""),""),ROW()-ROW(A$62)+1)))," "),"")</f>
        <v/>
      </c>
      <c r="O88" s="0" t="str">
        <f aca="false" t="array" ref="O88:O88">IFERROR(CONCATENATE(TEXT(INDEX($N$7:$N$59,SMALL(IF($Q$7:$Q$59&lt;&gt;"",IF($N$7:$N$59&lt;&gt;"",ROW($N$7:$N$59)-MIN(ROW($N$7:$N$59))+1,""),""),ROW()-ROW(A$62)+1)),"##0")," "),"")</f>
        <v/>
      </c>
      <c r="P88" s="0" t="str">
        <f aca="false" t="array" ref="P88:P88">IFERROR(CONCATENATE((INDEX($A$7:$A$59,SMALL(IF($Q$7:$Q$59&lt;&gt;"",IF($N$7:$N$59&lt;&gt;"",ROW($N$7:$N$59)-MIN(ROW($N$7:$N$59))+1,""),""),ROW()-ROW(A$62)+1))),),"")</f>
        <v/>
      </c>
      <c r="S88" s="0" t="str">
        <f aca="false" t="array" ref="S88:S88">IFERROR(CONCATENATE((INDEX($V$7:$V$59,SMALL(IF($V$7:$V$59&lt;&gt;"",IF($S$7:$S$59&lt;&gt;"",ROW($S$7:$S$59)-MIN(ROW($S$7:$S$59))+1,""),""),ROW()-ROW(A$62)+1)))," "),"")</f>
        <v/>
      </c>
      <c r="T88" s="0" t="str">
        <f aca="false" t="array" ref="T88:T88">IFERROR(CONCATENATE(TEXT(INDEX($S$7:$S$59,SMALL(IF($V$7:$V$59&lt;&gt;"",IF($S$7:$S$59&lt;&gt;"",ROW($S$7:$S$59)-MIN(ROW($S$7:$S$59))+1,""),""),ROW()-ROW(A$62)+1)),"##0")," "),"")</f>
        <v/>
      </c>
      <c r="U88" s="0" t="str">
        <f aca="false" t="array" ref="U88:U88">IFERROR(CONCATENATE((INDEX($A$7:$A$59,SMALL(IF($V$7:$V$59&lt;&gt;"",IF($S$7:$S$59&lt;&gt;"",ROW($S$7:$S$59)-MIN(ROW($S$7:$S$59))+1,""),""),ROW()-ROW(A$62)+1))),),"")</f>
        <v/>
      </c>
      <c r="X88" s="0" t="str">
        <f aca="false" t="array" ref="X88:X88">IFERROR(CONCATENATE((INDEX($AA$7:$AA$59,SMALL(IF($AA$7:$AA$59&lt;&gt;"",IF($X$7:$X$59&lt;&gt;"",ROW($X$7:$X$59)-MIN(ROW($X$7:$X$59))+1,""),""),ROW()-ROW(A$62)+1))),","),"")</f>
        <v/>
      </c>
      <c r="Y88" s="0" t="str">
        <f aca="false" t="array" ref="Y88:Y88">IFERROR(CONCATENATE(TEXT(INDEX($X$7:$X$59,SMALL(IF($AA$7:$AA$59&lt;&gt;"",IF($X$7:$X$59&lt;&gt;"",ROW($X$7:$X$59)-MIN(ROW($X$7:$X$59))+1,""),""),ROW()-ROW(A$62)+1)),"##0"),","),"")</f>
        <v/>
      </c>
      <c r="Z88" s="0" t="str">
        <f aca="false" t="array" ref="Z88:Z88">IFERROR(CONCATENATE((INDEX($A$7:$A$59,SMALL(IF($AA$7:$AA$59&lt;&gt;"",IF($X$7:$X$59&lt;&gt;"",ROW($X$7:$X$59)-MIN(ROW($X$7:$X$59))+1,""),""),ROW()-ROW(A$62)+1))),),"")</f>
        <v/>
      </c>
      <c r="AC88" s="0" t="str">
        <f aca="false" t="array" ref="AC88:AC88">IFERROR(CONCATENATE((INDEX($AF$7:$AF$59,SMALL(IF($AF$7:$AF$59&lt;&gt;"",IF($AC$7:$AC$59&lt;&gt;"",ROW($AC$7:$AC$59)-MIN(ROW($AC$7:$AC$59))+1,""),""),ROW()-ROW(A$62)+1)))," "),"")</f>
        <v/>
      </c>
      <c r="AD88" s="0" t="str">
        <f aca="false" t="array" ref="AD88:AD88">IFERROR(CONCATENATE(TEXT(INDEX($AC$7:$AC$59,SMALL(IF($AF$7:$AF$59&lt;&gt;"",IF($AC$7:$AC$59&lt;&gt;"",ROW($AC$7:$AC$59)-MIN(ROW($AC$7:$AC$59))+1,""),""),ROW()-ROW(A$62)+1)),"##0")," "),"")</f>
        <v/>
      </c>
      <c r="AE88" s="0" t="str">
        <f aca="false" t="array" ref="AE88:AE88">IFERROR(CONCATENATE((INDEX($A$7:$A$59,SMALL(IF($AF$7:$AF$59&lt;&gt;"",IF($AC$7:$AC$59&lt;&gt;"",ROW($AC$7:$AC$59)-MIN(ROW($AC$7:$AC$59))+1,""),""),ROW()-ROW(A$62)+1))),),"")</f>
        <v/>
      </c>
      <c r="AH88" s="0" t="str">
        <f aca="false" t="array" ref="AH88:AH88">IFERROR(CONCATENATE((INDEX($AK$7:$AK$59,SMALL(IF($AK$7:$AK$59&lt;&gt;"",IF($AH$7:$AH$59&lt;&gt;"",ROW($AH$7:$AH$59)-MIN(ROW($AH$7:$AH$59))+1,""),""),ROW()-ROW(A$62)+1)))," "),"")</f>
        <v/>
      </c>
      <c r="AI88" s="0" t="str">
        <f aca="false" t="array" ref="AI88:AI88">IFERROR(CONCATENATE(TEXT(INDEX($AH$7:$AH$59,SMALL(IF($AK$7:$AK$59&lt;&gt;"",IF($AH$7:$AH$59&lt;&gt;"",ROW($AH$7:$AH$59)-MIN(ROW($AH$7:$AH$59))+1,""),""),ROW()-ROW(A$62)+1)),"##0")," "),"")</f>
        <v/>
      </c>
      <c r="AJ88" s="0" t="str">
        <f aca="false" t="array" ref="AJ88:AJ88">IFERROR(CONCATENATE((INDEX($A$7:$A$59,SMALL(IF($AK$7:$AK$59&lt;&gt;"",IF($AH$7:$AH$59&lt;&gt;"",ROW($AH$7:$AH$59)-MIN(ROW($AH$7:$AH$59))+1,""),""),ROW()-ROW(A$62)+1))),),"")</f>
        <v/>
      </c>
    </row>
    <row r="89" customFormat="false" ht="15" hidden="false" customHeight="false" outlineLevel="0" collapsed="false">
      <c r="I89" s="0" t="str">
        <f aca="false" t="array" ref="I89:I89">IFERROR(CONCATENATE(TEXT(INDEX($I$7:$I$59,SMALL(IF($L$7:$L$59&lt;&gt;"",IF($I$7:$I$59&lt;&gt;"",ROW($I$7:$I$59)-MIN(ROW($I$7:$I$59))+1,""),""),ROW()-ROW(A$62)+1)),"##0"),","),"")</f>
        <v/>
      </c>
      <c r="J89" s="0" t="str">
        <f aca="false" t="array" ref="J89:J89">IFERROR(CONCATENATE((INDEX($L$7:$L$59,SMALL(IF($L$7:$L$59&lt;&gt;"",IF($I$7:$I$59&lt;&gt;"",ROW($I$7:$I$59)-MIN(ROW($I$7:$I$59))+1,""),""),ROW()-ROW(A$62)+1))),","),"")</f>
        <v/>
      </c>
      <c r="K89" s="0" t="str">
        <f aca="false" t="array" ref="K89:K89">IFERROR(CONCATENATE((INDEX($A$7:$A$59,SMALL(IF($L$7:$L$59&lt;&gt;"",IF($I$7:$I$59&lt;&gt;"",ROW($I$7:$I$59)-MIN(ROW($I$7:$I$59))+1,""),""),ROW()-ROW(A$62)+1))),),"")</f>
        <v/>
      </c>
      <c r="N89" s="0" t="str">
        <f aca="false" t="array" ref="N89:N89">IFERROR(CONCATENATE((INDEX($Q$7:$Q$59,SMALL(IF($Q$7:$Q$59&lt;&gt;"",IF($N$7:$N$59&lt;&gt;"",ROW($N$7:$N$59)-MIN(ROW($N$7:$N$59))+1,""),""),ROW()-ROW(A$62)+1)))," "),"")</f>
        <v/>
      </c>
      <c r="O89" s="0" t="str">
        <f aca="false" t="array" ref="O89:O89">IFERROR(CONCATENATE(TEXT(INDEX($N$7:$N$59,SMALL(IF($Q$7:$Q$59&lt;&gt;"",IF($N$7:$N$59&lt;&gt;"",ROW($N$7:$N$59)-MIN(ROW($N$7:$N$59))+1,""),""),ROW()-ROW(A$62)+1)),"##0")," "),"")</f>
        <v/>
      </c>
      <c r="P89" s="0" t="str">
        <f aca="false" t="array" ref="P89:P89">IFERROR(CONCATENATE((INDEX($A$7:$A$59,SMALL(IF($Q$7:$Q$59&lt;&gt;"",IF($N$7:$N$59&lt;&gt;"",ROW($N$7:$N$59)-MIN(ROW($N$7:$N$59))+1,""),""),ROW()-ROW(A$62)+1))),),"")</f>
        <v/>
      </c>
      <c r="S89" s="0" t="str">
        <f aca="false" t="array" ref="S89:S89">IFERROR(CONCATENATE((INDEX($V$7:$V$59,SMALL(IF($V$7:$V$59&lt;&gt;"",IF($S$7:$S$59&lt;&gt;"",ROW($S$7:$S$59)-MIN(ROW($S$7:$S$59))+1,""),""),ROW()-ROW(A$62)+1)))," "),"")</f>
        <v/>
      </c>
      <c r="T89" s="0" t="str">
        <f aca="false" t="array" ref="T89:T89">IFERROR(CONCATENATE(TEXT(INDEX($S$7:$S$59,SMALL(IF($V$7:$V$59&lt;&gt;"",IF($S$7:$S$59&lt;&gt;"",ROW($S$7:$S$59)-MIN(ROW($S$7:$S$59))+1,""),""),ROW()-ROW(A$62)+1)),"##0")," "),"")</f>
        <v/>
      </c>
      <c r="U89" s="0" t="str">
        <f aca="false" t="array" ref="U89:U89">IFERROR(CONCATENATE((INDEX($A$7:$A$59,SMALL(IF($V$7:$V$59&lt;&gt;"",IF($S$7:$S$59&lt;&gt;"",ROW($S$7:$S$59)-MIN(ROW($S$7:$S$59))+1,""),""),ROW()-ROW(A$62)+1))),),"")</f>
        <v/>
      </c>
      <c r="X89" s="0" t="str">
        <f aca="false" t="array" ref="X89:X89">IFERROR(CONCATENATE((INDEX($AA$7:$AA$59,SMALL(IF($AA$7:$AA$59&lt;&gt;"",IF($X$7:$X$59&lt;&gt;"",ROW($X$7:$X$59)-MIN(ROW($X$7:$X$59))+1,""),""),ROW()-ROW(A$62)+1))),","),"")</f>
        <v/>
      </c>
      <c r="Y89" s="0" t="str">
        <f aca="false" t="array" ref="Y89:Y89">IFERROR(CONCATENATE(TEXT(INDEX($X$7:$X$59,SMALL(IF($AA$7:$AA$59&lt;&gt;"",IF($X$7:$X$59&lt;&gt;"",ROW($X$7:$X$59)-MIN(ROW($X$7:$X$59))+1,""),""),ROW()-ROW(A$62)+1)),"##0"),","),"")</f>
        <v/>
      </c>
      <c r="Z89" s="0" t="str">
        <f aca="false" t="array" ref="Z89:Z89">IFERROR(CONCATENATE((INDEX($A$7:$A$59,SMALL(IF($AA$7:$AA$59&lt;&gt;"",IF($X$7:$X$59&lt;&gt;"",ROW($X$7:$X$59)-MIN(ROW($X$7:$X$59))+1,""),""),ROW()-ROW(A$62)+1))),),"")</f>
        <v/>
      </c>
      <c r="AC89" s="0" t="str">
        <f aca="false" t="array" ref="AC89:AC89">IFERROR(CONCATENATE((INDEX($AF$7:$AF$59,SMALL(IF($AF$7:$AF$59&lt;&gt;"",IF($AC$7:$AC$59&lt;&gt;"",ROW($AC$7:$AC$59)-MIN(ROW($AC$7:$AC$59))+1,""),""),ROW()-ROW(A$62)+1)))," "),"")</f>
        <v/>
      </c>
      <c r="AD89" s="0" t="str">
        <f aca="false" t="array" ref="AD89:AD89">IFERROR(CONCATENATE(TEXT(INDEX($AC$7:$AC$59,SMALL(IF($AF$7:$AF$59&lt;&gt;"",IF($AC$7:$AC$59&lt;&gt;"",ROW($AC$7:$AC$59)-MIN(ROW($AC$7:$AC$59))+1,""),""),ROW()-ROW(A$62)+1)),"##0")," "),"")</f>
        <v/>
      </c>
      <c r="AE89" s="0" t="str">
        <f aca="false" t="array" ref="AE89:AE89">IFERROR(CONCATENATE((INDEX($A$7:$A$59,SMALL(IF($AF$7:$AF$59&lt;&gt;"",IF($AC$7:$AC$59&lt;&gt;"",ROW($AC$7:$AC$59)-MIN(ROW($AC$7:$AC$59))+1,""),""),ROW()-ROW(A$62)+1))),),"")</f>
        <v/>
      </c>
      <c r="AH89" s="0" t="str">
        <f aca="false" t="array" ref="AH89:AH89">IFERROR(CONCATENATE((INDEX($AK$7:$AK$59,SMALL(IF($AK$7:$AK$59&lt;&gt;"",IF($AH$7:$AH$59&lt;&gt;"",ROW($AH$7:$AH$59)-MIN(ROW($AH$7:$AH$59))+1,""),""),ROW()-ROW(A$62)+1)))," "),"")</f>
        <v/>
      </c>
      <c r="AI89" s="0" t="str">
        <f aca="false" t="array" ref="AI89:AI89">IFERROR(CONCATENATE(TEXT(INDEX($AH$7:$AH$59,SMALL(IF($AK$7:$AK$59&lt;&gt;"",IF($AH$7:$AH$59&lt;&gt;"",ROW($AH$7:$AH$59)-MIN(ROW($AH$7:$AH$59))+1,""),""),ROW()-ROW(A$62)+1)),"##0")," "),"")</f>
        <v/>
      </c>
      <c r="AJ89" s="0" t="str">
        <f aca="false" t="array" ref="AJ89:AJ89">IFERROR(CONCATENATE((INDEX($A$7:$A$59,SMALL(IF($AK$7:$AK$59&lt;&gt;"",IF($AH$7:$AH$59&lt;&gt;"",ROW($AH$7:$AH$59)-MIN(ROW($AH$7:$AH$59))+1,""),""),ROW()-ROW(A$62)+1))),),"")</f>
        <v/>
      </c>
    </row>
    <row r="90" customFormat="false" ht="15" hidden="false" customHeight="false" outlineLevel="0" collapsed="false">
      <c r="I90" s="0" t="str">
        <f aca="false" t="array" ref="I90:I90">IFERROR(CONCATENATE(TEXT(INDEX($I$7:$I$59,SMALL(IF($L$7:$L$59&lt;&gt;"",IF($I$7:$I$59&lt;&gt;"",ROW($I$7:$I$59)-MIN(ROW($I$7:$I$59))+1,""),""),ROW()-ROW(A$62)+1)),"##0"),","),"")</f>
        <v/>
      </c>
      <c r="J90" s="0" t="str">
        <f aca="false" t="array" ref="J90:J90">IFERROR(CONCATENATE((INDEX($L$7:$L$59,SMALL(IF($L$7:$L$59&lt;&gt;"",IF($I$7:$I$59&lt;&gt;"",ROW($I$7:$I$59)-MIN(ROW($I$7:$I$59))+1,""),""),ROW()-ROW(A$62)+1))),","),"")</f>
        <v/>
      </c>
      <c r="K90" s="0" t="str">
        <f aca="false" t="array" ref="K90:K90">IFERROR(CONCATENATE((INDEX($A$7:$A$59,SMALL(IF($L$7:$L$59&lt;&gt;"",IF($I$7:$I$59&lt;&gt;"",ROW($I$7:$I$59)-MIN(ROW($I$7:$I$59))+1,""),""),ROW()-ROW(A$62)+1))),),"")</f>
        <v/>
      </c>
      <c r="N90" s="0" t="str">
        <f aca="false" t="array" ref="N90:N90">IFERROR(CONCATENATE((INDEX($Q$7:$Q$59,SMALL(IF($Q$7:$Q$59&lt;&gt;"",IF($N$7:$N$59&lt;&gt;"",ROW($N$7:$N$59)-MIN(ROW($N$7:$N$59))+1,""),""),ROW()-ROW(A$62)+1)))," "),"")</f>
        <v/>
      </c>
      <c r="O90" s="0" t="str">
        <f aca="false" t="array" ref="O90:O90">IFERROR(CONCATENATE(TEXT(INDEX($N$7:$N$59,SMALL(IF($Q$7:$Q$59&lt;&gt;"",IF($N$7:$N$59&lt;&gt;"",ROW($N$7:$N$59)-MIN(ROW($N$7:$N$59))+1,""),""),ROW()-ROW(A$62)+1)),"##0")," "),"")</f>
        <v/>
      </c>
      <c r="P90" s="0" t="str">
        <f aca="false" t="array" ref="P90:P90">IFERROR(CONCATENATE((INDEX($A$7:$A$59,SMALL(IF($Q$7:$Q$59&lt;&gt;"",IF($N$7:$N$59&lt;&gt;"",ROW($N$7:$N$59)-MIN(ROW($N$7:$N$59))+1,""),""),ROW()-ROW(A$62)+1))),),"")</f>
        <v/>
      </c>
      <c r="S90" s="0" t="str">
        <f aca="false" t="array" ref="S90:S90">IFERROR(CONCATENATE((INDEX($V$7:$V$59,SMALL(IF($V$7:$V$59&lt;&gt;"",IF($S$7:$S$59&lt;&gt;"",ROW($S$7:$S$59)-MIN(ROW($S$7:$S$59))+1,""),""),ROW()-ROW(A$62)+1)))," "),"")</f>
        <v/>
      </c>
      <c r="T90" s="0" t="str">
        <f aca="false" t="array" ref="T90:T90">IFERROR(CONCATENATE(TEXT(INDEX($S$7:$S$59,SMALL(IF($V$7:$V$59&lt;&gt;"",IF($S$7:$S$59&lt;&gt;"",ROW($S$7:$S$59)-MIN(ROW($S$7:$S$59))+1,""),""),ROW()-ROW(A$62)+1)),"##0")," "),"")</f>
        <v/>
      </c>
      <c r="U90" s="0" t="str">
        <f aca="false" t="array" ref="U90:U90">IFERROR(CONCATENATE((INDEX($A$7:$A$59,SMALL(IF($V$7:$V$59&lt;&gt;"",IF($S$7:$S$59&lt;&gt;"",ROW($S$7:$S$59)-MIN(ROW($S$7:$S$59))+1,""),""),ROW()-ROW(A$62)+1))),),"")</f>
        <v/>
      </c>
      <c r="X90" s="0" t="str">
        <f aca="false" t="array" ref="X90:X90">IFERROR(CONCATENATE((INDEX($AA$7:$AA$59,SMALL(IF($AA$7:$AA$59&lt;&gt;"",IF($X$7:$X$59&lt;&gt;"",ROW($X$7:$X$59)-MIN(ROW($X$7:$X$59))+1,""),""),ROW()-ROW(A$62)+1))),","),"")</f>
        <v/>
      </c>
      <c r="Y90" s="0" t="str">
        <f aca="false" t="array" ref="Y90:Y90">IFERROR(CONCATENATE(TEXT(INDEX($X$7:$X$59,SMALL(IF($AA$7:$AA$59&lt;&gt;"",IF($X$7:$X$59&lt;&gt;"",ROW($X$7:$X$59)-MIN(ROW($X$7:$X$59))+1,""),""),ROW()-ROW(A$62)+1)),"##0"),","),"")</f>
        <v/>
      </c>
      <c r="Z90" s="0" t="str">
        <f aca="false" t="array" ref="Z90:Z90">IFERROR(CONCATENATE((INDEX($A$7:$A$59,SMALL(IF($AA$7:$AA$59&lt;&gt;"",IF($X$7:$X$59&lt;&gt;"",ROW($X$7:$X$59)-MIN(ROW($X$7:$X$59))+1,""),""),ROW()-ROW(A$62)+1))),),"")</f>
        <v/>
      </c>
      <c r="AC90" s="0" t="str">
        <f aca="false" t="array" ref="AC90:AC90">IFERROR(CONCATENATE((INDEX($AF$7:$AF$59,SMALL(IF($AF$7:$AF$59&lt;&gt;"",IF($AC$7:$AC$59&lt;&gt;"",ROW($AC$7:$AC$59)-MIN(ROW($AC$7:$AC$59))+1,""),""),ROW()-ROW(A$62)+1)))," "),"")</f>
        <v/>
      </c>
      <c r="AD90" s="0" t="str">
        <f aca="false" t="array" ref="AD90:AD90">IFERROR(CONCATENATE(TEXT(INDEX($AC$7:$AC$59,SMALL(IF($AF$7:$AF$59&lt;&gt;"",IF($AC$7:$AC$59&lt;&gt;"",ROW($AC$7:$AC$59)-MIN(ROW($AC$7:$AC$59))+1,""),""),ROW()-ROW(A$62)+1)),"##0")," "),"")</f>
        <v/>
      </c>
      <c r="AE90" s="0" t="str">
        <f aca="false" t="array" ref="AE90:AE90">IFERROR(CONCATENATE((INDEX($A$7:$A$59,SMALL(IF($AF$7:$AF$59&lt;&gt;"",IF($AC$7:$AC$59&lt;&gt;"",ROW($AC$7:$AC$59)-MIN(ROW($AC$7:$AC$59))+1,""),""),ROW()-ROW(A$62)+1))),),"")</f>
        <v/>
      </c>
      <c r="AH90" s="0" t="str">
        <f aca="false" t="array" ref="AH90:AH90">IFERROR(CONCATENATE((INDEX($AK$7:$AK$59,SMALL(IF($AK$7:$AK$59&lt;&gt;"",IF($AH$7:$AH$59&lt;&gt;"",ROW($AH$7:$AH$59)-MIN(ROW($AH$7:$AH$59))+1,""),""),ROW()-ROW(A$62)+1)))," "),"")</f>
        <v/>
      </c>
      <c r="AI90" s="0" t="str">
        <f aca="false" t="array" ref="AI90:AI90">IFERROR(CONCATENATE(TEXT(INDEX($AH$7:$AH$59,SMALL(IF($AK$7:$AK$59&lt;&gt;"",IF($AH$7:$AH$59&lt;&gt;"",ROW($AH$7:$AH$59)-MIN(ROW($AH$7:$AH$59))+1,""),""),ROW()-ROW(A$62)+1)),"##0")," "),"")</f>
        <v/>
      </c>
      <c r="AJ90" s="0" t="str">
        <f aca="false" t="array" ref="AJ90:AJ90">IFERROR(CONCATENATE((INDEX($A$7:$A$59,SMALL(IF($AK$7:$AK$59&lt;&gt;"",IF($AH$7:$AH$59&lt;&gt;"",ROW($AH$7:$AH$59)-MIN(ROW($AH$7:$AH$59))+1,""),""),ROW()-ROW(A$62)+1))),),"")</f>
        <v/>
      </c>
    </row>
    <row r="91" customFormat="false" ht="15" hidden="false" customHeight="false" outlineLevel="0" collapsed="false">
      <c r="I91" s="0" t="str">
        <f aca="false" t="array" ref="I91:I91">IFERROR(CONCATENATE(TEXT(INDEX($I$7:$I$59,SMALL(IF($L$7:$L$59&lt;&gt;"",IF($I$7:$I$59&lt;&gt;"",ROW($I$7:$I$59)-MIN(ROW($I$7:$I$59))+1,""),""),ROW()-ROW(A$62)+1)),"##0"),","),"")</f>
        <v/>
      </c>
      <c r="J91" s="0" t="str">
        <f aca="false" t="array" ref="J91:J91">IFERROR(CONCATENATE((INDEX($L$7:$L$59,SMALL(IF($L$7:$L$59&lt;&gt;"",IF($I$7:$I$59&lt;&gt;"",ROW($I$7:$I$59)-MIN(ROW($I$7:$I$59))+1,""),""),ROW()-ROW(A$62)+1))),","),"")</f>
        <v/>
      </c>
      <c r="K91" s="0" t="str">
        <f aca="false" t="array" ref="K91:K91">IFERROR(CONCATENATE((INDEX($A$7:$A$59,SMALL(IF($L$7:$L$59&lt;&gt;"",IF($I$7:$I$59&lt;&gt;"",ROW($I$7:$I$59)-MIN(ROW($I$7:$I$59))+1,""),""),ROW()-ROW(A$62)+1))),),"")</f>
        <v/>
      </c>
      <c r="N91" s="0" t="str">
        <f aca="false" t="array" ref="N91:N91">IFERROR(CONCATENATE((INDEX($Q$7:$Q$59,SMALL(IF($Q$7:$Q$59&lt;&gt;"",IF($N$7:$N$59&lt;&gt;"",ROW($N$7:$N$59)-MIN(ROW($N$7:$N$59))+1,""),""),ROW()-ROW(A$62)+1)))," "),"")</f>
        <v/>
      </c>
      <c r="O91" s="0" t="str">
        <f aca="false" t="array" ref="O91:O91">IFERROR(CONCATENATE(TEXT(INDEX($N$7:$N$59,SMALL(IF($Q$7:$Q$59&lt;&gt;"",IF($N$7:$N$59&lt;&gt;"",ROW($N$7:$N$59)-MIN(ROW($N$7:$N$59))+1,""),""),ROW()-ROW(A$62)+1)),"##0")," "),"")</f>
        <v/>
      </c>
      <c r="P91" s="0" t="str">
        <f aca="false" t="array" ref="P91:P91">IFERROR(CONCATENATE((INDEX($A$7:$A$59,SMALL(IF($Q$7:$Q$59&lt;&gt;"",IF($N$7:$N$59&lt;&gt;"",ROW($N$7:$N$59)-MIN(ROW($N$7:$N$59))+1,""),""),ROW()-ROW(A$62)+1))),),"")</f>
        <v/>
      </c>
      <c r="S91" s="0" t="str">
        <f aca="false" t="array" ref="S91:S91">IFERROR(CONCATENATE((INDEX($V$7:$V$59,SMALL(IF($V$7:$V$59&lt;&gt;"",IF($S$7:$S$59&lt;&gt;"",ROW($S$7:$S$59)-MIN(ROW($S$7:$S$59))+1,""),""),ROW()-ROW(A$62)+1)))," "),"")</f>
        <v/>
      </c>
      <c r="T91" s="0" t="str">
        <f aca="false" t="array" ref="T91:T91">IFERROR(CONCATENATE(TEXT(INDEX($S$7:$S$59,SMALL(IF($V$7:$V$59&lt;&gt;"",IF($S$7:$S$59&lt;&gt;"",ROW($S$7:$S$59)-MIN(ROW($S$7:$S$59))+1,""),""),ROW()-ROW(A$62)+1)),"##0")," "),"")</f>
        <v/>
      </c>
      <c r="U91" s="0" t="str">
        <f aca="false" t="array" ref="U91:U91">IFERROR(CONCATENATE((INDEX($A$7:$A$59,SMALL(IF($V$7:$V$59&lt;&gt;"",IF($S$7:$S$59&lt;&gt;"",ROW($S$7:$S$59)-MIN(ROW($S$7:$S$59))+1,""),""),ROW()-ROW(A$62)+1))),),"")</f>
        <v/>
      </c>
      <c r="X91" s="0" t="str">
        <f aca="false" t="array" ref="X91:X91">IFERROR(CONCATENATE((INDEX($AA$7:$AA$59,SMALL(IF($AA$7:$AA$59&lt;&gt;"",IF($X$7:$X$59&lt;&gt;"",ROW($X$7:$X$59)-MIN(ROW($X$7:$X$59))+1,""),""),ROW()-ROW(A$62)+1))),","),"")</f>
        <v/>
      </c>
      <c r="Y91" s="0" t="str">
        <f aca="false" t="array" ref="Y91:Y91">IFERROR(CONCATENATE(TEXT(INDEX($X$7:$X$59,SMALL(IF($AA$7:$AA$59&lt;&gt;"",IF($X$7:$X$59&lt;&gt;"",ROW($X$7:$X$59)-MIN(ROW($X$7:$X$59))+1,""),""),ROW()-ROW(A$62)+1)),"##0"),","),"")</f>
        <v/>
      </c>
      <c r="Z91" s="0" t="str">
        <f aca="false" t="array" ref="Z91:Z91">IFERROR(CONCATENATE((INDEX($A$7:$A$59,SMALL(IF($AA$7:$AA$59&lt;&gt;"",IF($X$7:$X$59&lt;&gt;"",ROW($X$7:$X$59)-MIN(ROW($X$7:$X$59))+1,""),""),ROW()-ROW(A$62)+1))),),"")</f>
        <v/>
      </c>
      <c r="AC91" s="0" t="str">
        <f aca="false" t="array" ref="AC91:AC91">IFERROR(CONCATENATE((INDEX($AF$7:$AF$59,SMALL(IF($AF$7:$AF$59&lt;&gt;"",IF($AC$7:$AC$59&lt;&gt;"",ROW($AC$7:$AC$59)-MIN(ROW($AC$7:$AC$59))+1,""),""),ROW()-ROW(A$62)+1)))," "),"")</f>
        <v/>
      </c>
      <c r="AD91" s="0" t="str">
        <f aca="false" t="array" ref="AD91:AD91">IFERROR(CONCATENATE(TEXT(INDEX($AC$7:$AC$59,SMALL(IF($AF$7:$AF$59&lt;&gt;"",IF($AC$7:$AC$59&lt;&gt;"",ROW($AC$7:$AC$59)-MIN(ROW($AC$7:$AC$59))+1,""),""),ROW()-ROW(A$62)+1)),"##0")," "),"")</f>
        <v/>
      </c>
      <c r="AE91" s="0" t="str">
        <f aca="false" t="array" ref="AE91:AE91">IFERROR(CONCATENATE((INDEX($A$7:$A$59,SMALL(IF($AF$7:$AF$59&lt;&gt;"",IF($AC$7:$AC$59&lt;&gt;"",ROW($AC$7:$AC$59)-MIN(ROW($AC$7:$AC$59))+1,""),""),ROW()-ROW(A$62)+1))),),"")</f>
        <v/>
      </c>
      <c r="AH91" s="0" t="str">
        <f aca="false" t="array" ref="AH91:AH91">IFERROR(CONCATENATE((INDEX($AK$7:$AK$59,SMALL(IF($AK$7:$AK$59&lt;&gt;"",IF($AH$7:$AH$59&lt;&gt;"",ROW($AH$7:$AH$59)-MIN(ROW($AH$7:$AH$59))+1,""),""),ROW()-ROW(A$62)+1)))," "),"")</f>
        <v/>
      </c>
      <c r="AI91" s="0" t="str">
        <f aca="false" t="array" ref="AI91:AI91">IFERROR(CONCATENATE(TEXT(INDEX($AH$7:$AH$59,SMALL(IF($AK$7:$AK$59&lt;&gt;"",IF($AH$7:$AH$59&lt;&gt;"",ROW($AH$7:$AH$59)-MIN(ROW($AH$7:$AH$59))+1,""),""),ROW()-ROW(A$62)+1)),"##0")," "),"")</f>
        <v/>
      </c>
      <c r="AJ91" s="0" t="str">
        <f aca="false" t="array" ref="AJ91:AJ91">IFERROR(CONCATENATE((INDEX($A$7:$A$59,SMALL(IF($AK$7:$AK$59&lt;&gt;"",IF($AH$7:$AH$59&lt;&gt;"",ROW($AH$7:$AH$59)-MIN(ROW($AH$7:$AH$59))+1,""),""),ROW()-ROW(A$62)+1))),),"")</f>
        <v/>
      </c>
    </row>
    <row r="92" customFormat="false" ht="15" hidden="false" customHeight="false" outlineLevel="0" collapsed="false">
      <c r="I92" s="0" t="str">
        <f aca="false" t="array" ref="I92:I92">IFERROR(CONCATENATE(TEXT(INDEX($I$7:$I$59,SMALL(IF($L$7:$L$59&lt;&gt;"",IF($I$7:$I$59&lt;&gt;"",ROW($I$7:$I$59)-MIN(ROW($I$7:$I$59))+1,""),""),ROW()-ROW(A$62)+1)),"##0"),","),"")</f>
        <v/>
      </c>
      <c r="J92" s="0" t="str">
        <f aca="false" t="array" ref="J92:J92">IFERROR(CONCATENATE((INDEX($L$7:$L$59,SMALL(IF($L$7:$L$59&lt;&gt;"",IF($I$7:$I$59&lt;&gt;"",ROW($I$7:$I$59)-MIN(ROW($I$7:$I$59))+1,""),""),ROW()-ROW(A$62)+1))),","),"")</f>
        <v/>
      </c>
      <c r="K92" s="0" t="str">
        <f aca="false" t="array" ref="K92:K92">IFERROR(CONCATENATE((INDEX($A$7:$A$59,SMALL(IF($L$7:$L$59&lt;&gt;"",IF($I$7:$I$59&lt;&gt;"",ROW($I$7:$I$59)-MIN(ROW($I$7:$I$59))+1,""),""),ROW()-ROW(A$62)+1))),),"")</f>
        <v/>
      </c>
      <c r="N92" s="0" t="str">
        <f aca="false" t="array" ref="N92:N92">IFERROR(CONCATENATE((INDEX($Q$7:$Q$59,SMALL(IF($Q$7:$Q$59&lt;&gt;"",IF($N$7:$N$59&lt;&gt;"",ROW($N$7:$N$59)-MIN(ROW($N$7:$N$59))+1,""),""),ROW()-ROW(A$62)+1)))," "),"")</f>
        <v/>
      </c>
      <c r="O92" s="0" t="str">
        <f aca="false" t="array" ref="O92:O92">IFERROR(CONCATENATE(TEXT(INDEX($N$7:$N$59,SMALL(IF($Q$7:$Q$59&lt;&gt;"",IF($N$7:$N$59&lt;&gt;"",ROW($N$7:$N$59)-MIN(ROW($N$7:$N$59))+1,""),""),ROW()-ROW(A$62)+1)),"##0")," "),"")</f>
        <v/>
      </c>
      <c r="P92" s="0" t="str">
        <f aca="false" t="array" ref="P92:P92">IFERROR(CONCATENATE((INDEX($A$7:$A$59,SMALL(IF($Q$7:$Q$59&lt;&gt;"",IF($N$7:$N$59&lt;&gt;"",ROW($N$7:$N$59)-MIN(ROW($N$7:$N$59))+1,""),""),ROW()-ROW(A$62)+1))),),"")</f>
        <v/>
      </c>
      <c r="S92" s="0" t="str">
        <f aca="false" t="array" ref="S92:S92">IFERROR(CONCATENATE((INDEX($V$7:$V$59,SMALL(IF($V$7:$V$59&lt;&gt;"",IF($S$7:$S$59&lt;&gt;"",ROW($S$7:$S$59)-MIN(ROW($S$7:$S$59))+1,""),""),ROW()-ROW(A$62)+1)))," "),"")</f>
        <v/>
      </c>
      <c r="T92" s="0" t="str">
        <f aca="false" t="array" ref="T92:T92">IFERROR(CONCATENATE(TEXT(INDEX($S$7:$S$59,SMALL(IF($V$7:$V$59&lt;&gt;"",IF($S$7:$S$59&lt;&gt;"",ROW($S$7:$S$59)-MIN(ROW($S$7:$S$59))+1,""),""),ROW()-ROW(A$62)+1)),"##0")," "),"")</f>
        <v/>
      </c>
      <c r="U92" s="0" t="str">
        <f aca="false" t="array" ref="U92:U92">IFERROR(CONCATENATE((INDEX($A$7:$A$59,SMALL(IF($V$7:$V$59&lt;&gt;"",IF($S$7:$S$59&lt;&gt;"",ROW($S$7:$S$59)-MIN(ROW($S$7:$S$59))+1,""),""),ROW()-ROW(A$62)+1))),),"")</f>
        <v/>
      </c>
      <c r="X92" s="0" t="str">
        <f aca="false" t="array" ref="X92:X92">IFERROR(CONCATENATE((INDEX($AA$7:$AA$59,SMALL(IF($AA$7:$AA$59&lt;&gt;"",IF($X$7:$X$59&lt;&gt;"",ROW($X$7:$X$59)-MIN(ROW($X$7:$X$59))+1,""),""),ROW()-ROW(A$62)+1))),","),"")</f>
        <v/>
      </c>
      <c r="Y92" s="0" t="str">
        <f aca="false" t="array" ref="Y92:Y92">IFERROR(CONCATENATE(TEXT(INDEX($X$7:$X$59,SMALL(IF($AA$7:$AA$59&lt;&gt;"",IF($X$7:$X$59&lt;&gt;"",ROW($X$7:$X$59)-MIN(ROW($X$7:$X$59))+1,""),""),ROW()-ROW(A$62)+1)),"##0"),","),"")</f>
        <v/>
      </c>
      <c r="Z92" s="0" t="str">
        <f aca="false" t="array" ref="Z92:Z92">IFERROR(CONCATENATE((INDEX($A$7:$A$59,SMALL(IF($AA$7:$AA$59&lt;&gt;"",IF($X$7:$X$59&lt;&gt;"",ROW($X$7:$X$59)-MIN(ROW($X$7:$X$59))+1,""),""),ROW()-ROW(A$62)+1))),),"")</f>
        <v/>
      </c>
      <c r="AC92" s="0" t="str">
        <f aca="false" t="array" ref="AC92:AC92">IFERROR(CONCATENATE((INDEX($AF$7:$AF$59,SMALL(IF($AF$7:$AF$59&lt;&gt;"",IF($AC$7:$AC$59&lt;&gt;"",ROW($AC$7:$AC$59)-MIN(ROW($AC$7:$AC$59))+1,""),""),ROW()-ROW(A$62)+1)))," "),"")</f>
        <v/>
      </c>
      <c r="AD92" s="0" t="str">
        <f aca="false" t="array" ref="AD92:AD92">IFERROR(CONCATENATE(TEXT(INDEX($AC$7:$AC$59,SMALL(IF($AF$7:$AF$59&lt;&gt;"",IF($AC$7:$AC$59&lt;&gt;"",ROW($AC$7:$AC$59)-MIN(ROW($AC$7:$AC$59))+1,""),""),ROW()-ROW(A$62)+1)),"##0")," "),"")</f>
        <v/>
      </c>
      <c r="AE92" s="0" t="str">
        <f aca="false" t="array" ref="AE92:AE92">IFERROR(CONCATENATE((INDEX($A$7:$A$59,SMALL(IF($AF$7:$AF$59&lt;&gt;"",IF($AC$7:$AC$59&lt;&gt;"",ROW($AC$7:$AC$59)-MIN(ROW($AC$7:$AC$59))+1,""),""),ROW()-ROW(A$62)+1))),),"")</f>
        <v/>
      </c>
      <c r="AH92" s="0" t="str">
        <f aca="false" t="array" ref="AH92:AH92">IFERROR(CONCATENATE((INDEX($AK$7:$AK$59,SMALL(IF($AK$7:$AK$59&lt;&gt;"",IF($AH$7:$AH$59&lt;&gt;"",ROW($AH$7:$AH$59)-MIN(ROW($AH$7:$AH$59))+1,""),""),ROW()-ROW(A$62)+1)))," "),"")</f>
        <v/>
      </c>
      <c r="AI92" s="0" t="str">
        <f aca="false" t="array" ref="AI92:AI92">IFERROR(CONCATENATE(TEXT(INDEX($AH$7:$AH$59,SMALL(IF($AK$7:$AK$59&lt;&gt;"",IF($AH$7:$AH$59&lt;&gt;"",ROW($AH$7:$AH$59)-MIN(ROW($AH$7:$AH$59))+1,""),""),ROW()-ROW(A$62)+1)),"##0")," "),"")</f>
        <v/>
      </c>
      <c r="AJ92" s="0" t="str">
        <f aca="false" t="array" ref="AJ92:AJ92">IFERROR(CONCATENATE((INDEX($A$7:$A$59,SMALL(IF($AK$7:$AK$59&lt;&gt;"",IF($AH$7:$AH$59&lt;&gt;"",ROW($AH$7:$AH$59)-MIN(ROW($AH$7:$AH$59))+1,""),""),ROW()-ROW(A$62)+1))),),"")</f>
        <v/>
      </c>
    </row>
    <row r="93" customFormat="false" ht="15" hidden="false" customHeight="false" outlineLevel="0" collapsed="false">
      <c r="I93" s="0" t="str">
        <f aca="false" t="array" ref="I93:I93">IFERROR(CONCATENATE(TEXT(INDEX($I$7:$I$59,SMALL(IF($L$7:$L$59&lt;&gt;"",IF($I$7:$I$59&lt;&gt;"",ROW($I$7:$I$59)-MIN(ROW($I$7:$I$59))+1,""),""),ROW()-ROW(A$62)+1)),"##0"),","),"")</f>
        <v/>
      </c>
      <c r="J93" s="0" t="str">
        <f aca="false" t="array" ref="J93:J93">IFERROR(CONCATENATE((INDEX($L$7:$L$59,SMALL(IF($L$7:$L$59&lt;&gt;"",IF($I$7:$I$59&lt;&gt;"",ROW($I$7:$I$59)-MIN(ROW($I$7:$I$59))+1,""),""),ROW()-ROW(A$62)+1))),","),"")</f>
        <v/>
      </c>
      <c r="K93" s="0" t="str">
        <f aca="false" t="array" ref="K93:K93">IFERROR(CONCATENATE((INDEX($A$7:$A$59,SMALL(IF($L$7:$L$59&lt;&gt;"",IF($I$7:$I$59&lt;&gt;"",ROW($I$7:$I$59)-MIN(ROW($I$7:$I$59))+1,""),""),ROW()-ROW(A$62)+1))),),"")</f>
        <v/>
      </c>
      <c r="N93" s="0" t="str">
        <f aca="false" t="array" ref="N93:N93">IFERROR(CONCATENATE((INDEX($Q$7:$Q$59,SMALL(IF($Q$7:$Q$59&lt;&gt;"",IF($N$7:$N$59&lt;&gt;"",ROW($N$7:$N$59)-MIN(ROW($N$7:$N$59))+1,""),""),ROW()-ROW(A$62)+1)))," "),"")</f>
        <v/>
      </c>
      <c r="O93" s="0" t="str">
        <f aca="false" t="array" ref="O93:O93">IFERROR(CONCATENATE(TEXT(INDEX($N$7:$N$59,SMALL(IF($Q$7:$Q$59&lt;&gt;"",IF($N$7:$N$59&lt;&gt;"",ROW($N$7:$N$59)-MIN(ROW($N$7:$N$59))+1,""),""),ROW()-ROW(A$62)+1)),"##0")," "),"")</f>
        <v/>
      </c>
      <c r="P93" s="0" t="str">
        <f aca="false" t="array" ref="P93:P93">IFERROR(CONCATENATE((INDEX($A$7:$A$59,SMALL(IF($Q$7:$Q$59&lt;&gt;"",IF($N$7:$N$59&lt;&gt;"",ROW($N$7:$N$59)-MIN(ROW($N$7:$N$59))+1,""),""),ROW()-ROW(A$62)+1))),),"")</f>
        <v/>
      </c>
      <c r="S93" s="0" t="str">
        <f aca="false" t="array" ref="S93:S93">IFERROR(CONCATENATE((INDEX($V$7:$V$59,SMALL(IF($V$7:$V$59&lt;&gt;"",IF($S$7:$S$59&lt;&gt;"",ROW($S$7:$S$59)-MIN(ROW($S$7:$S$59))+1,""),""),ROW()-ROW(A$62)+1)))," "),"")</f>
        <v/>
      </c>
      <c r="T93" s="0" t="str">
        <f aca="false" t="array" ref="T93:T93">IFERROR(CONCATENATE(TEXT(INDEX($S$7:$S$59,SMALL(IF($V$7:$V$59&lt;&gt;"",IF($S$7:$S$59&lt;&gt;"",ROW($S$7:$S$59)-MIN(ROW($S$7:$S$59))+1,""),""),ROW()-ROW(A$62)+1)),"##0")," "),"")</f>
        <v/>
      </c>
      <c r="U93" s="0" t="str">
        <f aca="false" t="array" ref="U93:U93">IFERROR(CONCATENATE((INDEX($A$7:$A$59,SMALL(IF($V$7:$V$59&lt;&gt;"",IF($S$7:$S$59&lt;&gt;"",ROW($S$7:$S$59)-MIN(ROW($S$7:$S$59))+1,""),""),ROW()-ROW(A$62)+1))),),"")</f>
        <v/>
      </c>
      <c r="X93" s="0" t="str">
        <f aca="false" t="array" ref="X93:X93">IFERROR(CONCATENATE((INDEX($AA$7:$AA$59,SMALL(IF($AA$7:$AA$59&lt;&gt;"",IF($X$7:$X$59&lt;&gt;"",ROW($X$7:$X$59)-MIN(ROW($X$7:$X$59))+1,""),""),ROW()-ROW(A$62)+1))),","),"")</f>
        <v/>
      </c>
      <c r="Y93" s="0" t="str">
        <f aca="false" t="array" ref="Y93:Y93">IFERROR(CONCATENATE(TEXT(INDEX($X$7:$X$59,SMALL(IF($AA$7:$AA$59&lt;&gt;"",IF($X$7:$X$59&lt;&gt;"",ROW($X$7:$X$59)-MIN(ROW($X$7:$X$59))+1,""),""),ROW()-ROW(A$62)+1)),"##0"),","),"")</f>
        <v/>
      </c>
      <c r="Z93" s="0" t="str">
        <f aca="false" t="array" ref="Z93:Z93">IFERROR(CONCATENATE((INDEX($A$7:$A$59,SMALL(IF($AA$7:$AA$59&lt;&gt;"",IF($X$7:$X$59&lt;&gt;"",ROW($X$7:$X$59)-MIN(ROW($X$7:$X$59))+1,""),""),ROW()-ROW(A$62)+1))),),"")</f>
        <v/>
      </c>
      <c r="AC93" s="0" t="str">
        <f aca="false" t="array" ref="AC93:AC93">IFERROR(CONCATENATE((INDEX($AF$7:$AF$59,SMALL(IF($AF$7:$AF$59&lt;&gt;"",IF($AC$7:$AC$59&lt;&gt;"",ROW($AC$7:$AC$59)-MIN(ROW($AC$7:$AC$59))+1,""),""),ROW()-ROW(A$62)+1)))," "),"")</f>
        <v/>
      </c>
      <c r="AD93" s="0" t="str">
        <f aca="false" t="array" ref="AD93:AD93">IFERROR(CONCATENATE(TEXT(INDEX($AC$7:$AC$59,SMALL(IF($AF$7:$AF$59&lt;&gt;"",IF($AC$7:$AC$59&lt;&gt;"",ROW($AC$7:$AC$59)-MIN(ROW($AC$7:$AC$59))+1,""),""),ROW()-ROW(A$62)+1)),"##0")," "),"")</f>
        <v/>
      </c>
      <c r="AE93" s="0" t="str">
        <f aca="false" t="array" ref="AE93:AE93">IFERROR(CONCATENATE((INDEX($A$7:$A$59,SMALL(IF($AF$7:$AF$59&lt;&gt;"",IF($AC$7:$AC$59&lt;&gt;"",ROW($AC$7:$AC$59)-MIN(ROW($AC$7:$AC$59))+1,""),""),ROW()-ROW(A$62)+1))),),"")</f>
        <v/>
      </c>
      <c r="AH93" s="0" t="str">
        <f aca="false" t="array" ref="AH93:AH93">IFERROR(CONCATENATE((INDEX($AK$7:$AK$59,SMALL(IF($AK$7:$AK$59&lt;&gt;"",IF($AH$7:$AH$59&lt;&gt;"",ROW($AH$7:$AH$59)-MIN(ROW($AH$7:$AH$59))+1,""),""),ROW()-ROW(A$62)+1)))," "),"")</f>
        <v/>
      </c>
      <c r="AI93" s="0" t="str">
        <f aca="false" t="array" ref="AI93:AI93">IFERROR(CONCATENATE(TEXT(INDEX($AH$7:$AH$59,SMALL(IF($AK$7:$AK$59&lt;&gt;"",IF($AH$7:$AH$59&lt;&gt;"",ROW($AH$7:$AH$59)-MIN(ROW($AH$7:$AH$59))+1,""),""),ROW()-ROW(A$62)+1)),"##0")," "),"")</f>
        <v/>
      </c>
      <c r="AJ93" s="0" t="str">
        <f aca="false" t="array" ref="AJ93:AJ93">IFERROR(CONCATENATE((INDEX($A$7:$A$59,SMALL(IF($AK$7:$AK$59&lt;&gt;"",IF($AH$7:$AH$59&lt;&gt;"",ROW($AH$7:$AH$59)-MIN(ROW($AH$7:$AH$59))+1,""),""),ROW()-ROW(A$62)+1))),),"")</f>
        <v/>
      </c>
    </row>
    <row r="94" customFormat="false" ht="15" hidden="false" customHeight="false" outlineLevel="0" collapsed="false">
      <c r="I94" s="0" t="str">
        <f aca="false" t="array" ref="I94:I94">IFERROR(CONCATENATE(TEXT(INDEX($I$7:$I$59,SMALL(IF($L$7:$L$59&lt;&gt;"",IF($I$7:$I$59&lt;&gt;"",ROW($I$7:$I$59)-MIN(ROW($I$7:$I$59))+1,""),""),ROW()-ROW(A$62)+1)),"##0"),","),"")</f>
        <v/>
      </c>
      <c r="J94" s="0" t="str">
        <f aca="false" t="array" ref="J94:J94">IFERROR(CONCATENATE((INDEX($L$7:$L$59,SMALL(IF($L$7:$L$59&lt;&gt;"",IF($I$7:$I$59&lt;&gt;"",ROW($I$7:$I$59)-MIN(ROW($I$7:$I$59))+1,""),""),ROW()-ROW(A$62)+1))),","),"")</f>
        <v/>
      </c>
      <c r="K94" s="0" t="str">
        <f aca="false" t="array" ref="K94:K94">IFERROR(CONCATENATE((INDEX($A$7:$A$59,SMALL(IF($L$7:$L$59&lt;&gt;"",IF($I$7:$I$59&lt;&gt;"",ROW($I$7:$I$59)-MIN(ROW($I$7:$I$59))+1,""),""),ROW()-ROW(A$62)+1))),),"")</f>
        <v/>
      </c>
      <c r="N94" s="0" t="str">
        <f aca="false" t="array" ref="N94:N94">IFERROR(CONCATENATE((INDEX($Q$7:$Q$59,SMALL(IF($Q$7:$Q$59&lt;&gt;"",IF($N$7:$N$59&lt;&gt;"",ROW($N$7:$N$59)-MIN(ROW($N$7:$N$59))+1,""),""),ROW()-ROW(A$62)+1)))," "),"")</f>
        <v/>
      </c>
      <c r="O94" s="0" t="str">
        <f aca="false" t="array" ref="O94:O94">IFERROR(CONCATENATE(TEXT(INDEX($N$7:$N$59,SMALL(IF($Q$7:$Q$59&lt;&gt;"",IF($N$7:$N$59&lt;&gt;"",ROW($N$7:$N$59)-MIN(ROW($N$7:$N$59))+1,""),""),ROW()-ROW(A$62)+1)),"##0")," "),"")</f>
        <v/>
      </c>
      <c r="P94" s="0" t="str">
        <f aca="false" t="array" ref="P94:P94">IFERROR(CONCATENATE((INDEX($A$7:$A$59,SMALL(IF($Q$7:$Q$59&lt;&gt;"",IF($N$7:$N$59&lt;&gt;"",ROW($N$7:$N$59)-MIN(ROW($N$7:$N$59))+1,""),""),ROW()-ROW(A$62)+1))),),"")</f>
        <v/>
      </c>
      <c r="S94" s="0" t="str">
        <f aca="false" t="array" ref="S94:S94">IFERROR(CONCATENATE((INDEX($V$7:$V$59,SMALL(IF($V$7:$V$59&lt;&gt;"",IF($S$7:$S$59&lt;&gt;"",ROW($S$7:$S$59)-MIN(ROW($S$7:$S$59))+1,""),""),ROW()-ROW(A$62)+1)))," "),"")</f>
        <v/>
      </c>
      <c r="T94" s="0" t="str">
        <f aca="false" t="array" ref="T94:T94">IFERROR(CONCATENATE(TEXT(INDEX($S$7:$S$59,SMALL(IF($V$7:$V$59&lt;&gt;"",IF($S$7:$S$59&lt;&gt;"",ROW($S$7:$S$59)-MIN(ROW($S$7:$S$59))+1,""),""),ROW()-ROW(A$62)+1)),"##0")," "),"")</f>
        <v/>
      </c>
      <c r="U94" s="0" t="str">
        <f aca="false" t="array" ref="U94:U94">IFERROR(CONCATENATE((INDEX($A$7:$A$59,SMALL(IF($V$7:$V$59&lt;&gt;"",IF($S$7:$S$59&lt;&gt;"",ROW($S$7:$S$59)-MIN(ROW($S$7:$S$59))+1,""),""),ROW()-ROW(A$62)+1))),),"")</f>
        <v/>
      </c>
      <c r="X94" s="0" t="str">
        <f aca="false" t="array" ref="X94:X94">IFERROR(CONCATENATE((INDEX($AA$7:$AA$59,SMALL(IF($AA$7:$AA$59&lt;&gt;"",IF($X$7:$X$59&lt;&gt;"",ROW($X$7:$X$59)-MIN(ROW($X$7:$X$59))+1,""),""),ROW()-ROW(A$62)+1))),","),"")</f>
        <v/>
      </c>
      <c r="Y94" s="0" t="str">
        <f aca="false" t="array" ref="Y94:Y94">IFERROR(CONCATENATE(TEXT(INDEX($X$7:$X$59,SMALL(IF($AA$7:$AA$59&lt;&gt;"",IF($X$7:$X$59&lt;&gt;"",ROW($X$7:$X$59)-MIN(ROW($X$7:$X$59))+1,""),""),ROW()-ROW(A$62)+1)),"##0"),","),"")</f>
        <v/>
      </c>
      <c r="Z94" s="0" t="str">
        <f aca="false" t="array" ref="Z94:Z94">IFERROR(CONCATENATE((INDEX($A$7:$A$59,SMALL(IF($AA$7:$AA$59&lt;&gt;"",IF($X$7:$X$59&lt;&gt;"",ROW($X$7:$X$59)-MIN(ROW($X$7:$X$59))+1,""),""),ROW()-ROW(A$62)+1))),),"")</f>
        <v/>
      </c>
      <c r="AC94" s="0" t="str">
        <f aca="false" t="array" ref="AC94:AC94">IFERROR(CONCATENATE((INDEX($AF$7:$AF$59,SMALL(IF($AF$7:$AF$59&lt;&gt;"",IF($AC$7:$AC$59&lt;&gt;"",ROW($AC$7:$AC$59)-MIN(ROW($AC$7:$AC$59))+1,""),""),ROW()-ROW(A$62)+1)))," "),"")</f>
        <v/>
      </c>
      <c r="AD94" s="0" t="str">
        <f aca="false" t="array" ref="AD94:AD94">IFERROR(CONCATENATE(TEXT(INDEX($AC$7:$AC$59,SMALL(IF($AF$7:$AF$59&lt;&gt;"",IF($AC$7:$AC$59&lt;&gt;"",ROW($AC$7:$AC$59)-MIN(ROW($AC$7:$AC$59))+1,""),""),ROW()-ROW(A$62)+1)),"##0")," "),"")</f>
        <v/>
      </c>
      <c r="AE94" s="0" t="str">
        <f aca="false" t="array" ref="AE94:AE94">IFERROR(CONCATENATE((INDEX($A$7:$A$59,SMALL(IF($AF$7:$AF$59&lt;&gt;"",IF($AC$7:$AC$59&lt;&gt;"",ROW($AC$7:$AC$59)-MIN(ROW($AC$7:$AC$59))+1,""),""),ROW()-ROW(A$62)+1))),),"")</f>
        <v/>
      </c>
      <c r="AH94" s="0" t="str">
        <f aca="false" t="array" ref="AH94:AH94">IFERROR(CONCATENATE((INDEX($AK$7:$AK$59,SMALL(IF($AK$7:$AK$59&lt;&gt;"",IF($AH$7:$AH$59&lt;&gt;"",ROW($AH$7:$AH$59)-MIN(ROW($AH$7:$AH$59))+1,""),""),ROW()-ROW(A$62)+1)))," "),"")</f>
        <v/>
      </c>
      <c r="AI94" s="0" t="str">
        <f aca="false" t="array" ref="AI94:AI94">IFERROR(CONCATENATE(TEXT(INDEX($AH$7:$AH$59,SMALL(IF($AK$7:$AK$59&lt;&gt;"",IF($AH$7:$AH$59&lt;&gt;"",ROW($AH$7:$AH$59)-MIN(ROW($AH$7:$AH$59))+1,""),""),ROW()-ROW(A$62)+1)),"##0")," "),"")</f>
        <v/>
      </c>
      <c r="AJ94" s="0" t="str">
        <f aca="false" t="array" ref="AJ94:AJ94">IFERROR(CONCATENATE((INDEX($A$7:$A$59,SMALL(IF($AK$7:$AK$59&lt;&gt;"",IF($AH$7:$AH$59&lt;&gt;"",ROW($AH$7:$AH$59)-MIN(ROW($AH$7:$AH$59))+1,""),""),ROW()-ROW(A$62)+1))),),"")</f>
        <v/>
      </c>
    </row>
    <row r="95" customFormat="false" ht="15" hidden="false" customHeight="false" outlineLevel="0" collapsed="false">
      <c r="I95" s="0" t="str">
        <f aca="false" t="array" ref="I95:I95">IFERROR(CONCATENATE(TEXT(INDEX($I$7:$I$59,SMALL(IF($L$7:$L$59&lt;&gt;"",IF($I$7:$I$59&lt;&gt;"",ROW($I$7:$I$59)-MIN(ROW($I$7:$I$59))+1,""),""),ROW()-ROW(A$62)+1)),"##0"),","),"")</f>
        <v/>
      </c>
      <c r="J95" s="0" t="str">
        <f aca="false" t="array" ref="J95:J95">IFERROR(CONCATENATE((INDEX($L$7:$L$59,SMALL(IF($L$7:$L$59&lt;&gt;"",IF($I$7:$I$59&lt;&gt;"",ROW($I$7:$I$59)-MIN(ROW($I$7:$I$59))+1,""),""),ROW()-ROW(A$62)+1))),","),"")</f>
        <v/>
      </c>
      <c r="K95" s="0" t="str">
        <f aca="false" t="array" ref="K95:K95">IFERROR(CONCATENATE((INDEX($A$7:$A$59,SMALL(IF($L$7:$L$59&lt;&gt;"",IF($I$7:$I$59&lt;&gt;"",ROW($I$7:$I$59)-MIN(ROW($I$7:$I$59))+1,""),""),ROW()-ROW(A$62)+1))),),"")</f>
        <v/>
      </c>
      <c r="N95" s="0" t="str">
        <f aca="false" t="array" ref="N95:N95">IFERROR(CONCATENATE((INDEX($Q$7:$Q$59,SMALL(IF($Q$7:$Q$59&lt;&gt;"",IF($N$7:$N$59&lt;&gt;"",ROW($N$7:$N$59)-MIN(ROW($N$7:$N$59))+1,""),""),ROW()-ROW(A$62)+1)))," "),"")</f>
        <v/>
      </c>
      <c r="O95" s="0" t="str">
        <f aca="false" t="array" ref="O95:O95">IFERROR(CONCATENATE(TEXT(INDEX($N$7:$N$59,SMALL(IF($Q$7:$Q$59&lt;&gt;"",IF($N$7:$N$59&lt;&gt;"",ROW($N$7:$N$59)-MIN(ROW($N$7:$N$59))+1,""),""),ROW()-ROW(A$62)+1)),"##0")," "),"")</f>
        <v/>
      </c>
      <c r="P95" s="0" t="str">
        <f aca="false" t="array" ref="P95:P95">IFERROR(CONCATENATE((INDEX($A$7:$A$59,SMALL(IF($Q$7:$Q$59&lt;&gt;"",IF($N$7:$N$59&lt;&gt;"",ROW($N$7:$N$59)-MIN(ROW($N$7:$N$59))+1,""),""),ROW()-ROW(A$62)+1))),),"")</f>
        <v/>
      </c>
      <c r="S95" s="0" t="str">
        <f aca="false" t="array" ref="S95:S95">IFERROR(CONCATENATE((INDEX($V$7:$V$59,SMALL(IF($V$7:$V$59&lt;&gt;"",IF($S$7:$S$59&lt;&gt;"",ROW($S$7:$S$59)-MIN(ROW($S$7:$S$59))+1,""),""),ROW()-ROW(A$62)+1)))," "),"")</f>
        <v/>
      </c>
      <c r="T95" s="0" t="str">
        <f aca="false" t="array" ref="T95:T95">IFERROR(CONCATENATE(TEXT(INDEX($S$7:$S$59,SMALL(IF($V$7:$V$59&lt;&gt;"",IF($S$7:$S$59&lt;&gt;"",ROW($S$7:$S$59)-MIN(ROW($S$7:$S$59))+1,""),""),ROW()-ROW(A$62)+1)),"##0")," "),"")</f>
        <v/>
      </c>
      <c r="U95" s="0" t="str">
        <f aca="false" t="array" ref="U95:U95">IFERROR(CONCATENATE((INDEX($A$7:$A$59,SMALL(IF($V$7:$V$59&lt;&gt;"",IF($S$7:$S$59&lt;&gt;"",ROW($S$7:$S$59)-MIN(ROW($S$7:$S$59))+1,""),""),ROW()-ROW(A$62)+1))),),"")</f>
        <v/>
      </c>
      <c r="X95" s="0" t="str">
        <f aca="false" t="array" ref="X95:X95">IFERROR(CONCATENATE((INDEX($AA$7:$AA$59,SMALL(IF($AA$7:$AA$59&lt;&gt;"",IF($X$7:$X$59&lt;&gt;"",ROW($X$7:$X$59)-MIN(ROW($X$7:$X$59))+1,""),""),ROW()-ROW(A$62)+1))),","),"")</f>
        <v/>
      </c>
      <c r="Y95" s="0" t="str">
        <f aca="false" t="array" ref="Y95:Y95">IFERROR(CONCATENATE(TEXT(INDEX($X$7:$X$59,SMALL(IF($AA$7:$AA$59&lt;&gt;"",IF($X$7:$X$59&lt;&gt;"",ROW($X$7:$X$59)-MIN(ROW($X$7:$X$59))+1,""),""),ROW()-ROW(A$62)+1)),"##0"),","),"")</f>
        <v/>
      </c>
      <c r="Z95" s="0" t="str">
        <f aca="false" t="array" ref="Z95:Z95">IFERROR(CONCATENATE((INDEX($A$7:$A$59,SMALL(IF($AA$7:$AA$59&lt;&gt;"",IF($X$7:$X$59&lt;&gt;"",ROW($X$7:$X$59)-MIN(ROW($X$7:$X$59))+1,""),""),ROW()-ROW(A$62)+1))),),"")</f>
        <v/>
      </c>
      <c r="AC95" s="0" t="str">
        <f aca="false" t="array" ref="AC95:AC95">IFERROR(CONCATENATE((INDEX($AF$7:$AF$59,SMALL(IF($AF$7:$AF$59&lt;&gt;"",IF($AC$7:$AC$59&lt;&gt;"",ROW($AC$7:$AC$59)-MIN(ROW($AC$7:$AC$59))+1,""),""),ROW()-ROW(A$62)+1)))," "),"")</f>
        <v/>
      </c>
      <c r="AD95" s="0" t="str">
        <f aca="false" t="array" ref="AD95:AD95">IFERROR(CONCATENATE(TEXT(INDEX($AC$7:$AC$59,SMALL(IF($AF$7:$AF$59&lt;&gt;"",IF($AC$7:$AC$59&lt;&gt;"",ROW($AC$7:$AC$59)-MIN(ROW($AC$7:$AC$59))+1,""),""),ROW()-ROW(A$62)+1)),"##0")," "),"")</f>
        <v/>
      </c>
      <c r="AE95" s="0" t="str">
        <f aca="false" t="array" ref="AE95:AE95">IFERROR(CONCATENATE((INDEX($A$7:$A$59,SMALL(IF($AF$7:$AF$59&lt;&gt;"",IF($AC$7:$AC$59&lt;&gt;"",ROW($AC$7:$AC$59)-MIN(ROW($AC$7:$AC$59))+1,""),""),ROW()-ROW(A$62)+1))),),"")</f>
        <v/>
      </c>
      <c r="AH95" s="0" t="str">
        <f aca="false" t="array" ref="AH95:AH95">IFERROR(CONCATENATE((INDEX($AK$7:$AK$59,SMALL(IF($AK$7:$AK$59&lt;&gt;"",IF($AH$7:$AH$59&lt;&gt;"",ROW($AH$7:$AH$59)-MIN(ROW($AH$7:$AH$59))+1,""),""),ROW()-ROW(A$62)+1)))," "),"")</f>
        <v/>
      </c>
      <c r="AI95" s="0" t="str">
        <f aca="false" t="array" ref="AI95:AI95">IFERROR(CONCATENATE(TEXT(INDEX($AH$7:$AH$59,SMALL(IF($AK$7:$AK$59&lt;&gt;"",IF($AH$7:$AH$59&lt;&gt;"",ROW($AH$7:$AH$59)-MIN(ROW($AH$7:$AH$59))+1,""),""),ROW()-ROW(A$62)+1)),"##0")," "),"")</f>
        <v/>
      </c>
      <c r="AJ95" s="0" t="str">
        <f aca="false" t="array" ref="AJ95:AJ95">IFERROR(CONCATENATE((INDEX($A$7:$A$59,SMALL(IF($AK$7:$AK$59&lt;&gt;"",IF($AH$7:$AH$59&lt;&gt;"",ROW($AH$7:$AH$59)-MIN(ROW($AH$7:$AH$59))+1,""),""),ROW()-ROW(A$62)+1))),),"")</f>
        <v/>
      </c>
    </row>
    <row r="96" customFormat="false" ht="15" hidden="false" customHeight="false" outlineLevel="0" collapsed="false">
      <c r="I96" s="0" t="str">
        <f aca="false" t="array" ref="I96:I96">IFERROR(CONCATENATE(TEXT(INDEX($I$7:$I$59,SMALL(IF($L$7:$L$59&lt;&gt;"",IF($I$7:$I$59&lt;&gt;"",ROW($I$7:$I$59)-MIN(ROW($I$7:$I$59))+1,""),""),ROW()-ROW(A$62)+1)),"##0"),","),"")</f>
        <v/>
      </c>
      <c r="J96" s="0" t="str">
        <f aca="false" t="array" ref="J96:J96">IFERROR(CONCATENATE((INDEX($L$7:$L$59,SMALL(IF($L$7:$L$59&lt;&gt;"",IF($I$7:$I$59&lt;&gt;"",ROW($I$7:$I$59)-MIN(ROW($I$7:$I$59))+1,""),""),ROW()-ROW(A$62)+1))),","),"")</f>
        <v/>
      </c>
      <c r="K96" s="0" t="str">
        <f aca="false" t="array" ref="K96:K96">IFERROR(CONCATENATE((INDEX($A$7:$A$59,SMALL(IF($L$7:$L$59&lt;&gt;"",IF($I$7:$I$59&lt;&gt;"",ROW($I$7:$I$59)-MIN(ROW($I$7:$I$59))+1,""),""),ROW()-ROW(A$62)+1))),),"")</f>
        <v/>
      </c>
      <c r="N96" s="0" t="str">
        <f aca="false" t="array" ref="N96:N96">IFERROR(CONCATENATE((INDEX($Q$7:$Q$59,SMALL(IF($Q$7:$Q$59&lt;&gt;"",IF($N$7:$N$59&lt;&gt;"",ROW($N$7:$N$59)-MIN(ROW($N$7:$N$59))+1,""),""),ROW()-ROW(A$62)+1)))," "),"")</f>
        <v/>
      </c>
      <c r="O96" s="0" t="str">
        <f aca="false" t="array" ref="O96:O96">IFERROR(CONCATENATE(TEXT(INDEX($N$7:$N$59,SMALL(IF($Q$7:$Q$59&lt;&gt;"",IF($N$7:$N$59&lt;&gt;"",ROW($N$7:$N$59)-MIN(ROW($N$7:$N$59))+1,""),""),ROW()-ROW(A$62)+1)),"##0")," "),"")</f>
        <v/>
      </c>
      <c r="P96" s="0" t="str">
        <f aca="false" t="array" ref="P96:P96">IFERROR(CONCATENATE((INDEX($A$7:$A$59,SMALL(IF($Q$7:$Q$59&lt;&gt;"",IF($N$7:$N$59&lt;&gt;"",ROW($N$7:$N$59)-MIN(ROW($N$7:$N$59))+1,""),""),ROW()-ROW(A$62)+1))),),"")</f>
        <v/>
      </c>
      <c r="S96" s="0" t="str">
        <f aca="false" t="array" ref="S96:S96">IFERROR(CONCATENATE((INDEX($V$7:$V$59,SMALL(IF($V$7:$V$59&lt;&gt;"",IF($S$7:$S$59&lt;&gt;"",ROW($S$7:$S$59)-MIN(ROW($S$7:$S$59))+1,""),""),ROW()-ROW(A$62)+1)))," "),"")</f>
        <v/>
      </c>
      <c r="T96" s="0" t="str">
        <f aca="false" t="array" ref="T96:T96">IFERROR(CONCATENATE(TEXT(INDEX($S$7:$S$59,SMALL(IF($V$7:$V$59&lt;&gt;"",IF($S$7:$S$59&lt;&gt;"",ROW($S$7:$S$59)-MIN(ROW($S$7:$S$59))+1,""),""),ROW()-ROW(A$62)+1)),"##0")," "),"")</f>
        <v/>
      </c>
      <c r="U96" s="0" t="str">
        <f aca="false" t="array" ref="U96:U96">IFERROR(CONCATENATE((INDEX($A$7:$A$59,SMALL(IF($V$7:$V$59&lt;&gt;"",IF($S$7:$S$59&lt;&gt;"",ROW($S$7:$S$59)-MIN(ROW($S$7:$S$59))+1,""),""),ROW()-ROW(A$62)+1))),),"")</f>
        <v/>
      </c>
      <c r="X96" s="0" t="str">
        <f aca="false" t="array" ref="X96:X96">IFERROR(CONCATENATE((INDEX($AA$7:$AA$59,SMALL(IF($AA$7:$AA$59&lt;&gt;"",IF($X$7:$X$59&lt;&gt;"",ROW($X$7:$X$59)-MIN(ROW($X$7:$X$59))+1,""),""),ROW()-ROW(A$62)+1))),","),"")</f>
        <v/>
      </c>
      <c r="Y96" s="0" t="str">
        <f aca="false" t="array" ref="Y96:Y96">IFERROR(CONCATENATE(TEXT(INDEX($X$7:$X$59,SMALL(IF($AA$7:$AA$59&lt;&gt;"",IF($X$7:$X$59&lt;&gt;"",ROW($X$7:$X$59)-MIN(ROW($X$7:$X$59))+1,""),""),ROW()-ROW(A$62)+1)),"##0"),","),"")</f>
        <v/>
      </c>
      <c r="Z96" s="0" t="str">
        <f aca="false" t="array" ref="Z96:Z96">IFERROR(CONCATENATE((INDEX($A$7:$A$59,SMALL(IF($AA$7:$AA$59&lt;&gt;"",IF($X$7:$X$59&lt;&gt;"",ROW($X$7:$X$59)-MIN(ROW($X$7:$X$59))+1,""),""),ROW()-ROW(A$62)+1))),),"")</f>
        <v/>
      </c>
      <c r="AC96" s="0" t="str">
        <f aca="false" t="array" ref="AC96:AC96">IFERROR(CONCATENATE((INDEX($AF$7:$AF$59,SMALL(IF($AF$7:$AF$59&lt;&gt;"",IF($AC$7:$AC$59&lt;&gt;"",ROW($AC$7:$AC$59)-MIN(ROW($AC$7:$AC$59))+1,""),""),ROW()-ROW(A$62)+1)))," "),"")</f>
        <v/>
      </c>
      <c r="AD96" s="0" t="str">
        <f aca="false" t="array" ref="AD96:AD96">IFERROR(CONCATENATE(TEXT(INDEX($AC$7:$AC$59,SMALL(IF($AF$7:$AF$59&lt;&gt;"",IF($AC$7:$AC$59&lt;&gt;"",ROW($AC$7:$AC$59)-MIN(ROW($AC$7:$AC$59))+1,""),""),ROW()-ROW(A$62)+1)),"##0")," "),"")</f>
        <v/>
      </c>
      <c r="AE96" s="0" t="str">
        <f aca="false" t="array" ref="AE96:AE96">IFERROR(CONCATENATE((INDEX($A$7:$A$59,SMALL(IF($AF$7:$AF$59&lt;&gt;"",IF($AC$7:$AC$59&lt;&gt;"",ROW($AC$7:$AC$59)-MIN(ROW($AC$7:$AC$59))+1,""),""),ROW()-ROW(A$62)+1))),),"")</f>
        <v/>
      </c>
      <c r="AH96" s="0" t="str">
        <f aca="false" t="array" ref="AH96:AH96">IFERROR(CONCATENATE((INDEX($AK$7:$AK$59,SMALL(IF($AK$7:$AK$59&lt;&gt;"",IF($AH$7:$AH$59&lt;&gt;"",ROW($AH$7:$AH$59)-MIN(ROW($AH$7:$AH$59))+1,""),""),ROW()-ROW(A$62)+1)))," "),"")</f>
        <v/>
      </c>
      <c r="AI96" s="0" t="str">
        <f aca="false" t="array" ref="AI96:AI96">IFERROR(CONCATENATE(TEXT(INDEX($AH$7:$AH$59,SMALL(IF($AK$7:$AK$59&lt;&gt;"",IF($AH$7:$AH$59&lt;&gt;"",ROW($AH$7:$AH$59)-MIN(ROW($AH$7:$AH$59))+1,""),""),ROW()-ROW(A$62)+1)),"##0")," "),"")</f>
        <v/>
      </c>
      <c r="AJ96" s="0" t="str">
        <f aca="false" t="array" ref="AJ96:AJ96">IFERROR(CONCATENATE((INDEX($A$7:$A$59,SMALL(IF($AK$7:$AK$59&lt;&gt;"",IF($AH$7:$AH$59&lt;&gt;"",ROW($AH$7:$AH$59)-MIN(ROW($AH$7:$AH$59))+1,""),""),ROW()-ROW(A$62)+1))),),"")</f>
        <v/>
      </c>
    </row>
    <row r="97" customFormat="false" ht="15" hidden="false" customHeight="false" outlineLevel="0" collapsed="false">
      <c r="I97" s="0" t="str">
        <f aca="false" t="array" ref="I97:I97">IFERROR(CONCATENATE(TEXT(INDEX($I$7:$I$59,SMALL(IF($L$7:$L$59&lt;&gt;"",IF($I$7:$I$59&lt;&gt;"",ROW($I$7:$I$59)-MIN(ROW($I$7:$I$59))+1,""),""),ROW()-ROW(A$62)+1)),"##0"),","),"")</f>
        <v/>
      </c>
      <c r="J97" s="0" t="str">
        <f aca="false" t="array" ref="J97:J97">IFERROR(CONCATENATE((INDEX($L$7:$L$59,SMALL(IF($L$7:$L$59&lt;&gt;"",IF($I$7:$I$59&lt;&gt;"",ROW($I$7:$I$59)-MIN(ROW($I$7:$I$59))+1,""),""),ROW()-ROW(A$62)+1))),","),"")</f>
        <v/>
      </c>
      <c r="K97" s="0" t="str">
        <f aca="false" t="array" ref="K97:K97">IFERROR(CONCATENATE((INDEX($A$7:$A$59,SMALL(IF($L$7:$L$59&lt;&gt;"",IF($I$7:$I$59&lt;&gt;"",ROW($I$7:$I$59)-MIN(ROW($I$7:$I$59))+1,""),""),ROW()-ROW(A$62)+1))),),"")</f>
        <v/>
      </c>
      <c r="N97" s="0" t="str">
        <f aca="false" t="array" ref="N97:N97">IFERROR(CONCATENATE((INDEX($Q$7:$Q$59,SMALL(IF($Q$7:$Q$59&lt;&gt;"",IF($N$7:$N$59&lt;&gt;"",ROW($N$7:$N$59)-MIN(ROW($N$7:$N$59))+1,""),""),ROW()-ROW(A$62)+1)))," "),"")</f>
        <v/>
      </c>
      <c r="O97" s="0" t="str">
        <f aca="false" t="array" ref="O97:O97">IFERROR(CONCATENATE(TEXT(INDEX($N$7:$N$59,SMALL(IF($Q$7:$Q$59&lt;&gt;"",IF($N$7:$N$59&lt;&gt;"",ROW($N$7:$N$59)-MIN(ROW($N$7:$N$59))+1,""),""),ROW()-ROW(A$62)+1)),"##0")," "),"")</f>
        <v/>
      </c>
      <c r="P97" s="0" t="str">
        <f aca="false" t="array" ref="P97:P97">IFERROR(CONCATENATE((INDEX($A$7:$A$59,SMALL(IF($Q$7:$Q$59&lt;&gt;"",IF($N$7:$N$59&lt;&gt;"",ROW($N$7:$N$59)-MIN(ROW($N$7:$N$59))+1,""),""),ROW()-ROW(A$62)+1))),),"")</f>
        <v/>
      </c>
      <c r="S97" s="0" t="str">
        <f aca="false" t="array" ref="S97:S97">IFERROR(CONCATENATE((INDEX($V$7:$V$59,SMALL(IF($V$7:$V$59&lt;&gt;"",IF($S$7:$S$59&lt;&gt;"",ROW($S$7:$S$59)-MIN(ROW($S$7:$S$59))+1,""),""),ROW()-ROW(A$62)+1)))," "),"")</f>
        <v/>
      </c>
      <c r="T97" s="0" t="str">
        <f aca="false" t="array" ref="T97:T97">IFERROR(CONCATENATE(TEXT(INDEX($S$7:$S$59,SMALL(IF($V$7:$V$59&lt;&gt;"",IF($S$7:$S$59&lt;&gt;"",ROW($S$7:$S$59)-MIN(ROW($S$7:$S$59))+1,""),""),ROW()-ROW(A$62)+1)),"##0")," "),"")</f>
        <v/>
      </c>
      <c r="U97" s="0" t="str">
        <f aca="false" t="array" ref="U97:U97">IFERROR(CONCATENATE((INDEX($A$7:$A$59,SMALL(IF($V$7:$V$59&lt;&gt;"",IF($S$7:$S$59&lt;&gt;"",ROW($S$7:$S$59)-MIN(ROW($S$7:$S$59))+1,""),""),ROW()-ROW(A$62)+1))),),"")</f>
        <v/>
      </c>
      <c r="X97" s="0" t="str">
        <f aca="false" t="array" ref="X97:X97">IFERROR(CONCATENATE((INDEX($AA$7:$AA$59,SMALL(IF($AA$7:$AA$59&lt;&gt;"",IF($X$7:$X$59&lt;&gt;"",ROW($X$7:$X$59)-MIN(ROW($X$7:$X$59))+1,""),""),ROW()-ROW(A$62)+1))),","),"")</f>
        <v/>
      </c>
      <c r="Y97" s="0" t="str">
        <f aca="false" t="array" ref="Y97:Y97">IFERROR(CONCATENATE(TEXT(INDEX($X$7:$X$59,SMALL(IF($AA$7:$AA$59&lt;&gt;"",IF($X$7:$X$59&lt;&gt;"",ROW($X$7:$X$59)-MIN(ROW($X$7:$X$59))+1,""),""),ROW()-ROW(A$62)+1)),"##0"),","),"")</f>
        <v/>
      </c>
      <c r="Z97" s="0" t="str">
        <f aca="false" t="array" ref="Z97:Z97">IFERROR(CONCATENATE((INDEX($A$7:$A$59,SMALL(IF($AA$7:$AA$59&lt;&gt;"",IF($X$7:$X$59&lt;&gt;"",ROW($X$7:$X$59)-MIN(ROW($X$7:$X$59))+1,""),""),ROW()-ROW(A$62)+1))),),"")</f>
        <v/>
      </c>
      <c r="AC97" s="0" t="str">
        <f aca="false" t="array" ref="AC97:AC97">IFERROR(CONCATENATE((INDEX($AF$7:$AF$59,SMALL(IF($AF$7:$AF$59&lt;&gt;"",IF($AC$7:$AC$59&lt;&gt;"",ROW($AC$7:$AC$59)-MIN(ROW($AC$7:$AC$59))+1,""),""),ROW()-ROW(A$62)+1)))," "),"")</f>
        <v/>
      </c>
      <c r="AD97" s="0" t="str">
        <f aca="false" t="array" ref="AD97:AD97">IFERROR(CONCATENATE(TEXT(INDEX($AC$7:$AC$59,SMALL(IF($AF$7:$AF$59&lt;&gt;"",IF($AC$7:$AC$59&lt;&gt;"",ROW($AC$7:$AC$59)-MIN(ROW($AC$7:$AC$59))+1,""),""),ROW()-ROW(A$62)+1)),"##0")," "),"")</f>
        <v/>
      </c>
      <c r="AE97" s="0" t="str">
        <f aca="false" t="array" ref="AE97:AE97">IFERROR(CONCATENATE((INDEX($A$7:$A$59,SMALL(IF($AF$7:$AF$59&lt;&gt;"",IF($AC$7:$AC$59&lt;&gt;"",ROW($AC$7:$AC$59)-MIN(ROW($AC$7:$AC$59))+1,""),""),ROW()-ROW(A$62)+1))),),"")</f>
        <v/>
      </c>
      <c r="AH97" s="0" t="str">
        <f aca="false" t="array" ref="AH97:AH97">IFERROR(CONCATENATE((INDEX($AK$7:$AK$59,SMALL(IF($AK$7:$AK$59&lt;&gt;"",IF($AH$7:$AH$59&lt;&gt;"",ROW($AH$7:$AH$59)-MIN(ROW($AH$7:$AH$59))+1,""),""),ROW()-ROW(A$62)+1)))," "),"")</f>
        <v/>
      </c>
      <c r="AI97" s="0" t="str">
        <f aca="false" t="array" ref="AI97:AI97">IFERROR(CONCATENATE(TEXT(INDEX($AH$7:$AH$59,SMALL(IF($AK$7:$AK$59&lt;&gt;"",IF($AH$7:$AH$59&lt;&gt;"",ROW($AH$7:$AH$59)-MIN(ROW($AH$7:$AH$59))+1,""),""),ROW()-ROW(A$62)+1)),"##0")," "),"")</f>
        <v/>
      </c>
      <c r="AJ97" s="0" t="str">
        <f aca="false" t="array" ref="AJ97:AJ97">IFERROR(CONCATENATE((INDEX($A$7:$A$59,SMALL(IF($AK$7:$AK$59&lt;&gt;"",IF($AH$7:$AH$59&lt;&gt;"",ROW($AH$7:$AH$59)-MIN(ROW($AH$7:$AH$59))+1,""),""),ROW()-ROW(A$62)+1))),),"")</f>
        <v/>
      </c>
    </row>
    <row r="98" customFormat="false" ht="15" hidden="false" customHeight="false" outlineLevel="0" collapsed="false">
      <c r="I98" s="0" t="str">
        <f aca="false" t="array" ref="I98:I98">IFERROR(CONCATENATE(TEXT(INDEX($I$7:$I$59,SMALL(IF($L$7:$L$59&lt;&gt;"",IF($I$7:$I$59&lt;&gt;"",ROW($I$7:$I$59)-MIN(ROW($I$7:$I$59))+1,""),""),ROW()-ROW(A$62)+1)),"##0"),","),"")</f>
        <v/>
      </c>
      <c r="J98" s="0" t="str">
        <f aca="false" t="array" ref="J98:J98">IFERROR(CONCATENATE((INDEX($L$7:$L$59,SMALL(IF($L$7:$L$59&lt;&gt;"",IF($I$7:$I$59&lt;&gt;"",ROW($I$7:$I$59)-MIN(ROW($I$7:$I$59))+1,""),""),ROW()-ROW(A$62)+1))),","),"")</f>
        <v/>
      </c>
      <c r="K98" s="0" t="str">
        <f aca="false" t="array" ref="K98:K98">IFERROR(CONCATENATE((INDEX($A$7:$A$59,SMALL(IF($L$7:$L$59&lt;&gt;"",IF($I$7:$I$59&lt;&gt;"",ROW($I$7:$I$59)-MIN(ROW($I$7:$I$59))+1,""),""),ROW()-ROW(A$62)+1))),),"")</f>
        <v/>
      </c>
      <c r="N98" s="0" t="str">
        <f aca="false" t="array" ref="N98:N98">IFERROR(CONCATENATE((INDEX($Q$7:$Q$59,SMALL(IF($Q$7:$Q$59&lt;&gt;"",IF($N$7:$N$59&lt;&gt;"",ROW($N$7:$N$59)-MIN(ROW($N$7:$N$59))+1,""),""),ROW()-ROW(A$62)+1)))," "),"")</f>
        <v/>
      </c>
      <c r="O98" s="0" t="str">
        <f aca="false" t="array" ref="O98:O98">IFERROR(CONCATENATE(TEXT(INDEX($N$7:$N$59,SMALL(IF($Q$7:$Q$59&lt;&gt;"",IF($N$7:$N$59&lt;&gt;"",ROW($N$7:$N$59)-MIN(ROW($N$7:$N$59))+1,""),""),ROW()-ROW(A$62)+1)),"##0")," "),"")</f>
        <v/>
      </c>
      <c r="P98" s="0" t="str">
        <f aca="false" t="array" ref="P98:P98">IFERROR(CONCATENATE((INDEX($A$7:$A$59,SMALL(IF($Q$7:$Q$59&lt;&gt;"",IF($N$7:$N$59&lt;&gt;"",ROW($N$7:$N$59)-MIN(ROW($N$7:$N$59))+1,""),""),ROW()-ROW(A$62)+1))),),"")</f>
        <v/>
      </c>
      <c r="S98" s="0" t="str">
        <f aca="false" t="array" ref="S98:S98">IFERROR(CONCATENATE((INDEX($V$7:$V$59,SMALL(IF($V$7:$V$59&lt;&gt;"",IF($S$7:$S$59&lt;&gt;"",ROW($S$7:$S$59)-MIN(ROW($S$7:$S$59))+1,""),""),ROW()-ROW(A$62)+1)))," "),"")</f>
        <v/>
      </c>
      <c r="T98" s="0" t="str">
        <f aca="false" t="array" ref="T98:T98">IFERROR(CONCATENATE(TEXT(INDEX($S$7:$S$59,SMALL(IF($V$7:$V$59&lt;&gt;"",IF($S$7:$S$59&lt;&gt;"",ROW($S$7:$S$59)-MIN(ROW($S$7:$S$59))+1,""),""),ROW()-ROW(A$62)+1)),"##0")," "),"")</f>
        <v/>
      </c>
      <c r="U98" s="0" t="str">
        <f aca="false" t="array" ref="U98:U98">IFERROR(CONCATENATE((INDEX($A$7:$A$59,SMALL(IF($V$7:$V$59&lt;&gt;"",IF($S$7:$S$59&lt;&gt;"",ROW($S$7:$S$59)-MIN(ROW($S$7:$S$59))+1,""),""),ROW()-ROW(A$62)+1))),),"")</f>
        <v/>
      </c>
      <c r="X98" s="0" t="str">
        <f aca="false" t="array" ref="X98:X98">IFERROR(CONCATENATE((INDEX($AA$7:$AA$59,SMALL(IF($AA$7:$AA$59&lt;&gt;"",IF($X$7:$X$59&lt;&gt;"",ROW($X$7:$X$59)-MIN(ROW($X$7:$X$59))+1,""),""),ROW()-ROW(A$62)+1))),","),"")</f>
        <v/>
      </c>
      <c r="Y98" s="0" t="str">
        <f aca="false" t="array" ref="Y98:Y98">IFERROR(CONCATENATE(TEXT(INDEX($X$7:$X$59,SMALL(IF($AA$7:$AA$59&lt;&gt;"",IF($X$7:$X$59&lt;&gt;"",ROW($X$7:$X$59)-MIN(ROW($X$7:$X$59))+1,""),""),ROW()-ROW(A$62)+1)),"##0"),","),"")</f>
        <v/>
      </c>
      <c r="Z98" s="0" t="str">
        <f aca="false" t="array" ref="Z98:Z98">IFERROR(CONCATENATE((INDEX($A$7:$A$59,SMALL(IF($AA$7:$AA$59&lt;&gt;"",IF($X$7:$X$59&lt;&gt;"",ROW($X$7:$X$59)-MIN(ROW($X$7:$X$59))+1,""),""),ROW()-ROW(A$62)+1))),),"")</f>
        <v/>
      </c>
      <c r="AC98" s="0" t="str">
        <f aca="false" t="array" ref="AC98:AC98">IFERROR(CONCATENATE((INDEX($AF$7:$AF$59,SMALL(IF($AF$7:$AF$59&lt;&gt;"",IF($AC$7:$AC$59&lt;&gt;"",ROW($AC$7:$AC$59)-MIN(ROW($AC$7:$AC$59))+1,""),""),ROW()-ROW(A$62)+1)))," "),"")</f>
        <v/>
      </c>
      <c r="AD98" s="0" t="str">
        <f aca="false" t="array" ref="AD98:AD98">IFERROR(CONCATENATE(TEXT(INDEX($AC$7:$AC$59,SMALL(IF($AF$7:$AF$59&lt;&gt;"",IF($AC$7:$AC$59&lt;&gt;"",ROW($AC$7:$AC$59)-MIN(ROW($AC$7:$AC$59))+1,""),""),ROW()-ROW(A$62)+1)),"##0")," "),"")</f>
        <v/>
      </c>
      <c r="AE98" s="0" t="str">
        <f aca="false" t="array" ref="AE98:AE98">IFERROR(CONCATENATE((INDEX($A$7:$A$59,SMALL(IF($AF$7:$AF$59&lt;&gt;"",IF($AC$7:$AC$59&lt;&gt;"",ROW($AC$7:$AC$59)-MIN(ROW($AC$7:$AC$59))+1,""),""),ROW()-ROW(A$62)+1))),),"")</f>
        <v/>
      </c>
      <c r="AH98" s="0" t="str">
        <f aca="false" t="array" ref="AH98:AH98">IFERROR(CONCATENATE((INDEX($AK$7:$AK$59,SMALL(IF($AK$7:$AK$59&lt;&gt;"",IF($AH$7:$AH$59&lt;&gt;"",ROW($AH$7:$AH$59)-MIN(ROW($AH$7:$AH$59))+1,""),""),ROW()-ROW(A$62)+1)))," "),"")</f>
        <v/>
      </c>
      <c r="AI98" s="0" t="str">
        <f aca="false" t="array" ref="AI98:AI98">IFERROR(CONCATENATE(TEXT(INDEX($AH$7:$AH$59,SMALL(IF($AK$7:$AK$59&lt;&gt;"",IF($AH$7:$AH$59&lt;&gt;"",ROW($AH$7:$AH$59)-MIN(ROW($AH$7:$AH$59))+1,""),""),ROW()-ROW(A$62)+1)),"##0")," "),"")</f>
        <v/>
      </c>
      <c r="AJ98" s="0" t="str">
        <f aca="false" t="array" ref="AJ98:AJ98">IFERROR(CONCATENATE((INDEX($A$7:$A$59,SMALL(IF($AK$7:$AK$59&lt;&gt;"",IF($AH$7:$AH$59&lt;&gt;"",ROW($AH$7:$AH$59)-MIN(ROW($AH$7:$AH$59))+1,""),""),ROW()-ROW(A$62)+1))),),"")</f>
        <v/>
      </c>
    </row>
    <row r="99" customFormat="false" ht="15" hidden="false" customHeight="false" outlineLevel="0" collapsed="false">
      <c r="I99" s="0" t="str">
        <f aca="false" t="array" ref="I99:I99">IFERROR(CONCATENATE(TEXT(INDEX($I$7:$I$59,SMALL(IF($L$7:$L$59&lt;&gt;"",IF($I$7:$I$59&lt;&gt;"",ROW($I$7:$I$59)-MIN(ROW($I$7:$I$59))+1,""),""),ROW()-ROW(A$62)+1)),"##0"),","),"")</f>
        <v/>
      </c>
      <c r="J99" s="0" t="str">
        <f aca="false" t="array" ref="J99:J99">IFERROR(CONCATENATE((INDEX($L$7:$L$59,SMALL(IF($L$7:$L$59&lt;&gt;"",IF($I$7:$I$59&lt;&gt;"",ROW($I$7:$I$59)-MIN(ROW($I$7:$I$59))+1,""),""),ROW()-ROW(A$62)+1))),","),"")</f>
        <v/>
      </c>
      <c r="K99" s="0" t="str">
        <f aca="false" t="array" ref="K99:K99">IFERROR(CONCATENATE((INDEX($A$7:$A$59,SMALL(IF($L$7:$L$59&lt;&gt;"",IF($I$7:$I$59&lt;&gt;"",ROW($I$7:$I$59)-MIN(ROW($I$7:$I$59))+1,""),""),ROW()-ROW(A$62)+1))),),"")</f>
        <v/>
      </c>
      <c r="N99" s="0" t="str">
        <f aca="false" t="array" ref="N99:N99">IFERROR(CONCATENATE((INDEX($Q$7:$Q$59,SMALL(IF($Q$7:$Q$59&lt;&gt;"",IF($N$7:$N$59&lt;&gt;"",ROW($N$7:$N$59)-MIN(ROW($N$7:$N$59))+1,""),""),ROW()-ROW(A$62)+1)))," "),"")</f>
        <v/>
      </c>
      <c r="O99" s="0" t="str">
        <f aca="false" t="array" ref="O99:O99">IFERROR(CONCATENATE(TEXT(INDEX($N$7:$N$59,SMALL(IF($Q$7:$Q$59&lt;&gt;"",IF($N$7:$N$59&lt;&gt;"",ROW($N$7:$N$59)-MIN(ROW($N$7:$N$59))+1,""),""),ROW()-ROW(A$62)+1)),"##0")," "),"")</f>
        <v/>
      </c>
      <c r="P99" s="0" t="str">
        <f aca="false" t="array" ref="P99:P99">IFERROR(CONCATENATE((INDEX($A$7:$A$59,SMALL(IF($Q$7:$Q$59&lt;&gt;"",IF($N$7:$N$59&lt;&gt;"",ROW($N$7:$N$59)-MIN(ROW($N$7:$N$59))+1,""),""),ROW()-ROW(A$62)+1))),),"")</f>
        <v/>
      </c>
      <c r="S99" s="0" t="str">
        <f aca="false" t="array" ref="S99:S99">IFERROR(CONCATENATE((INDEX($V$7:$V$59,SMALL(IF($V$7:$V$59&lt;&gt;"",IF($S$7:$S$59&lt;&gt;"",ROW($S$7:$S$59)-MIN(ROW($S$7:$S$59))+1,""),""),ROW()-ROW(A$62)+1)))," "),"")</f>
        <v/>
      </c>
      <c r="T99" s="0" t="str">
        <f aca="false" t="array" ref="T99:T99">IFERROR(CONCATENATE(TEXT(INDEX($S$7:$S$59,SMALL(IF($V$7:$V$59&lt;&gt;"",IF($S$7:$S$59&lt;&gt;"",ROW($S$7:$S$59)-MIN(ROW($S$7:$S$59))+1,""),""),ROW()-ROW(A$62)+1)),"##0")," "),"")</f>
        <v/>
      </c>
      <c r="U99" s="0" t="str">
        <f aca="false" t="array" ref="U99:U99">IFERROR(CONCATENATE((INDEX($A$7:$A$59,SMALL(IF($V$7:$V$59&lt;&gt;"",IF($S$7:$S$59&lt;&gt;"",ROW($S$7:$S$59)-MIN(ROW($S$7:$S$59))+1,""),""),ROW()-ROW(A$62)+1))),),"")</f>
        <v/>
      </c>
      <c r="X99" s="0" t="str">
        <f aca="false" t="array" ref="X99:X99">IFERROR(CONCATENATE((INDEX($AA$7:$AA$59,SMALL(IF($AA$7:$AA$59&lt;&gt;"",IF($X$7:$X$59&lt;&gt;"",ROW($X$7:$X$59)-MIN(ROW($X$7:$X$59))+1,""),""),ROW()-ROW(A$62)+1))),","),"")</f>
        <v/>
      </c>
      <c r="Y99" s="0" t="str">
        <f aca="false" t="array" ref="Y99:Y99">IFERROR(CONCATENATE(TEXT(INDEX($X$7:$X$59,SMALL(IF($AA$7:$AA$59&lt;&gt;"",IF($X$7:$X$59&lt;&gt;"",ROW($X$7:$X$59)-MIN(ROW($X$7:$X$59))+1,""),""),ROW()-ROW(A$62)+1)),"##0"),","),"")</f>
        <v/>
      </c>
      <c r="Z99" s="0" t="str">
        <f aca="false" t="array" ref="Z99:Z99">IFERROR(CONCATENATE((INDEX($A$7:$A$59,SMALL(IF($AA$7:$AA$59&lt;&gt;"",IF($X$7:$X$59&lt;&gt;"",ROW($X$7:$X$59)-MIN(ROW($X$7:$X$59))+1,""),""),ROW()-ROW(A$62)+1))),),"")</f>
        <v/>
      </c>
      <c r="AC99" s="0" t="str">
        <f aca="false" t="array" ref="AC99:AC99">IFERROR(CONCATENATE((INDEX($AF$7:$AF$59,SMALL(IF($AF$7:$AF$59&lt;&gt;"",IF($AC$7:$AC$59&lt;&gt;"",ROW($AC$7:$AC$59)-MIN(ROW($AC$7:$AC$59))+1,""),""),ROW()-ROW(A$62)+1)))," "),"")</f>
        <v/>
      </c>
      <c r="AD99" s="0" t="str">
        <f aca="false" t="array" ref="AD99:AD99">IFERROR(CONCATENATE(TEXT(INDEX($AC$7:$AC$59,SMALL(IF($AF$7:$AF$59&lt;&gt;"",IF($AC$7:$AC$59&lt;&gt;"",ROW($AC$7:$AC$59)-MIN(ROW($AC$7:$AC$59))+1,""),""),ROW()-ROW(A$62)+1)),"##0")," "),"")</f>
        <v/>
      </c>
      <c r="AE99" s="0" t="str">
        <f aca="false" t="array" ref="AE99:AE99">IFERROR(CONCATENATE((INDEX($A$7:$A$59,SMALL(IF($AF$7:$AF$59&lt;&gt;"",IF($AC$7:$AC$59&lt;&gt;"",ROW($AC$7:$AC$59)-MIN(ROW($AC$7:$AC$59))+1,""),""),ROW()-ROW(A$62)+1))),),"")</f>
        <v/>
      </c>
      <c r="AH99" s="0" t="str">
        <f aca="false" t="array" ref="AH99:AH99">IFERROR(CONCATENATE((INDEX($AK$7:$AK$59,SMALL(IF($AK$7:$AK$59&lt;&gt;"",IF($AH$7:$AH$59&lt;&gt;"",ROW($AH$7:$AH$59)-MIN(ROW($AH$7:$AH$59))+1,""),""),ROW()-ROW(A$62)+1)))," "),"")</f>
        <v/>
      </c>
      <c r="AI99" s="0" t="str">
        <f aca="false" t="array" ref="AI99:AI99">IFERROR(CONCATENATE(TEXT(INDEX($AH$7:$AH$59,SMALL(IF($AK$7:$AK$59&lt;&gt;"",IF($AH$7:$AH$59&lt;&gt;"",ROW($AH$7:$AH$59)-MIN(ROW($AH$7:$AH$59))+1,""),""),ROW()-ROW(A$62)+1)),"##0")," "),"")</f>
        <v/>
      </c>
      <c r="AJ99" s="0" t="str">
        <f aca="false" t="array" ref="AJ99:AJ99">IFERROR(CONCATENATE((INDEX($A$7:$A$59,SMALL(IF($AK$7:$AK$59&lt;&gt;"",IF($AH$7:$AH$59&lt;&gt;"",ROW($AH$7:$AH$59)-MIN(ROW($AH$7:$AH$59))+1,""),""),ROW()-ROW(A$62)+1))),),"")</f>
        <v/>
      </c>
    </row>
    <row r="100" customFormat="false" ht="15" hidden="false" customHeight="false" outlineLevel="0" collapsed="false">
      <c r="I100" s="0" t="str">
        <f aca="false" t="array" ref="I100:I100">IFERROR(CONCATENATE(TEXT(INDEX($I$7:$I$59,SMALL(IF($L$7:$L$59&lt;&gt;"",IF($I$7:$I$59&lt;&gt;"",ROW($I$7:$I$59)-MIN(ROW($I$7:$I$59))+1,""),""),ROW()-ROW(A$62)+1)),"##0"),","),"")</f>
        <v/>
      </c>
      <c r="J100" s="0" t="str">
        <f aca="false" t="array" ref="J100:J100">IFERROR(CONCATENATE((INDEX($L$7:$L$59,SMALL(IF($L$7:$L$59&lt;&gt;"",IF($I$7:$I$59&lt;&gt;"",ROW($I$7:$I$59)-MIN(ROW($I$7:$I$59))+1,""),""),ROW()-ROW(A$62)+1))),","),"")</f>
        <v/>
      </c>
      <c r="K100" s="0" t="str">
        <f aca="false" t="array" ref="K100:K100">IFERROR(CONCATENATE((INDEX($A$7:$A$59,SMALL(IF($L$7:$L$59&lt;&gt;"",IF($I$7:$I$59&lt;&gt;"",ROW($I$7:$I$59)-MIN(ROW($I$7:$I$59))+1,""),""),ROW()-ROW(A$62)+1))),),"")</f>
        <v/>
      </c>
      <c r="N100" s="0" t="str">
        <f aca="false" t="array" ref="N100:N100">IFERROR(CONCATENATE((INDEX($Q$7:$Q$59,SMALL(IF($Q$7:$Q$59&lt;&gt;"",IF($N$7:$N$59&lt;&gt;"",ROW($N$7:$N$59)-MIN(ROW($N$7:$N$59))+1,""),""),ROW()-ROW(A$62)+1)))," "),"")</f>
        <v/>
      </c>
      <c r="O100" s="0" t="str">
        <f aca="false" t="array" ref="O100:O100">IFERROR(CONCATENATE(TEXT(INDEX($N$7:$N$59,SMALL(IF($Q$7:$Q$59&lt;&gt;"",IF($N$7:$N$59&lt;&gt;"",ROW($N$7:$N$59)-MIN(ROW($N$7:$N$59))+1,""),""),ROW()-ROW(A$62)+1)),"##0")," "),"")</f>
        <v/>
      </c>
      <c r="P100" s="0" t="str">
        <f aca="false" t="array" ref="P100:P100">IFERROR(CONCATENATE((INDEX($A$7:$A$59,SMALL(IF($Q$7:$Q$59&lt;&gt;"",IF($N$7:$N$59&lt;&gt;"",ROW($N$7:$N$59)-MIN(ROW($N$7:$N$59))+1,""),""),ROW()-ROW(A$62)+1))),),"")</f>
        <v/>
      </c>
      <c r="S100" s="0" t="str">
        <f aca="false" t="array" ref="S100:S100">IFERROR(CONCATENATE((INDEX($V$7:$V$59,SMALL(IF($V$7:$V$59&lt;&gt;"",IF($S$7:$S$59&lt;&gt;"",ROW($S$7:$S$59)-MIN(ROW($S$7:$S$59))+1,""),""),ROW()-ROW(A$62)+1)))," "),"")</f>
        <v/>
      </c>
      <c r="T100" s="0" t="str">
        <f aca="false" t="array" ref="T100:T100">IFERROR(CONCATENATE(TEXT(INDEX($S$7:$S$59,SMALL(IF($V$7:$V$59&lt;&gt;"",IF($S$7:$S$59&lt;&gt;"",ROW($S$7:$S$59)-MIN(ROW($S$7:$S$59))+1,""),""),ROW()-ROW(A$62)+1)),"##0")," "),"")</f>
        <v/>
      </c>
      <c r="U100" s="0" t="str">
        <f aca="false" t="array" ref="U100:U100">IFERROR(CONCATENATE((INDEX($A$7:$A$59,SMALL(IF($V$7:$V$59&lt;&gt;"",IF($S$7:$S$59&lt;&gt;"",ROW($S$7:$S$59)-MIN(ROW($S$7:$S$59))+1,""),""),ROW()-ROW(A$62)+1))),),"")</f>
        <v/>
      </c>
      <c r="X100" s="0" t="str">
        <f aca="false" t="array" ref="X100:X100">IFERROR(CONCATENATE((INDEX($AA$7:$AA$59,SMALL(IF($AA$7:$AA$59&lt;&gt;"",IF($X$7:$X$59&lt;&gt;"",ROW($X$7:$X$59)-MIN(ROW($X$7:$X$59))+1,""),""),ROW()-ROW(A$62)+1))),","),"")</f>
        <v/>
      </c>
      <c r="Y100" s="0" t="str">
        <f aca="false" t="array" ref="Y100:Y100">IFERROR(CONCATENATE(TEXT(INDEX($X$7:$X$59,SMALL(IF($AA$7:$AA$59&lt;&gt;"",IF($X$7:$X$59&lt;&gt;"",ROW($X$7:$X$59)-MIN(ROW($X$7:$X$59))+1,""),""),ROW()-ROW(A$62)+1)),"##0"),","),"")</f>
        <v/>
      </c>
      <c r="Z100" s="0" t="str">
        <f aca="false" t="array" ref="Z100:Z100">IFERROR(CONCATENATE((INDEX($A$7:$A$59,SMALL(IF($AA$7:$AA$59&lt;&gt;"",IF($X$7:$X$59&lt;&gt;"",ROW($X$7:$X$59)-MIN(ROW($X$7:$X$59))+1,""),""),ROW()-ROW(A$62)+1))),),"")</f>
        <v/>
      </c>
      <c r="AC100" s="0" t="str">
        <f aca="false" t="array" ref="AC100:AC100">IFERROR(CONCATENATE((INDEX($AF$7:$AF$59,SMALL(IF($AF$7:$AF$59&lt;&gt;"",IF($AC$7:$AC$59&lt;&gt;"",ROW($AC$7:$AC$59)-MIN(ROW($AC$7:$AC$59))+1,""),""),ROW()-ROW(A$62)+1)))," "),"")</f>
        <v/>
      </c>
      <c r="AD100" s="0" t="str">
        <f aca="false" t="array" ref="AD100:AD100">IFERROR(CONCATENATE(TEXT(INDEX($AC$7:$AC$59,SMALL(IF($AF$7:$AF$59&lt;&gt;"",IF($AC$7:$AC$59&lt;&gt;"",ROW($AC$7:$AC$59)-MIN(ROW($AC$7:$AC$59))+1,""),""),ROW()-ROW(A$62)+1)),"##0")," "),"")</f>
        <v/>
      </c>
      <c r="AE100" s="0" t="str">
        <f aca="false" t="array" ref="AE100:AE100">IFERROR(CONCATENATE((INDEX($A$7:$A$59,SMALL(IF($AF$7:$AF$59&lt;&gt;"",IF($AC$7:$AC$59&lt;&gt;"",ROW($AC$7:$AC$59)-MIN(ROW($AC$7:$AC$59))+1,""),""),ROW()-ROW(A$62)+1))),),"")</f>
        <v/>
      </c>
      <c r="AH100" s="0" t="str">
        <f aca="false" t="array" ref="AH100:AH100">IFERROR(CONCATENATE((INDEX($AK$7:$AK$59,SMALL(IF($AK$7:$AK$59&lt;&gt;"",IF($AH$7:$AH$59&lt;&gt;"",ROW($AH$7:$AH$59)-MIN(ROW($AH$7:$AH$59))+1,""),""),ROW()-ROW(A$62)+1)))," "),"")</f>
        <v/>
      </c>
      <c r="AI100" s="0" t="str">
        <f aca="false" t="array" ref="AI100:AI100">IFERROR(CONCATENATE(TEXT(INDEX($AH$7:$AH$59,SMALL(IF($AK$7:$AK$59&lt;&gt;"",IF($AH$7:$AH$59&lt;&gt;"",ROW($AH$7:$AH$59)-MIN(ROW($AH$7:$AH$59))+1,""),""),ROW()-ROW(A$62)+1)),"##0")," "),"")</f>
        <v/>
      </c>
      <c r="AJ100" s="0" t="str">
        <f aca="false" t="array" ref="AJ100:AJ100">IFERROR(CONCATENATE((INDEX($A$7:$A$59,SMALL(IF($AK$7:$AK$59&lt;&gt;"",IF($AH$7:$AH$59&lt;&gt;"",ROW($AH$7:$AH$59)-MIN(ROW($AH$7:$AH$59))+1,""),""),ROW()-ROW(A$62)+1))),),"")</f>
        <v/>
      </c>
    </row>
    <row r="101" customFormat="false" ht="15" hidden="false" customHeight="false" outlineLevel="0" collapsed="false">
      <c r="I101" s="0" t="str">
        <f aca="false" t="array" ref="I101:I101">IFERROR(CONCATENATE(TEXT(INDEX($I$7:$I$59,SMALL(IF($L$7:$L$59&lt;&gt;"",IF($I$7:$I$59&lt;&gt;"",ROW($I$7:$I$59)-MIN(ROW($I$7:$I$59))+1,""),""),ROW()-ROW(A$62)+1)),"##0"),","),"")</f>
        <v/>
      </c>
      <c r="J101" s="0" t="str">
        <f aca="false" t="array" ref="J101:J101">IFERROR(CONCATENATE((INDEX($L$7:$L$59,SMALL(IF($L$7:$L$59&lt;&gt;"",IF($I$7:$I$59&lt;&gt;"",ROW($I$7:$I$59)-MIN(ROW($I$7:$I$59))+1,""),""),ROW()-ROW(A$62)+1))),","),"")</f>
        <v/>
      </c>
      <c r="K101" s="0" t="str">
        <f aca="false" t="array" ref="K101:K101">IFERROR(CONCATENATE((INDEX($A$7:$A$59,SMALL(IF($L$7:$L$59&lt;&gt;"",IF($I$7:$I$59&lt;&gt;"",ROW($I$7:$I$59)-MIN(ROW($I$7:$I$59))+1,""),""),ROW()-ROW(A$62)+1))),),"")</f>
        <v/>
      </c>
      <c r="N101" s="0" t="str">
        <f aca="false" t="array" ref="N101:N101">IFERROR(CONCATENATE((INDEX($Q$7:$Q$59,SMALL(IF($Q$7:$Q$59&lt;&gt;"",IF($N$7:$N$59&lt;&gt;"",ROW($N$7:$N$59)-MIN(ROW($N$7:$N$59))+1,""),""),ROW()-ROW(A$62)+1)))," "),"")</f>
        <v/>
      </c>
      <c r="O101" s="0" t="str">
        <f aca="false" t="array" ref="O101:O101">IFERROR(CONCATENATE(TEXT(INDEX($N$7:$N$59,SMALL(IF($Q$7:$Q$59&lt;&gt;"",IF($N$7:$N$59&lt;&gt;"",ROW($N$7:$N$59)-MIN(ROW($N$7:$N$59))+1,""),""),ROW()-ROW(A$62)+1)),"##0")," "),"")</f>
        <v/>
      </c>
      <c r="P101" s="0" t="str">
        <f aca="false" t="array" ref="P101:P101">IFERROR(CONCATENATE((INDEX($A$7:$A$59,SMALL(IF($Q$7:$Q$59&lt;&gt;"",IF($N$7:$N$59&lt;&gt;"",ROW($N$7:$N$59)-MIN(ROW($N$7:$N$59))+1,""),""),ROW()-ROW(A$62)+1))),),"")</f>
        <v/>
      </c>
      <c r="S101" s="0" t="str">
        <f aca="false" t="array" ref="S101:S101">IFERROR(CONCATENATE((INDEX($V$7:$V$59,SMALL(IF($V$7:$V$59&lt;&gt;"",IF($S$7:$S$59&lt;&gt;"",ROW($S$7:$S$59)-MIN(ROW($S$7:$S$59))+1,""),""),ROW()-ROW(A$62)+1)))," "),"")</f>
        <v/>
      </c>
      <c r="T101" s="0" t="str">
        <f aca="false" t="array" ref="T101:T101">IFERROR(CONCATENATE(TEXT(INDEX($S$7:$S$59,SMALL(IF($V$7:$V$59&lt;&gt;"",IF($S$7:$S$59&lt;&gt;"",ROW($S$7:$S$59)-MIN(ROW($S$7:$S$59))+1,""),""),ROW()-ROW(A$62)+1)),"##0")," "),"")</f>
        <v/>
      </c>
      <c r="U101" s="0" t="str">
        <f aca="false" t="array" ref="U101:U101">IFERROR(CONCATENATE((INDEX($A$7:$A$59,SMALL(IF($V$7:$V$59&lt;&gt;"",IF($S$7:$S$59&lt;&gt;"",ROW($S$7:$S$59)-MIN(ROW($S$7:$S$59))+1,""),""),ROW()-ROW(A$62)+1))),),"")</f>
        <v/>
      </c>
      <c r="X101" s="0" t="str">
        <f aca="false" t="array" ref="X101:X101">IFERROR(CONCATENATE((INDEX($AA$7:$AA$59,SMALL(IF($AA$7:$AA$59&lt;&gt;"",IF($X$7:$X$59&lt;&gt;"",ROW($X$7:$X$59)-MIN(ROW($X$7:$X$59))+1,""),""),ROW()-ROW(A$62)+1))),","),"")</f>
        <v/>
      </c>
      <c r="Y101" s="0" t="str">
        <f aca="false" t="array" ref="Y101:Y101">IFERROR(CONCATENATE(TEXT(INDEX($X$7:$X$59,SMALL(IF($AA$7:$AA$59&lt;&gt;"",IF($X$7:$X$59&lt;&gt;"",ROW($X$7:$X$59)-MIN(ROW($X$7:$X$59))+1,""),""),ROW()-ROW(A$62)+1)),"##0"),","),"")</f>
        <v/>
      </c>
      <c r="Z101" s="0" t="str">
        <f aca="false" t="array" ref="Z101:Z101">IFERROR(CONCATENATE((INDEX($A$7:$A$59,SMALL(IF($AA$7:$AA$59&lt;&gt;"",IF($X$7:$X$59&lt;&gt;"",ROW($X$7:$X$59)-MIN(ROW($X$7:$X$59))+1,""),""),ROW()-ROW(A$62)+1))),),"")</f>
        <v/>
      </c>
      <c r="AC101" s="0" t="str">
        <f aca="false" t="array" ref="AC101:AC101">IFERROR(CONCATENATE((INDEX($AF$7:$AF$59,SMALL(IF($AF$7:$AF$59&lt;&gt;"",IF($AC$7:$AC$59&lt;&gt;"",ROW($AC$7:$AC$59)-MIN(ROW($AC$7:$AC$59))+1,""),""),ROW()-ROW(A$62)+1)))," "),"")</f>
        <v/>
      </c>
      <c r="AD101" s="0" t="str">
        <f aca="false" t="array" ref="AD101:AD101">IFERROR(CONCATENATE(TEXT(INDEX($AC$7:$AC$59,SMALL(IF($AF$7:$AF$59&lt;&gt;"",IF($AC$7:$AC$59&lt;&gt;"",ROW($AC$7:$AC$59)-MIN(ROW($AC$7:$AC$59))+1,""),""),ROW()-ROW(A$62)+1)),"##0")," "),"")</f>
        <v/>
      </c>
      <c r="AE101" s="0" t="str">
        <f aca="false" t="array" ref="AE101:AE101">IFERROR(CONCATENATE((INDEX($A$7:$A$59,SMALL(IF($AF$7:$AF$59&lt;&gt;"",IF($AC$7:$AC$59&lt;&gt;"",ROW($AC$7:$AC$59)-MIN(ROW($AC$7:$AC$59))+1,""),""),ROW()-ROW(A$62)+1))),),"")</f>
        <v/>
      </c>
      <c r="AH101" s="0" t="str">
        <f aca="false" t="array" ref="AH101:AH101">IFERROR(CONCATENATE((INDEX($AK$7:$AK$59,SMALL(IF($AK$7:$AK$59&lt;&gt;"",IF($AH$7:$AH$59&lt;&gt;"",ROW($AH$7:$AH$59)-MIN(ROW($AH$7:$AH$59))+1,""),""),ROW()-ROW(A$62)+1)))," "),"")</f>
        <v/>
      </c>
      <c r="AI101" s="0" t="str">
        <f aca="false" t="array" ref="AI101:AI101">IFERROR(CONCATENATE(TEXT(INDEX($AH$7:$AH$59,SMALL(IF($AK$7:$AK$59&lt;&gt;"",IF($AH$7:$AH$59&lt;&gt;"",ROW($AH$7:$AH$59)-MIN(ROW($AH$7:$AH$59))+1,""),""),ROW()-ROW(A$62)+1)),"##0")," "),"")</f>
        <v/>
      </c>
      <c r="AJ101" s="0" t="str">
        <f aca="false" t="array" ref="AJ101:AJ101">IFERROR(CONCATENATE((INDEX($A$7:$A$59,SMALL(IF($AK$7:$AK$59&lt;&gt;"",IF($AH$7:$AH$59&lt;&gt;"",ROW($AH$7:$AH$59)-MIN(ROW($AH$7:$AH$59))+1,""),""),ROW()-ROW(A$62)+1))),),"")</f>
        <v/>
      </c>
    </row>
    <row r="102" customFormat="false" ht="15" hidden="false" customHeight="false" outlineLevel="0" collapsed="false">
      <c r="I102" s="0" t="str">
        <f aca="false" t="array" ref="I102:I102">IFERROR(CONCATENATE(TEXT(INDEX($I$7:$I$59,SMALL(IF($L$7:$L$59&lt;&gt;"",IF($I$7:$I$59&lt;&gt;"",ROW($I$7:$I$59)-MIN(ROW($I$7:$I$59))+1,""),""),ROW()-ROW(A$62)+1)),"##0"),","),"")</f>
        <v/>
      </c>
      <c r="J102" s="0" t="str">
        <f aca="false" t="array" ref="J102:J102">IFERROR(CONCATENATE((INDEX($L$7:$L$59,SMALL(IF($L$7:$L$59&lt;&gt;"",IF($I$7:$I$59&lt;&gt;"",ROW($I$7:$I$59)-MIN(ROW($I$7:$I$59))+1,""),""),ROW()-ROW(A$62)+1))),","),"")</f>
        <v/>
      </c>
      <c r="K102" s="0" t="str">
        <f aca="false" t="array" ref="K102:K102">IFERROR(CONCATENATE((INDEX($A$7:$A$59,SMALL(IF($L$7:$L$59&lt;&gt;"",IF($I$7:$I$59&lt;&gt;"",ROW($I$7:$I$59)-MIN(ROW($I$7:$I$59))+1,""),""),ROW()-ROW(A$62)+1))),),"")</f>
        <v/>
      </c>
      <c r="N102" s="0" t="str">
        <f aca="false" t="array" ref="N102:N102">IFERROR(CONCATENATE((INDEX($Q$7:$Q$59,SMALL(IF($Q$7:$Q$59&lt;&gt;"",IF($N$7:$N$59&lt;&gt;"",ROW($N$7:$N$59)-MIN(ROW($N$7:$N$59))+1,""),""),ROW()-ROW(A$62)+1)))," "),"")</f>
        <v/>
      </c>
      <c r="O102" s="0" t="str">
        <f aca="false" t="array" ref="O102:O102">IFERROR(CONCATENATE(TEXT(INDEX($N$7:$N$59,SMALL(IF($Q$7:$Q$59&lt;&gt;"",IF($N$7:$N$59&lt;&gt;"",ROW($N$7:$N$59)-MIN(ROW($N$7:$N$59))+1,""),""),ROW()-ROW(A$62)+1)),"##0")," "),"")</f>
        <v/>
      </c>
      <c r="P102" s="0" t="str">
        <f aca="false" t="array" ref="P102:P102">IFERROR(CONCATENATE((INDEX($A$7:$A$59,SMALL(IF($Q$7:$Q$59&lt;&gt;"",IF($N$7:$N$59&lt;&gt;"",ROW($N$7:$N$59)-MIN(ROW($N$7:$N$59))+1,""),""),ROW()-ROW(A$62)+1))),),"")</f>
        <v/>
      </c>
      <c r="S102" s="0" t="str">
        <f aca="false" t="array" ref="S102:S102">IFERROR(CONCATENATE((INDEX($V$7:$V$59,SMALL(IF($V$7:$V$59&lt;&gt;"",IF($S$7:$S$59&lt;&gt;"",ROW($S$7:$S$59)-MIN(ROW($S$7:$S$59))+1,""),""),ROW()-ROW(A$62)+1)))," "),"")</f>
        <v/>
      </c>
      <c r="T102" s="0" t="str">
        <f aca="false" t="array" ref="T102:T102">IFERROR(CONCATENATE(TEXT(INDEX($S$7:$S$59,SMALL(IF($V$7:$V$59&lt;&gt;"",IF($S$7:$S$59&lt;&gt;"",ROW($S$7:$S$59)-MIN(ROW($S$7:$S$59))+1,""),""),ROW()-ROW(A$62)+1)),"##0")," "),"")</f>
        <v/>
      </c>
      <c r="U102" s="0" t="str">
        <f aca="false" t="array" ref="U102:U102">IFERROR(CONCATENATE((INDEX($A$7:$A$59,SMALL(IF($V$7:$V$59&lt;&gt;"",IF($S$7:$S$59&lt;&gt;"",ROW($S$7:$S$59)-MIN(ROW($S$7:$S$59))+1,""),""),ROW()-ROW(A$62)+1))),),"")</f>
        <v/>
      </c>
      <c r="X102" s="0" t="str">
        <f aca="false" t="array" ref="X102:X102">IFERROR(CONCATENATE((INDEX($AA$7:$AA$59,SMALL(IF($AA$7:$AA$59&lt;&gt;"",IF($X$7:$X$59&lt;&gt;"",ROW($X$7:$X$59)-MIN(ROW($X$7:$X$59))+1,""),""),ROW()-ROW(A$62)+1))),","),"")</f>
        <v/>
      </c>
      <c r="Y102" s="0" t="str">
        <f aca="false" t="array" ref="Y102:Y102">IFERROR(CONCATENATE(TEXT(INDEX($X$7:$X$59,SMALL(IF($AA$7:$AA$59&lt;&gt;"",IF($X$7:$X$59&lt;&gt;"",ROW($X$7:$X$59)-MIN(ROW($X$7:$X$59))+1,""),""),ROW()-ROW(A$62)+1)),"##0"),","),"")</f>
        <v/>
      </c>
      <c r="Z102" s="0" t="str">
        <f aca="false" t="array" ref="Z102:Z102">IFERROR(CONCATENATE((INDEX($A$7:$A$59,SMALL(IF($AA$7:$AA$59&lt;&gt;"",IF($X$7:$X$59&lt;&gt;"",ROW($X$7:$X$59)-MIN(ROW($X$7:$X$59))+1,""),""),ROW()-ROW(A$62)+1))),),"")</f>
        <v/>
      </c>
      <c r="AC102" s="0" t="str">
        <f aca="false" t="array" ref="AC102:AC102">IFERROR(CONCATENATE((INDEX($AF$7:$AF$59,SMALL(IF($AF$7:$AF$59&lt;&gt;"",IF($AC$7:$AC$59&lt;&gt;"",ROW($AC$7:$AC$59)-MIN(ROW($AC$7:$AC$59))+1,""),""),ROW()-ROW(A$62)+1)))," "),"")</f>
        <v/>
      </c>
      <c r="AD102" s="0" t="str">
        <f aca="false" t="array" ref="AD102:AD102">IFERROR(CONCATENATE(TEXT(INDEX($AC$7:$AC$59,SMALL(IF($AF$7:$AF$59&lt;&gt;"",IF($AC$7:$AC$59&lt;&gt;"",ROW($AC$7:$AC$59)-MIN(ROW($AC$7:$AC$59))+1,""),""),ROW()-ROW(A$62)+1)),"##0")," "),"")</f>
        <v/>
      </c>
      <c r="AE102" s="0" t="str">
        <f aca="false" t="array" ref="AE102:AE102">IFERROR(CONCATENATE((INDEX($A$7:$A$59,SMALL(IF($AF$7:$AF$59&lt;&gt;"",IF($AC$7:$AC$59&lt;&gt;"",ROW($AC$7:$AC$59)-MIN(ROW($AC$7:$AC$59))+1,""),""),ROW()-ROW(A$62)+1))),),"")</f>
        <v/>
      </c>
      <c r="AH102" s="0" t="str">
        <f aca="false" t="array" ref="AH102:AH102">IFERROR(CONCATENATE((INDEX($AK$7:$AK$59,SMALL(IF($AK$7:$AK$59&lt;&gt;"",IF($AH$7:$AH$59&lt;&gt;"",ROW($AH$7:$AH$59)-MIN(ROW($AH$7:$AH$59))+1,""),""),ROW()-ROW(A$62)+1)))," "),"")</f>
        <v/>
      </c>
      <c r="AI102" s="0" t="str">
        <f aca="false" t="array" ref="AI102:AI102">IFERROR(CONCATENATE(TEXT(INDEX($AH$7:$AH$59,SMALL(IF($AK$7:$AK$59&lt;&gt;"",IF($AH$7:$AH$59&lt;&gt;"",ROW($AH$7:$AH$59)-MIN(ROW($AH$7:$AH$59))+1,""),""),ROW()-ROW(A$62)+1)),"##0")," "),"")</f>
        <v/>
      </c>
      <c r="AJ102" s="0" t="str">
        <f aca="false" t="array" ref="AJ102:AJ102">IFERROR(CONCATENATE((INDEX($A$7:$A$59,SMALL(IF($AK$7:$AK$59&lt;&gt;"",IF($AH$7:$AH$59&lt;&gt;"",ROW($AH$7:$AH$59)-MIN(ROW($AH$7:$AH$59))+1,""),""),ROW()-ROW(A$62)+1))),),"")</f>
        <v/>
      </c>
    </row>
    <row r="103" customFormat="false" ht="15" hidden="false" customHeight="false" outlineLevel="0" collapsed="false">
      <c r="I103" s="0" t="str">
        <f aca="false" t="array" ref="I103:I103">IFERROR(CONCATENATE(TEXT(INDEX($I$7:$I$59,SMALL(IF($L$7:$L$59&lt;&gt;"",IF($I$7:$I$59&lt;&gt;"",ROW($I$7:$I$59)-MIN(ROW($I$7:$I$59))+1,""),""),ROW()-ROW(A$62)+1)),"##0"),","),"")</f>
        <v/>
      </c>
      <c r="J103" s="0" t="str">
        <f aca="false" t="array" ref="J103:J103">IFERROR(CONCATENATE((INDEX($L$7:$L$59,SMALL(IF($L$7:$L$59&lt;&gt;"",IF($I$7:$I$59&lt;&gt;"",ROW($I$7:$I$59)-MIN(ROW($I$7:$I$59))+1,""),""),ROW()-ROW(A$62)+1))),","),"")</f>
        <v/>
      </c>
      <c r="K103" s="0" t="str">
        <f aca="false" t="array" ref="K103:K103">IFERROR(CONCATENATE((INDEX($A$7:$A$59,SMALL(IF($L$7:$L$59&lt;&gt;"",IF($I$7:$I$59&lt;&gt;"",ROW($I$7:$I$59)-MIN(ROW($I$7:$I$59))+1,""),""),ROW()-ROW(A$62)+1))),),"")</f>
        <v/>
      </c>
      <c r="N103" s="0" t="str">
        <f aca="false" t="array" ref="N103:N103">IFERROR(CONCATENATE((INDEX($Q$7:$Q$59,SMALL(IF($Q$7:$Q$59&lt;&gt;"",IF($N$7:$N$59&lt;&gt;"",ROW($N$7:$N$59)-MIN(ROW($N$7:$N$59))+1,""),""),ROW()-ROW(A$62)+1)))," "),"")</f>
        <v/>
      </c>
      <c r="O103" s="0" t="str">
        <f aca="false" t="array" ref="O103:O103">IFERROR(CONCATENATE(TEXT(INDEX($N$7:$N$59,SMALL(IF($Q$7:$Q$59&lt;&gt;"",IF($N$7:$N$59&lt;&gt;"",ROW($N$7:$N$59)-MIN(ROW($N$7:$N$59))+1,""),""),ROW()-ROW(A$62)+1)),"##0")," "),"")</f>
        <v/>
      </c>
      <c r="P103" s="0" t="str">
        <f aca="false" t="array" ref="P103:P103">IFERROR(CONCATENATE((INDEX($A$7:$A$59,SMALL(IF($Q$7:$Q$59&lt;&gt;"",IF($N$7:$N$59&lt;&gt;"",ROW($N$7:$N$59)-MIN(ROW($N$7:$N$59))+1,""),""),ROW()-ROW(A$62)+1))),),"")</f>
        <v/>
      </c>
      <c r="S103" s="0" t="str">
        <f aca="false" t="array" ref="S103:S103">IFERROR(CONCATENATE((INDEX($V$7:$V$59,SMALL(IF($V$7:$V$59&lt;&gt;"",IF($S$7:$S$59&lt;&gt;"",ROW($S$7:$S$59)-MIN(ROW($S$7:$S$59))+1,""),""),ROW()-ROW(A$62)+1)))," "),"")</f>
        <v/>
      </c>
      <c r="T103" s="0" t="str">
        <f aca="false" t="array" ref="T103:T103">IFERROR(CONCATENATE(TEXT(INDEX($S$7:$S$59,SMALL(IF($V$7:$V$59&lt;&gt;"",IF($S$7:$S$59&lt;&gt;"",ROW($S$7:$S$59)-MIN(ROW($S$7:$S$59))+1,""),""),ROW()-ROW(A$62)+1)),"##0")," "),"")</f>
        <v/>
      </c>
      <c r="U103" s="0" t="str">
        <f aca="false" t="array" ref="U103:U103">IFERROR(CONCATENATE((INDEX($A$7:$A$59,SMALL(IF($V$7:$V$59&lt;&gt;"",IF($S$7:$S$59&lt;&gt;"",ROW($S$7:$S$59)-MIN(ROW($S$7:$S$59))+1,""),""),ROW()-ROW(A$62)+1))),),"")</f>
        <v/>
      </c>
      <c r="X103" s="0" t="str">
        <f aca="false" t="array" ref="X103:X103">IFERROR(CONCATENATE((INDEX($AA$7:$AA$59,SMALL(IF($AA$7:$AA$59&lt;&gt;"",IF($X$7:$X$59&lt;&gt;"",ROW($X$7:$X$59)-MIN(ROW($X$7:$X$59))+1,""),""),ROW()-ROW(A$62)+1))),","),"")</f>
        <v/>
      </c>
      <c r="Y103" s="0" t="str">
        <f aca="false" t="array" ref="Y103:Y103">IFERROR(CONCATENATE(TEXT(INDEX($X$7:$X$59,SMALL(IF($AA$7:$AA$59&lt;&gt;"",IF($X$7:$X$59&lt;&gt;"",ROW($X$7:$X$59)-MIN(ROW($X$7:$X$59))+1,""),""),ROW()-ROW(A$62)+1)),"##0"),","),"")</f>
        <v/>
      </c>
      <c r="Z103" s="0" t="str">
        <f aca="false" t="array" ref="Z103:Z103">IFERROR(CONCATENATE((INDEX($A$7:$A$59,SMALL(IF($AA$7:$AA$59&lt;&gt;"",IF($X$7:$X$59&lt;&gt;"",ROW($X$7:$X$59)-MIN(ROW($X$7:$X$59))+1,""),""),ROW()-ROW(A$62)+1))),),"")</f>
        <v/>
      </c>
      <c r="AC103" s="0" t="str">
        <f aca="false" t="array" ref="AC103:AC103">IFERROR(CONCATENATE((INDEX($AF$7:$AF$59,SMALL(IF($AF$7:$AF$59&lt;&gt;"",IF($AC$7:$AC$59&lt;&gt;"",ROW($AC$7:$AC$59)-MIN(ROW($AC$7:$AC$59))+1,""),""),ROW()-ROW(A$62)+1)))," "),"")</f>
        <v/>
      </c>
      <c r="AD103" s="0" t="str">
        <f aca="false" t="array" ref="AD103:AD103">IFERROR(CONCATENATE(TEXT(INDEX($AC$7:$AC$59,SMALL(IF($AF$7:$AF$59&lt;&gt;"",IF($AC$7:$AC$59&lt;&gt;"",ROW($AC$7:$AC$59)-MIN(ROW($AC$7:$AC$59))+1,""),""),ROW()-ROW(A$62)+1)),"##0")," "),"")</f>
        <v/>
      </c>
      <c r="AE103" s="0" t="str">
        <f aca="false" t="array" ref="AE103:AE103">IFERROR(CONCATENATE((INDEX($A$7:$A$59,SMALL(IF($AF$7:$AF$59&lt;&gt;"",IF($AC$7:$AC$59&lt;&gt;"",ROW($AC$7:$AC$59)-MIN(ROW($AC$7:$AC$59))+1,""),""),ROW()-ROW(A$62)+1))),),"")</f>
        <v/>
      </c>
      <c r="AH103" s="0" t="str">
        <f aca="false" t="array" ref="AH103:AH103">IFERROR(CONCATENATE((INDEX($AK$7:$AK$59,SMALL(IF($AK$7:$AK$59&lt;&gt;"",IF($AH$7:$AH$59&lt;&gt;"",ROW($AH$7:$AH$59)-MIN(ROW($AH$7:$AH$59))+1,""),""),ROW()-ROW(A$62)+1)))," "),"")</f>
        <v/>
      </c>
      <c r="AI103" s="0" t="str">
        <f aca="false" t="array" ref="AI103:AI103">IFERROR(CONCATENATE(TEXT(INDEX($AH$7:$AH$59,SMALL(IF($AK$7:$AK$59&lt;&gt;"",IF($AH$7:$AH$59&lt;&gt;"",ROW($AH$7:$AH$59)-MIN(ROW($AH$7:$AH$59))+1,""),""),ROW()-ROW(A$62)+1)),"##0")," "),"")</f>
        <v/>
      </c>
      <c r="AJ103" s="0" t="str">
        <f aca="false" t="array" ref="AJ103:AJ103">IFERROR(CONCATENATE((INDEX($A$7:$A$59,SMALL(IF($AK$7:$AK$59&lt;&gt;"",IF($AH$7:$AH$59&lt;&gt;"",ROW($AH$7:$AH$59)-MIN(ROW($AH$7:$AH$59))+1,""),""),ROW()-ROW(A$62)+1))),),"")</f>
        <v/>
      </c>
    </row>
    <row r="104" customFormat="false" ht="15" hidden="false" customHeight="false" outlineLevel="0" collapsed="false">
      <c r="I104" s="0" t="str">
        <f aca="false" t="array" ref="I104:I104">IFERROR(CONCATENATE(TEXT(INDEX($I$7:$I$59,SMALL(IF($L$7:$L$59&lt;&gt;"",IF($I$7:$I$59&lt;&gt;"",ROW($I$7:$I$59)-MIN(ROW($I$7:$I$59))+1,""),""),ROW()-ROW(A$62)+1)),"##0"),","),"")</f>
        <v/>
      </c>
      <c r="J104" s="0" t="str">
        <f aca="false" t="array" ref="J104:J104">IFERROR(CONCATENATE((INDEX($L$7:$L$59,SMALL(IF($L$7:$L$59&lt;&gt;"",IF($I$7:$I$59&lt;&gt;"",ROW($I$7:$I$59)-MIN(ROW($I$7:$I$59))+1,""),""),ROW()-ROW(A$62)+1))),","),"")</f>
        <v/>
      </c>
      <c r="K104" s="0" t="str">
        <f aca="false" t="array" ref="K104:K104">IFERROR(CONCATENATE((INDEX($A$7:$A$59,SMALL(IF($L$7:$L$59&lt;&gt;"",IF($I$7:$I$59&lt;&gt;"",ROW($I$7:$I$59)-MIN(ROW($I$7:$I$59))+1,""),""),ROW()-ROW(A$62)+1))),),"")</f>
        <v/>
      </c>
      <c r="N104" s="0" t="str">
        <f aca="false" t="array" ref="N104:N104">IFERROR(CONCATENATE((INDEX($Q$7:$Q$59,SMALL(IF($Q$7:$Q$59&lt;&gt;"",IF($N$7:$N$59&lt;&gt;"",ROW($N$7:$N$59)-MIN(ROW($N$7:$N$59))+1,""),""),ROW()-ROW(A$62)+1)))," "),"")</f>
        <v/>
      </c>
      <c r="O104" s="0" t="str">
        <f aca="false" t="array" ref="O104:O104">IFERROR(CONCATENATE(TEXT(INDEX($N$7:$N$59,SMALL(IF($Q$7:$Q$59&lt;&gt;"",IF($N$7:$N$59&lt;&gt;"",ROW($N$7:$N$59)-MIN(ROW($N$7:$N$59))+1,""),""),ROW()-ROW(A$62)+1)),"##0")," "),"")</f>
        <v/>
      </c>
      <c r="P104" s="0" t="str">
        <f aca="false" t="array" ref="P104:P104">IFERROR(CONCATENATE((INDEX($A$7:$A$59,SMALL(IF($Q$7:$Q$59&lt;&gt;"",IF($N$7:$N$59&lt;&gt;"",ROW($N$7:$N$59)-MIN(ROW($N$7:$N$59))+1,""),""),ROW()-ROW(A$62)+1))),),"")</f>
        <v/>
      </c>
      <c r="S104" s="0" t="str">
        <f aca="false" t="array" ref="S104:S104">IFERROR(CONCATENATE((INDEX($V$7:$V$59,SMALL(IF($V$7:$V$59&lt;&gt;"",IF($S$7:$S$59&lt;&gt;"",ROW($S$7:$S$59)-MIN(ROW($S$7:$S$59))+1,""),""),ROW()-ROW(A$62)+1)))," "),"")</f>
        <v/>
      </c>
      <c r="T104" s="0" t="str">
        <f aca="false" t="array" ref="T104:T104">IFERROR(CONCATENATE(TEXT(INDEX($S$7:$S$59,SMALL(IF($V$7:$V$59&lt;&gt;"",IF($S$7:$S$59&lt;&gt;"",ROW($S$7:$S$59)-MIN(ROW($S$7:$S$59))+1,""),""),ROW()-ROW(A$62)+1)),"##0")," "),"")</f>
        <v/>
      </c>
      <c r="U104" s="0" t="str">
        <f aca="false" t="array" ref="U104:U104">IFERROR(CONCATENATE((INDEX($A$7:$A$59,SMALL(IF($V$7:$V$59&lt;&gt;"",IF($S$7:$S$59&lt;&gt;"",ROW($S$7:$S$59)-MIN(ROW($S$7:$S$59))+1,""),""),ROW()-ROW(A$62)+1))),),"")</f>
        <v/>
      </c>
      <c r="X104" s="0" t="str">
        <f aca="false" t="array" ref="X104:X104">IFERROR(CONCATENATE((INDEX($AA$7:$AA$59,SMALL(IF($AA$7:$AA$59&lt;&gt;"",IF($X$7:$X$59&lt;&gt;"",ROW($X$7:$X$59)-MIN(ROW($X$7:$X$59))+1,""),""),ROW()-ROW(A$62)+1))),","),"")</f>
        <v/>
      </c>
      <c r="Y104" s="0" t="str">
        <f aca="false" t="array" ref="Y104:Y104">IFERROR(CONCATENATE(TEXT(INDEX($X$7:$X$59,SMALL(IF($AA$7:$AA$59&lt;&gt;"",IF($X$7:$X$59&lt;&gt;"",ROW($X$7:$X$59)-MIN(ROW($X$7:$X$59))+1,""),""),ROW()-ROW(A$62)+1)),"##0"),","),"")</f>
        <v/>
      </c>
      <c r="Z104" s="0" t="str">
        <f aca="false" t="array" ref="Z104:Z104">IFERROR(CONCATENATE((INDEX($A$7:$A$59,SMALL(IF($AA$7:$AA$59&lt;&gt;"",IF($X$7:$X$59&lt;&gt;"",ROW($X$7:$X$59)-MIN(ROW($X$7:$X$59))+1,""),""),ROW()-ROW(A$62)+1))),),"")</f>
        <v/>
      </c>
      <c r="AC104" s="0" t="str">
        <f aca="false" t="array" ref="AC104:AC104">IFERROR(CONCATENATE((INDEX($AF$7:$AF$59,SMALL(IF($AF$7:$AF$59&lt;&gt;"",IF($AC$7:$AC$59&lt;&gt;"",ROW($AC$7:$AC$59)-MIN(ROW($AC$7:$AC$59))+1,""),""),ROW()-ROW(A$62)+1)))," "),"")</f>
        <v/>
      </c>
      <c r="AD104" s="0" t="str">
        <f aca="false" t="array" ref="AD104:AD104">IFERROR(CONCATENATE(TEXT(INDEX($AC$7:$AC$59,SMALL(IF($AF$7:$AF$59&lt;&gt;"",IF($AC$7:$AC$59&lt;&gt;"",ROW($AC$7:$AC$59)-MIN(ROW($AC$7:$AC$59))+1,""),""),ROW()-ROW(A$62)+1)),"##0")," "),"")</f>
        <v/>
      </c>
      <c r="AE104" s="0" t="str">
        <f aca="false" t="array" ref="AE104:AE104">IFERROR(CONCATENATE((INDEX($A$7:$A$59,SMALL(IF($AF$7:$AF$59&lt;&gt;"",IF($AC$7:$AC$59&lt;&gt;"",ROW($AC$7:$AC$59)-MIN(ROW($AC$7:$AC$59))+1,""),""),ROW()-ROW(A$62)+1))),),"")</f>
        <v/>
      </c>
      <c r="AH104" s="0" t="str">
        <f aca="false" t="array" ref="AH104:AH104">IFERROR(CONCATENATE((INDEX($AK$7:$AK$59,SMALL(IF($AK$7:$AK$59&lt;&gt;"",IF($AH$7:$AH$59&lt;&gt;"",ROW($AH$7:$AH$59)-MIN(ROW($AH$7:$AH$59))+1,""),""),ROW()-ROW(A$62)+1)))," "),"")</f>
        <v/>
      </c>
      <c r="AI104" s="0" t="str">
        <f aca="false" t="array" ref="AI104:AI104">IFERROR(CONCATENATE(TEXT(INDEX($AH$7:$AH$59,SMALL(IF($AK$7:$AK$59&lt;&gt;"",IF($AH$7:$AH$59&lt;&gt;"",ROW($AH$7:$AH$59)-MIN(ROW($AH$7:$AH$59))+1,""),""),ROW()-ROW(A$62)+1)),"##0")," "),"")</f>
        <v/>
      </c>
      <c r="AJ104" s="0" t="str">
        <f aca="false" t="array" ref="AJ104:AJ104">IFERROR(CONCATENATE((INDEX($A$7:$A$59,SMALL(IF($AK$7:$AK$59&lt;&gt;"",IF($AH$7:$AH$59&lt;&gt;"",ROW($AH$7:$AH$59)-MIN(ROW($AH$7:$AH$59))+1,""),""),ROW()-ROW(A$62)+1))),),"")</f>
        <v/>
      </c>
    </row>
    <row r="105" customFormat="false" ht="15" hidden="false" customHeight="false" outlineLevel="0" collapsed="false">
      <c r="I105" s="0" t="str">
        <f aca="false" t="array" ref="I105:I105">IFERROR(CONCATENATE(TEXT(INDEX($I$7:$I$59,SMALL(IF($L$7:$L$59&lt;&gt;"",IF($I$7:$I$59&lt;&gt;"",ROW($I$7:$I$59)-MIN(ROW($I$7:$I$59))+1,""),""),ROW()-ROW(A$62)+1)),"##0"),","),"")</f>
        <v/>
      </c>
      <c r="J105" s="0" t="str">
        <f aca="false" t="array" ref="J105:J105">IFERROR(CONCATENATE((INDEX($L$7:$L$59,SMALL(IF($L$7:$L$59&lt;&gt;"",IF($I$7:$I$59&lt;&gt;"",ROW($I$7:$I$59)-MIN(ROW($I$7:$I$59))+1,""),""),ROW()-ROW(A$62)+1))),","),"")</f>
        <v/>
      </c>
      <c r="K105" s="0" t="str">
        <f aca="false" t="array" ref="K105:K105">IFERROR(CONCATENATE((INDEX($A$7:$A$59,SMALL(IF($L$7:$L$59&lt;&gt;"",IF($I$7:$I$59&lt;&gt;"",ROW($I$7:$I$59)-MIN(ROW($I$7:$I$59))+1,""),""),ROW()-ROW(A$62)+1))),),"")</f>
        <v/>
      </c>
      <c r="N105" s="0" t="str">
        <f aca="false" t="array" ref="N105:N105">IFERROR(CONCATENATE((INDEX($Q$7:$Q$59,SMALL(IF($Q$7:$Q$59&lt;&gt;"",IF($N$7:$N$59&lt;&gt;"",ROW($N$7:$N$59)-MIN(ROW($N$7:$N$59))+1,""),""),ROW()-ROW(A$62)+1)))," "),"")</f>
        <v/>
      </c>
      <c r="O105" s="0" t="str">
        <f aca="false" t="array" ref="O105:O105">IFERROR(CONCATENATE(TEXT(INDEX($N$7:$N$59,SMALL(IF($Q$7:$Q$59&lt;&gt;"",IF($N$7:$N$59&lt;&gt;"",ROW($N$7:$N$59)-MIN(ROW($N$7:$N$59))+1,""),""),ROW()-ROW(A$62)+1)),"##0")," "),"")</f>
        <v/>
      </c>
      <c r="P105" s="0" t="str">
        <f aca="false" t="array" ref="P105:P105">IFERROR(CONCATENATE((INDEX($A$7:$A$59,SMALL(IF($Q$7:$Q$59&lt;&gt;"",IF($N$7:$N$59&lt;&gt;"",ROW($N$7:$N$59)-MIN(ROW($N$7:$N$59))+1,""),""),ROW()-ROW(A$62)+1))),),"")</f>
        <v/>
      </c>
      <c r="S105" s="0" t="str">
        <f aca="false" t="array" ref="S105:S105">IFERROR(CONCATENATE((INDEX($V$7:$V$59,SMALL(IF($V$7:$V$59&lt;&gt;"",IF($S$7:$S$59&lt;&gt;"",ROW($S$7:$S$59)-MIN(ROW($S$7:$S$59))+1,""),""),ROW()-ROW(A$62)+1)))," "),"")</f>
        <v/>
      </c>
      <c r="T105" s="0" t="str">
        <f aca="false" t="array" ref="T105:T105">IFERROR(CONCATENATE(TEXT(INDEX($S$7:$S$59,SMALL(IF($V$7:$V$59&lt;&gt;"",IF($S$7:$S$59&lt;&gt;"",ROW($S$7:$S$59)-MIN(ROW($S$7:$S$59))+1,""),""),ROW()-ROW(A$62)+1)),"##0")," "),"")</f>
        <v/>
      </c>
      <c r="U105" s="0" t="str">
        <f aca="false" t="array" ref="U105:U105">IFERROR(CONCATENATE((INDEX($A$7:$A$59,SMALL(IF($V$7:$V$59&lt;&gt;"",IF($S$7:$S$59&lt;&gt;"",ROW($S$7:$S$59)-MIN(ROW($S$7:$S$59))+1,""),""),ROW()-ROW(A$62)+1))),),"")</f>
        <v/>
      </c>
      <c r="X105" s="0" t="str">
        <f aca="false" t="array" ref="X105:X105">IFERROR(CONCATENATE((INDEX($AA$7:$AA$59,SMALL(IF($AA$7:$AA$59&lt;&gt;"",IF($X$7:$X$59&lt;&gt;"",ROW($X$7:$X$59)-MIN(ROW($X$7:$X$59))+1,""),""),ROW()-ROW(A$62)+1))),","),"")</f>
        <v/>
      </c>
      <c r="Y105" s="0" t="str">
        <f aca="false" t="array" ref="Y105:Y105">IFERROR(CONCATENATE(TEXT(INDEX($X$7:$X$59,SMALL(IF($AA$7:$AA$59&lt;&gt;"",IF($X$7:$X$59&lt;&gt;"",ROW($X$7:$X$59)-MIN(ROW($X$7:$X$59))+1,""),""),ROW()-ROW(A$62)+1)),"##0"),","),"")</f>
        <v/>
      </c>
      <c r="Z105" s="0" t="str">
        <f aca="false" t="array" ref="Z105:Z105">IFERROR(CONCATENATE((INDEX($A$7:$A$59,SMALL(IF($AA$7:$AA$59&lt;&gt;"",IF($X$7:$X$59&lt;&gt;"",ROW($X$7:$X$59)-MIN(ROW($X$7:$X$59))+1,""),""),ROW()-ROW(A$62)+1))),),"")</f>
        <v/>
      </c>
      <c r="AC105" s="0" t="str">
        <f aca="false" t="array" ref="AC105:AC105">IFERROR(CONCATENATE((INDEX($AF$7:$AF$59,SMALL(IF($AF$7:$AF$59&lt;&gt;"",IF($AC$7:$AC$59&lt;&gt;"",ROW($AC$7:$AC$59)-MIN(ROW($AC$7:$AC$59))+1,""),""),ROW()-ROW(A$62)+1)))," "),"")</f>
        <v/>
      </c>
      <c r="AD105" s="0" t="str">
        <f aca="false" t="array" ref="AD105:AD105">IFERROR(CONCATENATE(TEXT(INDEX($AC$7:$AC$59,SMALL(IF($AF$7:$AF$59&lt;&gt;"",IF($AC$7:$AC$59&lt;&gt;"",ROW($AC$7:$AC$59)-MIN(ROW($AC$7:$AC$59))+1,""),""),ROW()-ROW(A$62)+1)),"##0")," "),"")</f>
        <v/>
      </c>
      <c r="AE105" s="0" t="str">
        <f aca="false" t="array" ref="AE105:AE105">IFERROR(CONCATENATE((INDEX($A$7:$A$59,SMALL(IF($AF$7:$AF$59&lt;&gt;"",IF($AC$7:$AC$59&lt;&gt;"",ROW($AC$7:$AC$59)-MIN(ROW($AC$7:$AC$59))+1,""),""),ROW()-ROW(A$62)+1))),),"")</f>
        <v/>
      </c>
      <c r="AH105" s="0" t="str">
        <f aca="false" t="array" ref="AH105:AH105">IFERROR(CONCATENATE((INDEX($AK$7:$AK$59,SMALL(IF($AK$7:$AK$59&lt;&gt;"",IF($AH$7:$AH$59&lt;&gt;"",ROW($AH$7:$AH$59)-MIN(ROW($AH$7:$AH$59))+1,""),""),ROW()-ROW(A$62)+1)))," "),"")</f>
        <v/>
      </c>
      <c r="AI105" s="0" t="str">
        <f aca="false" t="array" ref="AI105:AI105">IFERROR(CONCATENATE(TEXT(INDEX($AH$7:$AH$59,SMALL(IF($AK$7:$AK$59&lt;&gt;"",IF($AH$7:$AH$59&lt;&gt;"",ROW($AH$7:$AH$59)-MIN(ROW($AH$7:$AH$59))+1,""),""),ROW()-ROW(A$62)+1)),"##0")," "),"")</f>
        <v/>
      </c>
      <c r="AJ105" s="0" t="str">
        <f aca="false" t="array" ref="AJ105:AJ105">IFERROR(CONCATENATE((INDEX($A$7:$A$59,SMALL(IF($AK$7:$AK$59&lt;&gt;"",IF($AH$7:$AH$59&lt;&gt;"",ROW($AH$7:$AH$59)-MIN(ROW($AH$7:$AH$59))+1,""),""),ROW()-ROW(A$62)+1))),),"")</f>
        <v/>
      </c>
    </row>
    <row r="106" customFormat="false" ht="15" hidden="false" customHeight="false" outlineLevel="0" collapsed="false">
      <c r="I106" s="0" t="str">
        <f aca="false" t="array" ref="I106:I106">IFERROR(CONCATENATE(TEXT(INDEX($I$7:$I$59,SMALL(IF($L$7:$L$59&lt;&gt;"",IF($I$7:$I$59&lt;&gt;"",ROW($I$7:$I$59)-MIN(ROW($I$7:$I$59))+1,""),""),ROW()-ROW(A$62)+1)),"##0"),","),"")</f>
        <v/>
      </c>
      <c r="J106" s="0" t="str">
        <f aca="false" t="array" ref="J106:J106">IFERROR(CONCATENATE((INDEX($L$7:$L$59,SMALL(IF($L$7:$L$59&lt;&gt;"",IF($I$7:$I$59&lt;&gt;"",ROW($I$7:$I$59)-MIN(ROW($I$7:$I$59))+1,""),""),ROW()-ROW(A$62)+1))),","),"")</f>
        <v/>
      </c>
      <c r="K106" s="0" t="str">
        <f aca="false" t="array" ref="K106:K106">IFERROR(CONCATENATE((INDEX($A$7:$A$59,SMALL(IF($L$7:$L$59&lt;&gt;"",IF($I$7:$I$59&lt;&gt;"",ROW($I$7:$I$59)-MIN(ROW($I$7:$I$59))+1,""),""),ROW()-ROW(A$62)+1))),),"")</f>
        <v/>
      </c>
      <c r="N106" s="0" t="str">
        <f aca="false" t="array" ref="N106:N106">IFERROR(CONCATENATE((INDEX($Q$7:$Q$59,SMALL(IF($Q$7:$Q$59&lt;&gt;"",IF($N$7:$N$59&lt;&gt;"",ROW($N$7:$N$59)-MIN(ROW($N$7:$N$59))+1,""),""),ROW()-ROW(A$62)+1)))," "),"")</f>
        <v/>
      </c>
      <c r="O106" s="0" t="str">
        <f aca="false" t="array" ref="O106:O106">IFERROR(CONCATENATE(TEXT(INDEX($N$7:$N$59,SMALL(IF($Q$7:$Q$59&lt;&gt;"",IF($N$7:$N$59&lt;&gt;"",ROW($N$7:$N$59)-MIN(ROW($N$7:$N$59))+1,""),""),ROW()-ROW(A$62)+1)),"##0")," "),"")</f>
        <v/>
      </c>
      <c r="P106" s="0" t="str">
        <f aca="false" t="array" ref="P106:P106">IFERROR(CONCATENATE((INDEX($A$7:$A$59,SMALL(IF($Q$7:$Q$59&lt;&gt;"",IF($N$7:$N$59&lt;&gt;"",ROW($N$7:$N$59)-MIN(ROW($N$7:$N$59))+1,""),""),ROW()-ROW(A$62)+1))),),"")</f>
        <v/>
      </c>
      <c r="S106" s="0" t="str">
        <f aca="false" t="array" ref="S106:S106">IFERROR(CONCATENATE((INDEX($V$7:$V$59,SMALL(IF($V$7:$V$59&lt;&gt;"",IF($S$7:$S$59&lt;&gt;"",ROW($S$7:$S$59)-MIN(ROW($S$7:$S$59))+1,""),""),ROW()-ROW(A$62)+1)))," "),"")</f>
        <v/>
      </c>
      <c r="T106" s="0" t="str">
        <f aca="false" t="array" ref="T106:T106">IFERROR(CONCATENATE(TEXT(INDEX($S$7:$S$59,SMALL(IF($V$7:$V$59&lt;&gt;"",IF($S$7:$S$59&lt;&gt;"",ROW($S$7:$S$59)-MIN(ROW($S$7:$S$59))+1,""),""),ROW()-ROW(A$62)+1)),"##0")," "),"")</f>
        <v/>
      </c>
      <c r="U106" s="0" t="str">
        <f aca="false" t="array" ref="U106:U106">IFERROR(CONCATENATE((INDEX($A$7:$A$59,SMALL(IF($V$7:$V$59&lt;&gt;"",IF($S$7:$S$59&lt;&gt;"",ROW($S$7:$S$59)-MIN(ROW($S$7:$S$59))+1,""),""),ROW()-ROW(A$62)+1))),),"")</f>
        <v/>
      </c>
      <c r="X106" s="0" t="str">
        <f aca="false" t="array" ref="X106:X106">IFERROR(CONCATENATE((INDEX($AA$7:$AA$59,SMALL(IF($AA$7:$AA$59&lt;&gt;"",IF($X$7:$X$59&lt;&gt;"",ROW($X$7:$X$59)-MIN(ROW($X$7:$X$59))+1,""),""),ROW()-ROW(A$62)+1))),","),"")</f>
        <v/>
      </c>
      <c r="Y106" s="0" t="str">
        <f aca="false" t="array" ref="Y106:Y106">IFERROR(CONCATENATE(TEXT(INDEX($X$7:$X$59,SMALL(IF($AA$7:$AA$59&lt;&gt;"",IF($X$7:$X$59&lt;&gt;"",ROW($X$7:$X$59)-MIN(ROW($X$7:$X$59))+1,""),""),ROW()-ROW(A$62)+1)),"##0"),","),"")</f>
        <v/>
      </c>
      <c r="Z106" s="0" t="str">
        <f aca="false" t="array" ref="Z106:Z106">IFERROR(CONCATENATE((INDEX($A$7:$A$59,SMALL(IF($AA$7:$AA$59&lt;&gt;"",IF($X$7:$X$59&lt;&gt;"",ROW($X$7:$X$59)-MIN(ROW($X$7:$X$59))+1,""),""),ROW()-ROW(A$62)+1))),),"")</f>
        <v/>
      </c>
      <c r="AC106" s="0" t="str">
        <f aca="false" t="array" ref="AC106:AC106">IFERROR(CONCATENATE((INDEX($AF$7:$AF$59,SMALL(IF($AF$7:$AF$59&lt;&gt;"",IF($AC$7:$AC$59&lt;&gt;"",ROW($AC$7:$AC$59)-MIN(ROW($AC$7:$AC$59))+1,""),""),ROW()-ROW(A$62)+1)))," "),"")</f>
        <v/>
      </c>
      <c r="AD106" s="0" t="str">
        <f aca="false" t="array" ref="AD106:AD106">IFERROR(CONCATENATE(TEXT(INDEX($AC$7:$AC$59,SMALL(IF($AF$7:$AF$59&lt;&gt;"",IF($AC$7:$AC$59&lt;&gt;"",ROW($AC$7:$AC$59)-MIN(ROW($AC$7:$AC$59))+1,""),""),ROW()-ROW(A$62)+1)),"##0")," "),"")</f>
        <v/>
      </c>
      <c r="AE106" s="0" t="str">
        <f aca="false" t="array" ref="AE106:AE106">IFERROR(CONCATENATE((INDEX($A$7:$A$59,SMALL(IF($AF$7:$AF$59&lt;&gt;"",IF($AC$7:$AC$59&lt;&gt;"",ROW($AC$7:$AC$59)-MIN(ROW($AC$7:$AC$59))+1,""),""),ROW()-ROW(A$62)+1))),),"")</f>
        <v/>
      </c>
      <c r="AH106" s="0" t="str">
        <f aca="false" t="array" ref="AH106:AH106">IFERROR(CONCATENATE((INDEX($AK$7:$AK$59,SMALL(IF($AK$7:$AK$59&lt;&gt;"",IF($AH$7:$AH$59&lt;&gt;"",ROW($AH$7:$AH$59)-MIN(ROW($AH$7:$AH$59))+1,""),""),ROW()-ROW(A$62)+1)))," "),"")</f>
        <v/>
      </c>
      <c r="AI106" s="0" t="str">
        <f aca="false" t="array" ref="AI106:AI106">IFERROR(CONCATENATE(TEXT(INDEX($AH$7:$AH$59,SMALL(IF($AK$7:$AK$59&lt;&gt;"",IF($AH$7:$AH$59&lt;&gt;"",ROW($AH$7:$AH$59)-MIN(ROW($AH$7:$AH$59))+1,""),""),ROW()-ROW(A$62)+1)),"##0")," "),"")</f>
        <v/>
      </c>
      <c r="AJ106" s="0" t="str">
        <f aca="false" t="array" ref="AJ106:AJ106">IFERROR(CONCATENATE((INDEX($A$7:$A$59,SMALL(IF($AK$7:$AK$59&lt;&gt;"",IF($AH$7:$AH$59&lt;&gt;"",ROW($AH$7:$AH$59)-MIN(ROW($AH$7:$AH$59))+1,""),""),ROW()-ROW(A$62)+1))),),"")</f>
        <v/>
      </c>
    </row>
    <row r="107" customFormat="false" ht="15" hidden="false" customHeight="false" outlineLevel="0" collapsed="false">
      <c r="I107" s="0" t="str">
        <f aca="false" t="array" ref="I107:I107">IFERROR(CONCATENATE(TEXT(INDEX($I$7:$I$59,SMALL(IF($L$7:$L$59&lt;&gt;"",IF($I$7:$I$59&lt;&gt;"",ROW($I$7:$I$59)-MIN(ROW($I$7:$I$59))+1,""),""),ROW()-ROW(A$62)+1)),"##0"),","),"")</f>
        <v/>
      </c>
      <c r="J107" s="0" t="str">
        <f aca="false" t="array" ref="J107:J107">IFERROR(CONCATENATE((INDEX($L$7:$L$59,SMALL(IF($L$7:$L$59&lt;&gt;"",IF($I$7:$I$59&lt;&gt;"",ROW($I$7:$I$59)-MIN(ROW($I$7:$I$59))+1,""),""),ROW()-ROW(A$62)+1))),","),"")</f>
        <v/>
      </c>
      <c r="K107" s="0" t="str">
        <f aca="false" t="array" ref="K107:K107">IFERROR(CONCATENATE((INDEX($A$7:$A$59,SMALL(IF($L$7:$L$59&lt;&gt;"",IF($I$7:$I$59&lt;&gt;"",ROW($I$7:$I$59)-MIN(ROW($I$7:$I$59))+1,""),""),ROW()-ROW(A$62)+1))),),"")</f>
        <v/>
      </c>
      <c r="N107" s="0" t="str">
        <f aca="false" t="array" ref="N107:N107">IFERROR(CONCATENATE((INDEX($Q$7:$Q$59,SMALL(IF($Q$7:$Q$59&lt;&gt;"",IF($N$7:$N$59&lt;&gt;"",ROW($N$7:$N$59)-MIN(ROW($N$7:$N$59))+1,""),""),ROW()-ROW(A$62)+1)))," "),"")</f>
        <v/>
      </c>
      <c r="O107" s="0" t="str">
        <f aca="false" t="array" ref="O107:O107">IFERROR(CONCATENATE(TEXT(INDEX($N$7:$N$59,SMALL(IF($Q$7:$Q$59&lt;&gt;"",IF($N$7:$N$59&lt;&gt;"",ROW($N$7:$N$59)-MIN(ROW($N$7:$N$59))+1,""),""),ROW()-ROW(A$62)+1)),"##0")," "),"")</f>
        <v/>
      </c>
      <c r="P107" s="0" t="str">
        <f aca="false" t="array" ref="P107:P107">IFERROR(CONCATENATE((INDEX($A$7:$A$59,SMALL(IF($Q$7:$Q$59&lt;&gt;"",IF($N$7:$N$59&lt;&gt;"",ROW($N$7:$N$59)-MIN(ROW($N$7:$N$59))+1,""),""),ROW()-ROW(A$62)+1))),),"")</f>
        <v/>
      </c>
      <c r="S107" s="0" t="str">
        <f aca="false" t="array" ref="S107:S107">IFERROR(CONCATENATE((INDEX($V$7:$V$59,SMALL(IF($V$7:$V$59&lt;&gt;"",IF($S$7:$S$59&lt;&gt;"",ROW($S$7:$S$59)-MIN(ROW($S$7:$S$59))+1,""),""),ROW()-ROW(A$62)+1)))," "),"")</f>
        <v/>
      </c>
      <c r="T107" s="0" t="str">
        <f aca="false" t="array" ref="T107:T107">IFERROR(CONCATENATE(TEXT(INDEX($S$7:$S$59,SMALL(IF($V$7:$V$59&lt;&gt;"",IF($S$7:$S$59&lt;&gt;"",ROW($S$7:$S$59)-MIN(ROW($S$7:$S$59))+1,""),""),ROW()-ROW(A$62)+1)),"##0")," "),"")</f>
        <v/>
      </c>
      <c r="U107" s="0" t="str">
        <f aca="false" t="array" ref="U107:U107">IFERROR(CONCATENATE((INDEX($A$7:$A$59,SMALL(IF($V$7:$V$59&lt;&gt;"",IF($S$7:$S$59&lt;&gt;"",ROW($S$7:$S$59)-MIN(ROW($S$7:$S$59))+1,""),""),ROW()-ROW(A$62)+1))),),"")</f>
        <v/>
      </c>
      <c r="X107" s="0" t="str">
        <f aca="false" t="array" ref="X107:X107">IFERROR(CONCATENATE((INDEX($AA$7:$AA$59,SMALL(IF($AA$7:$AA$59&lt;&gt;"",IF($X$7:$X$59&lt;&gt;"",ROW($X$7:$X$59)-MIN(ROW($X$7:$X$59))+1,""),""),ROW()-ROW(A$62)+1))),","),"")</f>
        <v/>
      </c>
      <c r="Y107" s="0" t="str">
        <f aca="false" t="array" ref="Y107:Y107">IFERROR(CONCATENATE(TEXT(INDEX($X$7:$X$59,SMALL(IF($AA$7:$AA$59&lt;&gt;"",IF($X$7:$X$59&lt;&gt;"",ROW($X$7:$X$59)-MIN(ROW($X$7:$X$59))+1,""),""),ROW()-ROW(A$62)+1)),"##0"),","),"")</f>
        <v/>
      </c>
      <c r="Z107" s="0" t="str">
        <f aca="false" t="array" ref="Z107:Z107">IFERROR(CONCATENATE((INDEX($A$7:$A$59,SMALL(IF($AA$7:$AA$59&lt;&gt;"",IF($X$7:$X$59&lt;&gt;"",ROW($X$7:$X$59)-MIN(ROW($X$7:$X$59))+1,""),""),ROW()-ROW(A$62)+1))),),"")</f>
        <v/>
      </c>
      <c r="AC107" s="0" t="str">
        <f aca="false" t="array" ref="AC107:AC107">IFERROR(CONCATENATE((INDEX($AF$7:$AF$59,SMALL(IF($AF$7:$AF$59&lt;&gt;"",IF($AC$7:$AC$59&lt;&gt;"",ROW($AC$7:$AC$59)-MIN(ROW($AC$7:$AC$59))+1,""),""),ROW()-ROW(A$62)+1)))," "),"")</f>
        <v/>
      </c>
      <c r="AD107" s="0" t="str">
        <f aca="false" t="array" ref="AD107:AD107">IFERROR(CONCATENATE(TEXT(INDEX($AC$7:$AC$59,SMALL(IF($AF$7:$AF$59&lt;&gt;"",IF($AC$7:$AC$59&lt;&gt;"",ROW($AC$7:$AC$59)-MIN(ROW($AC$7:$AC$59))+1,""),""),ROW()-ROW(A$62)+1)),"##0")," "),"")</f>
        <v/>
      </c>
      <c r="AE107" s="0" t="str">
        <f aca="false" t="array" ref="AE107:AE107">IFERROR(CONCATENATE((INDEX($A$7:$A$59,SMALL(IF($AF$7:$AF$59&lt;&gt;"",IF($AC$7:$AC$59&lt;&gt;"",ROW($AC$7:$AC$59)-MIN(ROW($AC$7:$AC$59))+1,""),""),ROW()-ROW(A$62)+1))),),"")</f>
        <v/>
      </c>
      <c r="AH107" s="0" t="str">
        <f aca="false" t="array" ref="AH107:AH107">IFERROR(CONCATENATE((INDEX($AK$7:$AK$59,SMALL(IF($AK$7:$AK$59&lt;&gt;"",IF($AH$7:$AH$59&lt;&gt;"",ROW($AH$7:$AH$59)-MIN(ROW($AH$7:$AH$59))+1,""),""),ROW()-ROW(A$62)+1)))," "),"")</f>
        <v/>
      </c>
      <c r="AI107" s="0" t="str">
        <f aca="false" t="array" ref="AI107:AI107">IFERROR(CONCATENATE(TEXT(INDEX($AH$7:$AH$59,SMALL(IF($AK$7:$AK$59&lt;&gt;"",IF($AH$7:$AH$59&lt;&gt;"",ROW($AH$7:$AH$59)-MIN(ROW($AH$7:$AH$59))+1,""),""),ROW()-ROW(A$62)+1)),"##0")," "),"")</f>
        <v/>
      </c>
      <c r="AJ107" s="0" t="str">
        <f aca="false" t="array" ref="AJ107:AJ107">IFERROR(CONCATENATE((INDEX($A$7:$A$59,SMALL(IF($AK$7:$AK$59&lt;&gt;"",IF($AH$7:$AH$59&lt;&gt;"",ROW($AH$7:$AH$59)-MIN(ROW($AH$7:$AH$59))+1,""),""),ROW()-ROW(A$62)+1))),),"")</f>
        <v/>
      </c>
    </row>
    <row r="108" customFormat="false" ht="15" hidden="false" customHeight="false" outlineLevel="0" collapsed="false">
      <c r="I108" s="0" t="str">
        <f aca="false" t="array" ref="I108:I108">IFERROR(CONCATENATE(TEXT(INDEX($I$7:$I$59,SMALL(IF($L$7:$L$59&lt;&gt;"",IF($I$7:$I$59&lt;&gt;"",ROW($I$7:$I$59)-MIN(ROW($I$7:$I$59))+1,""),""),ROW()-ROW(A$62)+1)),"##0"),","),"")</f>
        <v/>
      </c>
      <c r="J108" s="0" t="str">
        <f aca="false" t="array" ref="J108:J108">IFERROR(CONCATENATE((INDEX($L$7:$L$59,SMALL(IF($L$7:$L$59&lt;&gt;"",IF($I$7:$I$59&lt;&gt;"",ROW($I$7:$I$59)-MIN(ROW($I$7:$I$59))+1,""),""),ROW()-ROW(A$62)+1))),","),"")</f>
        <v/>
      </c>
      <c r="K108" s="0" t="str">
        <f aca="false" t="array" ref="K108:K108">IFERROR(CONCATENATE((INDEX($A$7:$A$59,SMALL(IF($L$7:$L$59&lt;&gt;"",IF($I$7:$I$59&lt;&gt;"",ROW($I$7:$I$59)-MIN(ROW($I$7:$I$59))+1,""),""),ROW()-ROW(A$62)+1))),),"")</f>
        <v/>
      </c>
      <c r="N108" s="0" t="str">
        <f aca="false" t="array" ref="N108:N108">IFERROR(CONCATENATE((INDEX($Q$7:$Q$59,SMALL(IF($Q$7:$Q$59&lt;&gt;"",IF($N$7:$N$59&lt;&gt;"",ROW($N$7:$N$59)-MIN(ROW($N$7:$N$59))+1,""),""),ROW()-ROW(A$62)+1)))," "),"")</f>
        <v/>
      </c>
      <c r="O108" s="0" t="str">
        <f aca="false" t="array" ref="O108:O108">IFERROR(CONCATENATE(TEXT(INDEX($N$7:$N$59,SMALL(IF($Q$7:$Q$59&lt;&gt;"",IF($N$7:$N$59&lt;&gt;"",ROW($N$7:$N$59)-MIN(ROW($N$7:$N$59))+1,""),""),ROW()-ROW(A$62)+1)),"##0")," "),"")</f>
        <v/>
      </c>
      <c r="P108" s="0" t="str">
        <f aca="false" t="array" ref="P108:P108">IFERROR(CONCATENATE((INDEX($A$7:$A$59,SMALL(IF($Q$7:$Q$59&lt;&gt;"",IF($N$7:$N$59&lt;&gt;"",ROW($N$7:$N$59)-MIN(ROW($N$7:$N$59))+1,""),""),ROW()-ROW(A$62)+1))),),"")</f>
        <v/>
      </c>
      <c r="S108" s="0" t="str">
        <f aca="false" t="array" ref="S108:S108">IFERROR(CONCATENATE((INDEX($V$7:$V$59,SMALL(IF($V$7:$V$59&lt;&gt;"",IF($S$7:$S$59&lt;&gt;"",ROW($S$7:$S$59)-MIN(ROW($S$7:$S$59))+1,""),""),ROW()-ROW(A$62)+1)))," "),"")</f>
        <v/>
      </c>
      <c r="T108" s="0" t="str">
        <f aca="false" t="array" ref="T108:T108">IFERROR(CONCATENATE(TEXT(INDEX($S$7:$S$59,SMALL(IF($V$7:$V$59&lt;&gt;"",IF($S$7:$S$59&lt;&gt;"",ROW($S$7:$S$59)-MIN(ROW($S$7:$S$59))+1,""),""),ROW()-ROW(A$62)+1)),"##0")," "),"")</f>
        <v/>
      </c>
      <c r="U108" s="0" t="str">
        <f aca="false" t="array" ref="U108:U108">IFERROR(CONCATENATE((INDEX($A$7:$A$59,SMALL(IF($V$7:$V$59&lt;&gt;"",IF($S$7:$S$59&lt;&gt;"",ROW($S$7:$S$59)-MIN(ROW($S$7:$S$59))+1,""),""),ROW()-ROW(A$62)+1))),),"")</f>
        <v/>
      </c>
      <c r="X108" s="0" t="str">
        <f aca="false" t="array" ref="X108:X108">IFERROR(CONCATENATE((INDEX($AA$7:$AA$59,SMALL(IF($AA$7:$AA$59&lt;&gt;"",IF($X$7:$X$59&lt;&gt;"",ROW($X$7:$X$59)-MIN(ROW($X$7:$X$59))+1,""),""),ROW()-ROW(A$62)+1))),","),"")</f>
        <v/>
      </c>
      <c r="Y108" s="0" t="str">
        <f aca="false" t="array" ref="Y108:Y108">IFERROR(CONCATENATE(TEXT(INDEX($X$7:$X$59,SMALL(IF($AA$7:$AA$59&lt;&gt;"",IF($X$7:$X$59&lt;&gt;"",ROW($X$7:$X$59)-MIN(ROW($X$7:$X$59))+1,""),""),ROW()-ROW(A$62)+1)),"##0"),","),"")</f>
        <v/>
      </c>
      <c r="Z108" s="0" t="str">
        <f aca="false" t="array" ref="Z108:Z108">IFERROR(CONCATENATE((INDEX($A$7:$A$59,SMALL(IF($AA$7:$AA$59&lt;&gt;"",IF($X$7:$X$59&lt;&gt;"",ROW($X$7:$X$59)-MIN(ROW($X$7:$X$59))+1,""),""),ROW()-ROW(A$62)+1))),),"")</f>
        <v/>
      </c>
      <c r="AC108" s="0" t="str">
        <f aca="false" t="array" ref="AC108:AC108">IFERROR(CONCATENATE((INDEX($AF$7:$AF$59,SMALL(IF($AF$7:$AF$59&lt;&gt;"",IF($AC$7:$AC$59&lt;&gt;"",ROW($AC$7:$AC$59)-MIN(ROW($AC$7:$AC$59))+1,""),""),ROW()-ROW(A$62)+1)))," "),"")</f>
        <v/>
      </c>
      <c r="AD108" s="0" t="str">
        <f aca="false" t="array" ref="AD108:AD108">IFERROR(CONCATENATE(TEXT(INDEX($AC$7:$AC$59,SMALL(IF($AF$7:$AF$59&lt;&gt;"",IF($AC$7:$AC$59&lt;&gt;"",ROW($AC$7:$AC$59)-MIN(ROW($AC$7:$AC$59))+1,""),""),ROW()-ROW(A$62)+1)),"##0")," "),"")</f>
        <v/>
      </c>
      <c r="AE108" s="0" t="str">
        <f aca="false" t="array" ref="AE108:AE108">IFERROR(CONCATENATE((INDEX($A$7:$A$59,SMALL(IF($AF$7:$AF$59&lt;&gt;"",IF($AC$7:$AC$59&lt;&gt;"",ROW($AC$7:$AC$59)-MIN(ROW($AC$7:$AC$59))+1,""),""),ROW()-ROW(A$62)+1))),),"")</f>
        <v/>
      </c>
      <c r="AH108" s="0" t="str">
        <f aca="false" t="array" ref="AH108:AH108">IFERROR(CONCATENATE((INDEX($AK$7:$AK$59,SMALL(IF($AK$7:$AK$59&lt;&gt;"",IF($AH$7:$AH$59&lt;&gt;"",ROW($AH$7:$AH$59)-MIN(ROW($AH$7:$AH$59))+1,""),""),ROW()-ROW(A$62)+1)))," "),"")</f>
        <v/>
      </c>
      <c r="AI108" s="0" t="str">
        <f aca="false" t="array" ref="AI108:AI108">IFERROR(CONCATENATE(TEXT(INDEX($AH$7:$AH$59,SMALL(IF($AK$7:$AK$59&lt;&gt;"",IF($AH$7:$AH$59&lt;&gt;"",ROW($AH$7:$AH$59)-MIN(ROW($AH$7:$AH$59))+1,""),""),ROW()-ROW(A$62)+1)),"##0")," "),"")</f>
        <v/>
      </c>
      <c r="AJ108" s="0" t="str">
        <f aca="false" t="array" ref="AJ108:AJ108">IFERROR(CONCATENATE((INDEX($A$7:$A$59,SMALL(IF($AK$7:$AK$59&lt;&gt;"",IF($AH$7:$AH$59&lt;&gt;"",ROW($AH$7:$AH$59)-MIN(ROW($AH$7:$AH$59))+1,""),""),ROW()-ROW(A$62)+1))),),"")</f>
        <v/>
      </c>
    </row>
    <row r="109" customFormat="false" ht="15" hidden="false" customHeight="false" outlineLevel="0" collapsed="false">
      <c r="I109" s="0" t="str">
        <f aca="false" t="array" ref="I109:I109">IFERROR(CONCATENATE(TEXT(INDEX($I$7:$I$59,SMALL(IF($L$7:$L$59&lt;&gt;"",IF($I$7:$I$59&lt;&gt;"",ROW($I$7:$I$59)-MIN(ROW($I$7:$I$59))+1,""),""),ROW()-ROW(A$62)+1)),"##0"),","),"")</f>
        <v/>
      </c>
      <c r="J109" s="0" t="str">
        <f aca="false" t="array" ref="J109:J109">IFERROR(CONCATENATE((INDEX($L$7:$L$59,SMALL(IF($L$7:$L$59&lt;&gt;"",IF($I$7:$I$59&lt;&gt;"",ROW($I$7:$I$59)-MIN(ROW($I$7:$I$59))+1,""),""),ROW()-ROW(A$62)+1))),","),"")</f>
        <v/>
      </c>
      <c r="K109" s="0" t="str">
        <f aca="false" t="array" ref="K109:K109">IFERROR(CONCATENATE((INDEX($A$7:$A$59,SMALL(IF($L$7:$L$59&lt;&gt;"",IF($I$7:$I$59&lt;&gt;"",ROW($I$7:$I$59)-MIN(ROW($I$7:$I$59))+1,""),""),ROW()-ROW(A$62)+1))),),"")</f>
        <v/>
      </c>
      <c r="N109" s="0" t="str">
        <f aca="false" t="array" ref="N109:N109">IFERROR(CONCATENATE((INDEX($Q$7:$Q$59,SMALL(IF($Q$7:$Q$59&lt;&gt;"",IF($N$7:$N$59&lt;&gt;"",ROW($N$7:$N$59)-MIN(ROW($N$7:$N$59))+1,""),""),ROW()-ROW(A$62)+1)))," "),"")</f>
        <v/>
      </c>
      <c r="O109" s="0" t="str">
        <f aca="false" t="array" ref="O109:O109">IFERROR(CONCATENATE(TEXT(INDEX($N$7:$N$59,SMALL(IF($Q$7:$Q$59&lt;&gt;"",IF($N$7:$N$59&lt;&gt;"",ROW($N$7:$N$59)-MIN(ROW($N$7:$N$59))+1,""),""),ROW()-ROW(A$62)+1)),"##0")," "),"")</f>
        <v/>
      </c>
      <c r="P109" s="0" t="str">
        <f aca="false" t="array" ref="P109:P109">IFERROR(CONCATENATE((INDEX($A$7:$A$59,SMALL(IF($Q$7:$Q$59&lt;&gt;"",IF($N$7:$N$59&lt;&gt;"",ROW($N$7:$N$59)-MIN(ROW($N$7:$N$59))+1,""),""),ROW()-ROW(A$62)+1))),),"")</f>
        <v/>
      </c>
      <c r="S109" s="0" t="str">
        <f aca="false" t="array" ref="S109:S109">IFERROR(CONCATENATE((INDEX($V$7:$V$59,SMALL(IF($V$7:$V$59&lt;&gt;"",IF($S$7:$S$59&lt;&gt;"",ROW($S$7:$S$59)-MIN(ROW($S$7:$S$59))+1,""),""),ROW()-ROW(A$62)+1)))," "),"")</f>
        <v/>
      </c>
      <c r="T109" s="0" t="str">
        <f aca="false" t="array" ref="T109:T109">IFERROR(CONCATENATE(TEXT(INDEX($S$7:$S$59,SMALL(IF($V$7:$V$59&lt;&gt;"",IF($S$7:$S$59&lt;&gt;"",ROW($S$7:$S$59)-MIN(ROW($S$7:$S$59))+1,""),""),ROW()-ROW(A$62)+1)),"##0")," "),"")</f>
        <v/>
      </c>
      <c r="U109" s="0" t="str">
        <f aca="false" t="array" ref="U109:U109">IFERROR(CONCATENATE((INDEX($A$7:$A$59,SMALL(IF($V$7:$V$59&lt;&gt;"",IF($S$7:$S$59&lt;&gt;"",ROW($S$7:$S$59)-MIN(ROW($S$7:$S$59))+1,""),""),ROW()-ROW(A$62)+1))),),"")</f>
        <v/>
      </c>
      <c r="X109" s="0" t="str">
        <f aca="false" t="array" ref="X109:X109">IFERROR(CONCATENATE((INDEX($AA$7:$AA$59,SMALL(IF($AA$7:$AA$59&lt;&gt;"",IF($X$7:$X$59&lt;&gt;"",ROW($X$7:$X$59)-MIN(ROW($X$7:$X$59))+1,""),""),ROW()-ROW(A$62)+1))),","),"")</f>
        <v/>
      </c>
      <c r="Y109" s="0" t="str">
        <f aca="false" t="array" ref="Y109:Y109">IFERROR(CONCATENATE(TEXT(INDEX($X$7:$X$59,SMALL(IF($AA$7:$AA$59&lt;&gt;"",IF($X$7:$X$59&lt;&gt;"",ROW($X$7:$X$59)-MIN(ROW($X$7:$X$59))+1,""),""),ROW()-ROW(A$62)+1)),"##0"),","),"")</f>
        <v/>
      </c>
      <c r="Z109" s="0" t="str">
        <f aca="false" t="array" ref="Z109:Z109">IFERROR(CONCATENATE((INDEX($A$7:$A$59,SMALL(IF($AA$7:$AA$59&lt;&gt;"",IF($X$7:$X$59&lt;&gt;"",ROW($X$7:$X$59)-MIN(ROW($X$7:$X$59))+1,""),""),ROW()-ROW(A$62)+1))),),"")</f>
        <v/>
      </c>
      <c r="AC109" s="0" t="str">
        <f aca="false" t="array" ref="AC109:AC109">IFERROR(CONCATENATE((INDEX($AF$7:$AF$59,SMALL(IF($AF$7:$AF$59&lt;&gt;"",IF($AC$7:$AC$59&lt;&gt;"",ROW($AC$7:$AC$59)-MIN(ROW($AC$7:$AC$59))+1,""),""),ROW()-ROW(A$62)+1)))," "),"")</f>
        <v/>
      </c>
      <c r="AD109" s="0" t="str">
        <f aca="false" t="array" ref="AD109:AD109">IFERROR(CONCATENATE(TEXT(INDEX($AC$7:$AC$59,SMALL(IF($AF$7:$AF$59&lt;&gt;"",IF($AC$7:$AC$59&lt;&gt;"",ROW($AC$7:$AC$59)-MIN(ROW($AC$7:$AC$59))+1,""),""),ROW()-ROW(A$62)+1)),"##0")," "),"")</f>
        <v/>
      </c>
      <c r="AE109" s="0" t="str">
        <f aca="false" t="array" ref="AE109:AE109">IFERROR(CONCATENATE((INDEX($A$7:$A$59,SMALL(IF($AF$7:$AF$59&lt;&gt;"",IF($AC$7:$AC$59&lt;&gt;"",ROW($AC$7:$AC$59)-MIN(ROW($AC$7:$AC$59))+1,""),""),ROW()-ROW(A$62)+1))),),"")</f>
        <v/>
      </c>
      <c r="AH109" s="0" t="str">
        <f aca="false" t="array" ref="AH109:AH109">IFERROR(CONCATENATE((INDEX($AK$7:$AK$59,SMALL(IF($AK$7:$AK$59&lt;&gt;"",IF($AH$7:$AH$59&lt;&gt;"",ROW($AH$7:$AH$59)-MIN(ROW($AH$7:$AH$59))+1,""),""),ROW()-ROW(A$62)+1)))," "),"")</f>
        <v/>
      </c>
      <c r="AI109" s="0" t="str">
        <f aca="false" t="array" ref="AI109:AI109">IFERROR(CONCATENATE(TEXT(INDEX($AH$7:$AH$59,SMALL(IF($AK$7:$AK$59&lt;&gt;"",IF($AH$7:$AH$59&lt;&gt;"",ROW($AH$7:$AH$59)-MIN(ROW($AH$7:$AH$59))+1,""),""),ROW()-ROW(A$62)+1)),"##0")," "),"")</f>
        <v/>
      </c>
      <c r="AJ109" s="0" t="str">
        <f aca="false" t="array" ref="AJ109:AJ109">IFERROR(CONCATENATE((INDEX($A$7:$A$59,SMALL(IF($AK$7:$AK$59&lt;&gt;"",IF($AH$7:$AH$59&lt;&gt;"",ROW($AH$7:$AH$59)-MIN(ROW($AH$7:$AH$59))+1,""),""),ROW()-ROW(A$62)+1))),),"")</f>
        <v/>
      </c>
    </row>
    <row r="110" customFormat="false" ht="15" hidden="false" customHeight="false" outlineLevel="0" collapsed="false">
      <c r="I110" s="0" t="str">
        <f aca="false" t="array" ref="I110:I110">IFERROR(CONCATENATE(TEXT(INDEX($I$7:$I$59,SMALL(IF($L$7:$L$59&lt;&gt;"",IF($I$7:$I$59&lt;&gt;"",ROW($I$7:$I$59)-MIN(ROW($I$7:$I$59))+1,""),""),ROW()-ROW(A$62)+1)),"##0"),","),"")</f>
        <v/>
      </c>
      <c r="J110" s="0" t="str">
        <f aca="false" t="array" ref="J110:J110">IFERROR(CONCATENATE((INDEX($L$7:$L$59,SMALL(IF($L$7:$L$59&lt;&gt;"",IF($I$7:$I$59&lt;&gt;"",ROW($I$7:$I$59)-MIN(ROW($I$7:$I$59))+1,""),""),ROW()-ROW(A$62)+1))),","),"")</f>
        <v/>
      </c>
      <c r="K110" s="0" t="str">
        <f aca="false" t="array" ref="K110:K110">IFERROR(CONCATENATE((INDEX($A$7:$A$59,SMALL(IF($L$7:$L$59&lt;&gt;"",IF($I$7:$I$59&lt;&gt;"",ROW($I$7:$I$59)-MIN(ROW($I$7:$I$59))+1,""),""),ROW()-ROW(A$62)+1))),),"")</f>
        <v/>
      </c>
      <c r="N110" s="0" t="str">
        <f aca="false" t="array" ref="N110:N110">IFERROR(CONCATENATE((INDEX($Q$7:$Q$59,SMALL(IF($Q$7:$Q$59&lt;&gt;"",IF($N$7:$N$59&lt;&gt;"",ROW($N$7:$N$59)-MIN(ROW($N$7:$N$59))+1,""),""),ROW()-ROW(A$62)+1)))," "),"")</f>
        <v/>
      </c>
      <c r="O110" s="0" t="str">
        <f aca="false" t="array" ref="O110:O110">IFERROR(CONCATENATE(TEXT(INDEX($N$7:$N$59,SMALL(IF($Q$7:$Q$59&lt;&gt;"",IF($N$7:$N$59&lt;&gt;"",ROW($N$7:$N$59)-MIN(ROW($N$7:$N$59))+1,""),""),ROW()-ROW(A$62)+1)),"##0")," "),"")</f>
        <v/>
      </c>
      <c r="P110" s="0" t="str">
        <f aca="false" t="array" ref="P110:P110">IFERROR(CONCATENATE((INDEX($A$7:$A$59,SMALL(IF($Q$7:$Q$59&lt;&gt;"",IF($N$7:$N$59&lt;&gt;"",ROW($N$7:$N$59)-MIN(ROW($N$7:$N$59))+1,""),""),ROW()-ROW(A$62)+1))),),"")</f>
        <v/>
      </c>
      <c r="S110" s="0" t="str">
        <f aca="false" t="array" ref="S110:S110">IFERROR(CONCATENATE((INDEX($V$7:$V$59,SMALL(IF($V$7:$V$59&lt;&gt;"",IF($S$7:$S$59&lt;&gt;"",ROW($S$7:$S$59)-MIN(ROW($S$7:$S$59))+1,""),""),ROW()-ROW(A$62)+1)))," "),"")</f>
        <v/>
      </c>
      <c r="T110" s="0" t="str">
        <f aca="false" t="array" ref="T110:T110">IFERROR(CONCATENATE(TEXT(INDEX($S$7:$S$59,SMALL(IF($V$7:$V$59&lt;&gt;"",IF($S$7:$S$59&lt;&gt;"",ROW($S$7:$S$59)-MIN(ROW($S$7:$S$59))+1,""),""),ROW()-ROW(A$62)+1)),"##0")," "),"")</f>
        <v/>
      </c>
      <c r="U110" s="0" t="str">
        <f aca="false" t="array" ref="U110:U110">IFERROR(CONCATENATE((INDEX($A$7:$A$59,SMALL(IF($V$7:$V$59&lt;&gt;"",IF($S$7:$S$59&lt;&gt;"",ROW($S$7:$S$59)-MIN(ROW($S$7:$S$59))+1,""),""),ROW()-ROW(A$62)+1))),),"")</f>
        <v/>
      </c>
      <c r="X110" s="0" t="str">
        <f aca="false" t="array" ref="X110:X110">IFERROR(CONCATENATE((INDEX($AA$7:$AA$59,SMALL(IF($AA$7:$AA$59&lt;&gt;"",IF($X$7:$X$59&lt;&gt;"",ROW($X$7:$X$59)-MIN(ROW($X$7:$X$59))+1,""),""),ROW()-ROW(A$62)+1))),","),"")</f>
        <v/>
      </c>
      <c r="Y110" s="0" t="str">
        <f aca="false" t="array" ref="Y110:Y110">IFERROR(CONCATENATE(TEXT(INDEX($X$7:$X$59,SMALL(IF($AA$7:$AA$59&lt;&gt;"",IF($X$7:$X$59&lt;&gt;"",ROW($X$7:$X$59)-MIN(ROW($X$7:$X$59))+1,""),""),ROW()-ROW(A$62)+1)),"##0"),","),"")</f>
        <v/>
      </c>
      <c r="Z110" s="0" t="str">
        <f aca="false" t="array" ref="Z110:Z110">IFERROR(CONCATENATE((INDEX($A$7:$A$59,SMALL(IF($AA$7:$AA$59&lt;&gt;"",IF($X$7:$X$59&lt;&gt;"",ROW($X$7:$X$59)-MIN(ROW($X$7:$X$59))+1,""),""),ROW()-ROW(A$62)+1))),),"")</f>
        <v/>
      </c>
      <c r="AC110" s="0" t="str">
        <f aca="false" t="array" ref="AC110:AC110">IFERROR(CONCATENATE((INDEX($AF$7:$AF$59,SMALL(IF($AF$7:$AF$59&lt;&gt;"",IF($AC$7:$AC$59&lt;&gt;"",ROW($AC$7:$AC$59)-MIN(ROW($AC$7:$AC$59))+1,""),""),ROW()-ROW(A$62)+1)))," "),"")</f>
        <v/>
      </c>
      <c r="AD110" s="0" t="str">
        <f aca="false" t="array" ref="AD110:AD110">IFERROR(CONCATENATE(TEXT(INDEX($AC$7:$AC$59,SMALL(IF($AF$7:$AF$59&lt;&gt;"",IF($AC$7:$AC$59&lt;&gt;"",ROW($AC$7:$AC$59)-MIN(ROW($AC$7:$AC$59))+1,""),""),ROW()-ROW(A$62)+1)),"##0")," "),"")</f>
        <v/>
      </c>
      <c r="AE110" s="0" t="str">
        <f aca="false" t="array" ref="AE110:AE110">IFERROR(CONCATENATE((INDEX($A$7:$A$59,SMALL(IF($AF$7:$AF$59&lt;&gt;"",IF($AC$7:$AC$59&lt;&gt;"",ROW($AC$7:$AC$59)-MIN(ROW($AC$7:$AC$59))+1,""),""),ROW()-ROW(A$62)+1))),),"")</f>
        <v/>
      </c>
      <c r="AH110" s="0" t="str">
        <f aca="false" t="array" ref="AH110:AH110">IFERROR(CONCATENATE((INDEX($AK$7:$AK$59,SMALL(IF($AK$7:$AK$59&lt;&gt;"",IF($AH$7:$AH$59&lt;&gt;"",ROW($AH$7:$AH$59)-MIN(ROW($AH$7:$AH$59))+1,""),""),ROW()-ROW(A$62)+1)))," "),"")</f>
        <v/>
      </c>
      <c r="AI110" s="0" t="str">
        <f aca="false" t="array" ref="AI110:AI110">IFERROR(CONCATENATE(TEXT(INDEX($AH$7:$AH$59,SMALL(IF($AK$7:$AK$59&lt;&gt;"",IF($AH$7:$AH$59&lt;&gt;"",ROW($AH$7:$AH$59)-MIN(ROW($AH$7:$AH$59))+1,""),""),ROW()-ROW(A$62)+1)),"##0")," "),"")</f>
        <v/>
      </c>
      <c r="AJ110" s="0" t="str">
        <f aca="false" t="array" ref="AJ110:AJ110">IFERROR(CONCATENATE((INDEX($A$7:$A$59,SMALL(IF($AK$7:$AK$59&lt;&gt;"",IF($AH$7:$AH$59&lt;&gt;"",ROW($AH$7:$AH$59)-MIN(ROW($AH$7:$AH$59))+1,""),""),ROW()-ROW(A$62)+1))),),"")</f>
        <v/>
      </c>
    </row>
    <row r="111" customFormat="false" ht="15" hidden="false" customHeight="false" outlineLevel="0" collapsed="false">
      <c r="I111" s="0" t="str">
        <f aca="false" t="array" ref="I111:I111">IFERROR(CONCATENATE(TEXT(INDEX($I$7:$I$59,SMALL(IF($L$7:$L$59&lt;&gt;"",IF($I$7:$I$59&lt;&gt;"",ROW($I$7:$I$59)-MIN(ROW($I$7:$I$59))+1,""),""),ROW()-ROW(A$62)+1)),"##0"),","),"")</f>
        <v/>
      </c>
      <c r="J111" s="0" t="str">
        <f aca="false" t="array" ref="J111:J111">IFERROR(CONCATENATE((INDEX($L$7:$L$59,SMALL(IF($L$7:$L$59&lt;&gt;"",IF($I$7:$I$59&lt;&gt;"",ROW($I$7:$I$59)-MIN(ROW($I$7:$I$59))+1,""),""),ROW()-ROW(A$62)+1))),","),"")</f>
        <v/>
      </c>
      <c r="K111" s="0" t="str">
        <f aca="false" t="array" ref="K111:K111">IFERROR(CONCATENATE((INDEX($A$7:$A$59,SMALL(IF($L$7:$L$59&lt;&gt;"",IF($I$7:$I$59&lt;&gt;"",ROW($I$7:$I$59)-MIN(ROW($I$7:$I$59))+1,""),""),ROW()-ROW(A$62)+1))),),"")</f>
        <v/>
      </c>
      <c r="N111" s="0" t="str">
        <f aca="false" t="array" ref="N111:N111">IFERROR(CONCATENATE((INDEX($Q$7:$Q$59,SMALL(IF($Q$7:$Q$59&lt;&gt;"",IF($N$7:$N$59&lt;&gt;"",ROW($N$7:$N$59)-MIN(ROW($N$7:$N$59))+1,""),""),ROW()-ROW(A$62)+1)))," "),"")</f>
        <v/>
      </c>
      <c r="O111" s="0" t="str">
        <f aca="false" t="array" ref="O111:O111">IFERROR(CONCATENATE(TEXT(INDEX($N$7:$N$59,SMALL(IF($Q$7:$Q$59&lt;&gt;"",IF($N$7:$N$59&lt;&gt;"",ROW($N$7:$N$59)-MIN(ROW($N$7:$N$59))+1,""),""),ROW()-ROW(A$62)+1)),"##0")," "),"")</f>
        <v/>
      </c>
      <c r="P111" s="0" t="str">
        <f aca="false" t="array" ref="P111:P111">IFERROR(CONCATENATE((INDEX($A$7:$A$59,SMALL(IF($Q$7:$Q$59&lt;&gt;"",IF($N$7:$N$59&lt;&gt;"",ROW($N$7:$N$59)-MIN(ROW($N$7:$N$59))+1,""),""),ROW()-ROW(A$62)+1))),),"")</f>
        <v/>
      </c>
      <c r="S111" s="0" t="str">
        <f aca="false" t="array" ref="S111:S111">IFERROR(CONCATENATE((INDEX($V$7:$V$59,SMALL(IF($V$7:$V$59&lt;&gt;"",IF($S$7:$S$59&lt;&gt;"",ROW($S$7:$S$59)-MIN(ROW($S$7:$S$59))+1,""),""),ROW()-ROW(A$62)+1)))," "),"")</f>
        <v/>
      </c>
      <c r="T111" s="0" t="str">
        <f aca="false" t="array" ref="T111:T111">IFERROR(CONCATENATE(TEXT(INDEX($S$7:$S$59,SMALL(IF($V$7:$V$59&lt;&gt;"",IF($S$7:$S$59&lt;&gt;"",ROW($S$7:$S$59)-MIN(ROW($S$7:$S$59))+1,""),""),ROW()-ROW(A$62)+1)),"##0")," "),"")</f>
        <v/>
      </c>
      <c r="U111" s="0" t="str">
        <f aca="false" t="array" ref="U111:U111">IFERROR(CONCATENATE((INDEX($A$7:$A$59,SMALL(IF($V$7:$V$59&lt;&gt;"",IF($S$7:$S$59&lt;&gt;"",ROW($S$7:$S$59)-MIN(ROW($S$7:$S$59))+1,""),""),ROW()-ROW(A$62)+1))),),"")</f>
        <v/>
      </c>
      <c r="X111" s="0" t="str">
        <f aca="false" t="array" ref="X111:X111">IFERROR(CONCATENATE((INDEX($AA$7:$AA$59,SMALL(IF($AA$7:$AA$59&lt;&gt;"",IF($X$7:$X$59&lt;&gt;"",ROW($X$7:$X$59)-MIN(ROW($X$7:$X$59))+1,""),""),ROW()-ROW(A$62)+1))),","),"")</f>
        <v/>
      </c>
      <c r="Y111" s="0" t="str">
        <f aca="false" t="array" ref="Y111:Y111">IFERROR(CONCATENATE(TEXT(INDEX($X$7:$X$59,SMALL(IF($AA$7:$AA$59&lt;&gt;"",IF($X$7:$X$59&lt;&gt;"",ROW($X$7:$X$59)-MIN(ROW($X$7:$X$59))+1,""),""),ROW()-ROW(A$62)+1)),"##0"),","),"")</f>
        <v/>
      </c>
      <c r="Z111" s="0" t="str">
        <f aca="false" t="array" ref="Z111:Z111">IFERROR(CONCATENATE((INDEX($A$7:$A$59,SMALL(IF($AA$7:$AA$59&lt;&gt;"",IF($X$7:$X$59&lt;&gt;"",ROW($X$7:$X$59)-MIN(ROW($X$7:$X$59))+1,""),""),ROW()-ROW(A$62)+1))),),"")</f>
        <v/>
      </c>
      <c r="AC111" s="0" t="str">
        <f aca="false" t="array" ref="AC111:AC111">IFERROR(CONCATENATE((INDEX($AF$7:$AF$59,SMALL(IF($AF$7:$AF$59&lt;&gt;"",IF($AC$7:$AC$59&lt;&gt;"",ROW($AC$7:$AC$59)-MIN(ROW($AC$7:$AC$59))+1,""),""),ROW()-ROW(A$62)+1)))," "),"")</f>
        <v/>
      </c>
      <c r="AD111" s="0" t="str">
        <f aca="false" t="array" ref="AD111:AD111">IFERROR(CONCATENATE(TEXT(INDEX($AC$7:$AC$59,SMALL(IF($AF$7:$AF$59&lt;&gt;"",IF($AC$7:$AC$59&lt;&gt;"",ROW($AC$7:$AC$59)-MIN(ROW($AC$7:$AC$59))+1,""),""),ROW()-ROW(A$62)+1)),"##0")," "),"")</f>
        <v/>
      </c>
      <c r="AE111" s="0" t="str">
        <f aca="false" t="array" ref="AE111:AE111">IFERROR(CONCATENATE((INDEX($A$7:$A$59,SMALL(IF($AF$7:$AF$59&lt;&gt;"",IF($AC$7:$AC$59&lt;&gt;"",ROW($AC$7:$AC$59)-MIN(ROW($AC$7:$AC$59))+1,""),""),ROW()-ROW(A$62)+1))),),"")</f>
        <v/>
      </c>
      <c r="AH111" s="0" t="str">
        <f aca="false" t="array" ref="AH111:AH111">IFERROR(CONCATENATE((INDEX($AK$7:$AK$59,SMALL(IF($AK$7:$AK$59&lt;&gt;"",IF($AH$7:$AH$59&lt;&gt;"",ROW($AH$7:$AH$59)-MIN(ROW($AH$7:$AH$59))+1,""),""),ROW()-ROW(A$62)+1)))," "),"")</f>
        <v/>
      </c>
      <c r="AI111" s="0" t="str">
        <f aca="false" t="array" ref="AI111:AI111">IFERROR(CONCATENATE(TEXT(INDEX($AH$7:$AH$59,SMALL(IF($AK$7:$AK$59&lt;&gt;"",IF($AH$7:$AH$59&lt;&gt;"",ROW($AH$7:$AH$59)-MIN(ROW($AH$7:$AH$59))+1,""),""),ROW()-ROW(A$62)+1)),"##0")," "),"")</f>
        <v/>
      </c>
      <c r="AJ111" s="0" t="str">
        <f aca="false" t="array" ref="AJ111:AJ111">IFERROR(CONCATENATE((INDEX($A$7:$A$59,SMALL(IF($AK$7:$AK$59&lt;&gt;"",IF($AH$7:$AH$59&lt;&gt;"",ROW($AH$7:$AH$59)-MIN(ROW($AH$7:$AH$59))+1,""),""),ROW()-ROW(A$62)+1))),),"")</f>
        <v/>
      </c>
    </row>
    <row r="112" customFormat="false" ht="15" hidden="false" customHeight="false" outlineLevel="0" collapsed="false">
      <c r="I112" s="0" t="str">
        <f aca="false" t="array" ref="I112:I112">IFERROR(CONCATENATE(TEXT(INDEX($I$7:$I$59,SMALL(IF($L$7:$L$59&lt;&gt;"",IF($I$7:$I$59&lt;&gt;"",ROW($I$7:$I$59)-MIN(ROW($I$7:$I$59))+1,""),""),ROW()-ROW(A$62)+1)),"##0"),","),"")</f>
        <v/>
      </c>
      <c r="J112" s="0" t="str">
        <f aca="false" t="array" ref="J112:J112">IFERROR(CONCATENATE((INDEX($L$7:$L$59,SMALL(IF($L$7:$L$59&lt;&gt;"",IF($I$7:$I$59&lt;&gt;"",ROW($I$7:$I$59)-MIN(ROW($I$7:$I$59))+1,""),""),ROW()-ROW(A$62)+1))),","),"")</f>
        <v/>
      </c>
      <c r="K112" s="0" t="str">
        <f aca="false" t="array" ref="K112:K112">IFERROR(CONCATENATE((INDEX($A$7:$A$59,SMALL(IF($L$7:$L$59&lt;&gt;"",IF($I$7:$I$59&lt;&gt;"",ROW($I$7:$I$59)-MIN(ROW($I$7:$I$59))+1,""),""),ROW()-ROW(A$62)+1))),),"")</f>
        <v/>
      </c>
      <c r="N112" s="0" t="str">
        <f aca="false" t="array" ref="N112:N112">IFERROR(CONCATENATE((INDEX($Q$7:$Q$59,SMALL(IF($Q$7:$Q$59&lt;&gt;"",IF($N$7:$N$59&lt;&gt;"",ROW($N$7:$N$59)-MIN(ROW($N$7:$N$59))+1,""),""),ROW()-ROW(A$62)+1)))," "),"")</f>
        <v/>
      </c>
      <c r="O112" s="0" t="str">
        <f aca="false" t="array" ref="O112:O112">IFERROR(CONCATENATE(TEXT(INDEX($N$7:$N$59,SMALL(IF($Q$7:$Q$59&lt;&gt;"",IF($N$7:$N$59&lt;&gt;"",ROW($N$7:$N$59)-MIN(ROW($N$7:$N$59))+1,""),""),ROW()-ROW(A$62)+1)),"##0")," "),"")</f>
        <v/>
      </c>
      <c r="P112" s="0" t="str">
        <f aca="false" t="array" ref="P112:P112">IFERROR(CONCATENATE((INDEX($A$7:$A$59,SMALL(IF($Q$7:$Q$59&lt;&gt;"",IF($N$7:$N$59&lt;&gt;"",ROW($N$7:$N$59)-MIN(ROW($N$7:$N$59))+1,""),""),ROW()-ROW(A$62)+1))),),"")</f>
        <v/>
      </c>
      <c r="S112" s="0" t="str">
        <f aca="false" t="array" ref="S112:S112">IFERROR(CONCATENATE((INDEX($V$7:$V$59,SMALL(IF($V$7:$V$59&lt;&gt;"",IF($S$7:$S$59&lt;&gt;"",ROW($S$7:$S$59)-MIN(ROW($S$7:$S$59))+1,""),""),ROW()-ROW(A$62)+1)))," "),"")</f>
        <v/>
      </c>
      <c r="T112" s="0" t="str">
        <f aca="false" t="array" ref="T112:T112">IFERROR(CONCATENATE(TEXT(INDEX($S$7:$S$59,SMALL(IF($V$7:$V$59&lt;&gt;"",IF($S$7:$S$59&lt;&gt;"",ROW($S$7:$S$59)-MIN(ROW($S$7:$S$59))+1,""),""),ROW()-ROW(A$62)+1)),"##0")," "),"")</f>
        <v/>
      </c>
      <c r="U112" s="0" t="str">
        <f aca="false" t="array" ref="U112:U112">IFERROR(CONCATENATE((INDEX($A$7:$A$59,SMALL(IF($V$7:$V$59&lt;&gt;"",IF($S$7:$S$59&lt;&gt;"",ROW($S$7:$S$59)-MIN(ROW($S$7:$S$59))+1,""),""),ROW()-ROW(A$62)+1))),),"")</f>
        <v/>
      </c>
      <c r="X112" s="0" t="str">
        <f aca="false" t="array" ref="X112:X112">IFERROR(CONCATENATE((INDEX($AA$7:$AA$59,SMALL(IF($AA$7:$AA$59&lt;&gt;"",IF($X$7:$X$59&lt;&gt;"",ROW($X$7:$X$59)-MIN(ROW($X$7:$X$59))+1,""),""),ROW()-ROW(A$62)+1))),","),"")</f>
        <v/>
      </c>
      <c r="Y112" s="0" t="str">
        <f aca="false" t="array" ref="Y112:Y112">IFERROR(CONCATENATE(TEXT(INDEX($X$7:$X$59,SMALL(IF($AA$7:$AA$59&lt;&gt;"",IF($X$7:$X$59&lt;&gt;"",ROW($X$7:$X$59)-MIN(ROW($X$7:$X$59))+1,""),""),ROW()-ROW(A$62)+1)),"##0"),","),"")</f>
        <v/>
      </c>
      <c r="Z112" s="0" t="str">
        <f aca="false" t="array" ref="Z112:Z112">IFERROR(CONCATENATE((INDEX($A$7:$A$59,SMALL(IF($AA$7:$AA$59&lt;&gt;"",IF($X$7:$X$59&lt;&gt;"",ROW($X$7:$X$59)-MIN(ROW($X$7:$X$59))+1,""),""),ROW()-ROW(A$62)+1))),),"")</f>
        <v/>
      </c>
      <c r="AC112" s="0" t="str">
        <f aca="false" t="array" ref="AC112:AC112">IFERROR(CONCATENATE((INDEX($AF$7:$AF$59,SMALL(IF($AF$7:$AF$59&lt;&gt;"",IF($AC$7:$AC$59&lt;&gt;"",ROW($AC$7:$AC$59)-MIN(ROW($AC$7:$AC$59))+1,""),""),ROW()-ROW(A$62)+1)))," "),"")</f>
        <v/>
      </c>
      <c r="AD112" s="0" t="str">
        <f aca="false" t="array" ref="AD112:AD112">IFERROR(CONCATENATE(TEXT(INDEX($AC$7:$AC$59,SMALL(IF($AF$7:$AF$59&lt;&gt;"",IF($AC$7:$AC$59&lt;&gt;"",ROW($AC$7:$AC$59)-MIN(ROW($AC$7:$AC$59))+1,""),""),ROW()-ROW(A$62)+1)),"##0")," "),"")</f>
        <v/>
      </c>
      <c r="AE112" s="0" t="str">
        <f aca="false" t="array" ref="AE112:AE112">IFERROR(CONCATENATE((INDEX($A$7:$A$59,SMALL(IF($AF$7:$AF$59&lt;&gt;"",IF($AC$7:$AC$59&lt;&gt;"",ROW($AC$7:$AC$59)-MIN(ROW($AC$7:$AC$59))+1,""),""),ROW()-ROW(A$62)+1))),),"")</f>
        <v/>
      </c>
      <c r="AH112" s="0" t="str">
        <f aca="false" t="array" ref="AH112:AH112">IFERROR(CONCATENATE((INDEX($AK$7:$AK$59,SMALL(IF($AK$7:$AK$59&lt;&gt;"",IF($AH$7:$AH$59&lt;&gt;"",ROW($AH$7:$AH$59)-MIN(ROW($AH$7:$AH$59))+1,""),""),ROW()-ROW(A$62)+1)))," "),"")</f>
        <v/>
      </c>
      <c r="AI112" s="0" t="str">
        <f aca="false" t="array" ref="AI112:AI112">IFERROR(CONCATENATE(TEXT(INDEX($AH$7:$AH$59,SMALL(IF($AK$7:$AK$59&lt;&gt;"",IF($AH$7:$AH$59&lt;&gt;"",ROW($AH$7:$AH$59)-MIN(ROW($AH$7:$AH$59))+1,""),""),ROW()-ROW(A$62)+1)),"##0")," "),"")</f>
        <v/>
      </c>
      <c r="AJ112" s="0" t="str">
        <f aca="false" t="array" ref="AJ112:AJ112">IFERROR(CONCATENATE((INDEX($A$7:$A$59,SMALL(IF($AK$7:$AK$59&lt;&gt;"",IF($AH$7:$AH$59&lt;&gt;"",ROW($AH$7:$AH$59)-MIN(ROW($AH$7:$AH$59))+1,""),""),ROW()-ROW(A$62)+1))),),"")</f>
        <v/>
      </c>
    </row>
    <row r="113" customFormat="false" ht="15" hidden="false" customHeight="false" outlineLevel="0" collapsed="false">
      <c r="I113" s="0" t="str">
        <f aca="false" t="array" ref="I113:I113">IFERROR(CONCATENATE(TEXT(INDEX($I$7:$I$59,SMALL(IF($L$7:$L$59&lt;&gt;"",IF($I$7:$I$59&lt;&gt;"",ROW($I$7:$I$59)-MIN(ROW($I$7:$I$59))+1,""),""),ROW()-ROW(A$62)+1)),"##0"),","),"")</f>
        <v/>
      </c>
      <c r="J113" s="0" t="str">
        <f aca="false" t="array" ref="J113:J113">IFERROR(CONCATENATE((INDEX($L$7:$L$59,SMALL(IF($L$7:$L$59&lt;&gt;"",IF($I$7:$I$59&lt;&gt;"",ROW($I$7:$I$59)-MIN(ROW($I$7:$I$59))+1,""),""),ROW()-ROW(A$62)+1))),","),"")</f>
        <v/>
      </c>
      <c r="K113" s="0" t="str">
        <f aca="false" t="array" ref="K113:K113">IFERROR(CONCATENATE((INDEX($A$7:$A$59,SMALL(IF($L$7:$L$59&lt;&gt;"",IF($I$7:$I$59&lt;&gt;"",ROW($I$7:$I$59)-MIN(ROW($I$7:$I$59))+1,""),""),ROW()-ROW(A$62)+1))),),"")</f>
        <v/>
      </c>
      <c r="N113" s="0" t="str">
        <f aca="false" t="array" ref="N113:N113">IFERROR(CONCATENATE((INDEX($Q$7:$Q$59,SMALL(IF($Q$7:$Q$59&lt;&gt;"",IF($N$7:$N$59&lt;&gt;"",ROW($N$7:$N$59)-MIN(ROW($N$7:$N$59))+1,""),""),ROW()-ROW(A$62)+1)))," "),"")</f>
        <v/>
      </c>
      <c r="O113" s="0" t="str">
        <f aca="false" t="array" ref="O113:O113">IFERROR(CONCATENATE(TEXT(INDEX($N$7:$N$59,SMALL(IF($Q$7:$Q$59&lt;&gt;"",IF($N$7:$N$59&lt;&gt;"",ROW($N$7:$N$59)-MIN(ROW($N$7:$N$59))+1,""),""),ROW()-ROW(A$62)+1)),"##0")," "),"")</f>
        <v/>
      </c>
      <c r="P113" s="0" t="str">
        <f aca="false" t="array" ref="P113:P113">IFERROR(CONCATENATE((INDEX($A$7:$A$59,SMALL(IF($Q$7:$Q$59&lt;&gt;"",IF($N$7:$N$59&lt;&gt;"",ROW($N$7:$N$59)-MIN(ROW($N$7:$N$59))+1,""),""),ROW()-ROW(A$62)+1))),),"")</f>
        <v/>
      </c>
      <c r="S113" s="0" t="str">
        <f aca="false" t="array" ref="S113:S113">IFERROR(CONCATENATE((INDEX($V$7:$V$59,SMALL(IF($V$7:$V$59&lt;&gt;"",IF($S$7:$S$59&lt;&gt;"",ROW($S$7:$S$59)-MIN(ROW($S$7:$S$59))+1,""),""),ROW()-ROW(A$62)+1)))," "),"")</f>
        <v/>
      </c>
      <c r="T113" s="0" t="str">
        <f aca="false" t="array" ref="T113:T113">IFERROR(CONCATENATE(TEXT(INDEX($S$7:$S$59,SMALL(IF($V$7:$V$59&lt;&gt;"",IF($S$7:$S$59&lt;&gt;"",ROW($S$7:$S$59)-MIN(ROW($S$7:$S$59))+1,""),""),ROW()-ROW(A$62)+1)),"##0")," "),"")</f>
        <v/>
      </c>
      <c r="U113" s="0" t="str">
        <f aca="false" t="array" ref="U113:U113">IFERROR(CONCATENATE((INDEX($A$7:$A$59,SMALL(IF($V$7:$V$59&lt;&gt;"",IF($S$7:$S$59&lt;&gt;"",ROW($S$7:$S$59)-MIN(ROW($S$7:$S$59))+1,""),""),ROW()-ROW(A$62)+1))),),"")</f>
        <v/>
      </c>
      <c r="X113" s="0" t="str">
        <f aca="false" t="array" ref="X113:X113">IFERROR(CONCATENATE((INDEX($AA$7:$AA$59,SMALL(IF($AA$7:$AA$59&lt;&gt;"",IF($X$7:$X$59&lt;&gt;"",ROW($X$7:$X$59)-MIN(ROW($X$7:$X$59))+1,""),""),ROW()-ROW(A$62)+1))),","),"")</f>
        <v/>
      </c>
      <c r="Y113" s="0" t="str">
        <f aca="false" t="array" ref="Y113:Y113">IFERROR(CONCATENATE(TEXT(INDEX($X$7:$X$59,SMALL(IF($AA$7:$AA$59&lt;&gt;"",IF($X$7:$X$59&lt;&gt;"",ROW($X$7:$X$59)-MIN(ROW($X$7:$X$59))+1,""),""),ROW()-ROW(A$62)+1)),"##0"),","),"")</f>
        <v/>
      </c>
      <c r="Z113" s="0" t="str">
        <f aca="false" t="array" ref="Z113:Z113">IFERROR(CONCATENATE((INDEX($A$7:$A$59,SMALL(IF($AA$7:$AA$59&lt;&gt;"",IF($X$7:$X$59&lt;&gt;"",ROW($X$7:$X$59)-MIN(ROW($X$7:$X$59))+1,""),""),ROW()-ROW(A$62)+1))),),"")</f>
        <v/>
      </c>
      <c r="AC113" s="0" t="str">
        <f aca="false" t="array" ref="AC113:AC113">IFERROR(CONCATENATE((INDEX($AF$7:$AF$59,SMALL(IF($AF$7:$AF$59&lt;&gt;"",IF($AC$7:$AC$59&lt;&gt;"",ROW($AC$7:$AC$59)-MIN(ROW($AC$7:$AC$59))+1,""),""),ROW()-ROW(A$62)+1)))," "),"")</f>
        <v/>
      </c>
      <c r="AD113" s="0" t="str">
        <f aca="false" t="array" ref="AD113:AD113">IFERROR(CONCATENATE(TEXT(INDEX($AC$7:$AC$59,SMALL(IF($AF$7:$AF$59&lt;&gt;"",IF($AC$7:$AC$59&lt;&gt;"",ROW($AC$7:$AC$59)-MIN(ROW($AC$7:$AC$59))+1,""),""),ROW()-ROW(A$62)+1)),"##0")," "),"")</f>
        <v/>
      </c>
      <c r="AE113" s="0" t="str">
        <f aca="false" t="array" ref="AE113:AE113">IFERROR(CONCATENATE((INDEX($A$7:$A$59,SMALL(IF($AF$7:$AF$59&lt;&gt;"",IF($AC$7:$AC$59&lt;&gt;"",ROW($AC$7:$AC$59)-MIN(ROW($AC$7:$AC$59))+1,""),""),ROW()-ROW(A$62)+1))),),"")</f>
        <v/>
      </c>
      <c r="AH113" s="0" t="str">
        <f aca="false" t="array" ref="AH113:AH113">IFERROR(CONCATENATE((INDEX($AK$7:$AK$59,SMALL(IF($AK$7:$AK$59&lt;&gt;"",IF($AH$7:$AH$59&lt;&gt;"",ROW($AH$7:$AH$59)-MIN(ROW($AH$7:$AH$59))+1,""),""),ROW()-ROW(A$62)+1)))," "),"")</f>
        <v/>
      </c>
      <c r="AI113" s="0" t="str">
        <f aca="false" t="array" ref="AI113:AI113">IFERROR(CONCATENATE(TEXT(INDEX($AH$7:$AH$59,SMALL(IF($AK$7:$AK$59&lt;&gt;"",IF($AH$7:$AH$59&lt;&gt;"",ROW($AH$7:$AH$59)-MIN(ROW($AH$7:$AH$59))+1,""),""),ROW()-ROW(A$62)+1)),"##0")," "),"")</f>
        <v/>
      </c>
      <c r="AJ113" s="0" t="str">
        <f aca="false" t="array" ref="AJ113:AJ113">IFERROR(CONCATENATE((INDEX($A$7:$A$59,SMALL(IF($AK$7:$AK$59&lt;&gt;"",IF($AH$7:$AH$59&lt;&gt;"",ROW($AH$7:$AH$59)-MIN(ROW($AH$7:$AH$59))+1,""),""),ROW()-ROW(A$62)+1))),),"")</f>
        <v/>
      </c>
    </row>
    <row r="114" customFormat="false" ht="15" hidden="false" customHeight="false" outlineLevel="0" collapsed="false">
      <c r="I114" s="0" t="str">
        <f aca="false" t="array" ref="I114:I114">IFERROR(CONCATENATE(TEXT(INDEX($I$7:$I$59,SMALL(IF($L$7:$L$59&lt;&gt;"",IF($I$7:$I$59&lt;&gt;"",ROW($I$7:$I$59)-MIN(ROW($I$7:$I$59))+1,""),""),ROW()-ROW(A$62)+1)),"##0"),","),"")</f>
        <v/>
      </c>
      <c r="J114" s="0" t="str">
        <f aca="false" t="array" ref="J114:J114">IFERROR(CONCATENATE((INDEX($L$7:$L$59,SMALL(IF($L$7:$L$59&lt;&gt;"",IF($I$7:$I$59&lt;&gt;"",ROW($I$7:$I$59)-MIN(ROW($I$7:$I$59))+1,""),""),ROW()-ROW(A$62)+1))),","),"")</f>
        <v/>
      </c>
      <c r="K114" s="0" t="str">
        <f aca="false" t="array" ref="K114:K114">IFERROR(CONCATENATE((INDEX($A$7:$A$59,SMALL(IF($L$7:$L$59&lt;&gt;"",IF($I$7:$I$59&lt;&gt;"",ROW($I$7:$I$59)-MIN(ROW($I$7:$I$59))+1,""),""),ROW()-ROW(A$62)+1))),),"")</f>
        <v/>
      </c>
      <c r="N114" s="0" t="str">
        <f aca="false" t="array" ref="N114:N114">IFERROR(CONCATENATE((INDEX($Q$7:$Q$59,SMALL(IF($Q$7:$Q$59&lt;&gt;"",IF($N$7:$N$59&lt;&gt;"",ROW($N$7:$N$59)-MIN(ROW($N$7:$N$59))+1,""),""),ROW()-ROW(A$62)+1)))," "),"")</f>
        <v/>
      </c>
      <c r="O114" s="0" t="str">
        <f aca="false" t="array" ref="O114:O114">IFERROR(CONCATENATE(TEXT(INDEX($N$7:$N$59,SMALL(IF($Q$7:$Q$59&lt;&gt;"",IF($N$7:$N$59&lt;&gt;"",ROW($N$7:$N$59)-MIN(ROW($N$7:$N$59))+1,""),""),ROW()-ROW(A$62)+1)),"##0")," "),"")</f>
        <v/>
      </c>
      <c r="P114" s="0" t="str">
        <f aca="false" t="array" ref="P114:P114">IFERROR(CONCATENATE((INDEX($A$7:$A$59,SMALL(IF($Q$7:$Q$59&lt;&gt;"",IF($N$7:$N$59&lt;&gt;"",ROW($N$7:$N$59)-MIN(ROW($N$7:$N$59))+1,""),""),ROW()-ROW(A$62)+1))),),"")</f>
        <v/>
      </c>
      <c r="S114" s="0" t="str">
        <f aca="false" t="array" ref="S114:S114">IFERROR(CONCATENATE((INDEX($V$7:$V$59,SMALL(IF($V$7:$V$59&lt;&gt;"",IF($S$7:$S$59&lt;&gt;"",ROW($S$7:$S$59)-MIN(ROW($S$7:$S$59))+1,""),""),ROW()-ROW(A$62)+1)))," "),"")</f>
        <v/>
      </c>
      <c r="T114" s="0" t="str">
        <f aca="false" t="array" ref="T114:T114">IFERROR(CONCATENATE(TEXT(INDEX($S$7:$S$59,SMALL(IF($V$7:$V$59&lt;&gt;"",IF($S$7:$S$59&lt;&gt;"",ROW($S$7:$S$59)-MIN(ROW($S$7:$S$59))+1,""),""),ROW()-ROW(A$62)+1)),"##0")," "),"")</f>
        <v/>
      </c>
      <c r="U114" s="0" t="str">
        <f aca="false" t="array" ref="U114:U114">IFERROR(CONCATENATE((INDEX($A$7:$A$59,SMALL(IF($V$7:$V$59&lt;&gt;"",IF($S$7:$S$59&lt;&gt;"",ROW($S$7:$S$59)-MIN(ROW($S$7:$S$59))+1,""),""),ROW()-ROW(A$62)+1))),),"")</f>
        <v/>
      </c>
      <c r="X114" s="0" t="str">
        <f aca="false" t="array" ref="X114:X114">IFERROR(CONCATENATE((INDEX($AA$7:$AA$59,SMALL(IF($AA$7:$AA$59&lt;&gt;"",IF($X$7:$X$59&lt;&gt;"",ROW($X$7:$X$59)-MIN(ROW($X$7:$X$59))+1,""),""),ROW()-ROW(A$62)+1))),","),"")</f>
        <v/>
      </c>
      <c r="Y114" s="0" t="str">
        <f aca="false" t="array" ref="Y114:Y114">IFERROR(CONCATENATE(TEXT(INDEX($X$7:$X$59,SMALL(IF($AA$7:$AA$59&lt;&gt;"",IF($X$7:$X$59&lt;&gt;"",ROW($X$7:$X$59)-MIN(ROW($X$7:$X$59))+1,""),""),ROW()-ROW(A$62)+1)),"##0"),","),"")</f>
        <v/>
      </c>
      <c r="Z114" s="0" t="str">
        <f aca="false" t="array" ref="Z114:Z114">IFERROR(CONCATENATE((INDEX($A$7:$A$59,SMALL(IF($AA$7:$AA$59&lt;&gt;"",IF($X$7:$X$59&lt;&gt;"",ROW($X$7:$X$59)-MIN(ROW($X$7:$X$59))+1,""),""),ROW()-ROW(A$62)+1))),),"")</f>
        <v/>
      </c>
      <c r="AC114" s="0" t="str">
        <f aca="false" t="array" ref="AC114:AC114">IFERROR(CONCATENATE((INDEX($AF$7:$AF$59,SMALL(IF($AF$7:$AF$59&lt;&gt;"",IF($AC$7:$AC$59&lt;&gt;"",ROW($AC$7:$AC$59)-MIN(ROW($AC$7:$AC$59))+1,""),""),ROW()-ROW(A$62)+1)))," "),"")</f>
        <v/>
      </c>
      <c r="AD114" s="0" t="str">
        <f aca="false" t="array" ref="AD114:AD114">IFERROR(CONCATENATE(TEXT(INDEX($AC$7:$AC$59,SMALL(IF($AF$7:$AF$59&lt;&gt;"",IF($AC$7:$AC$59&lt;&gt;"",ROW($AC$7:$AC$59)-MIN(ROW($AC$7:$AC$59))+1,""),""),ROW()-ROW(A$62)+1)),"##0")," "),"")</f>
        <v/>
      </c>
      <c r="AE114" s="0" t="str">
        <f aca="false" t="array" ref="AE114:AE114">IFERROR(CONCATENATE((INDEX($A$7:$A$59,SMALL(IF($AF$7:$AF$59&lt;&gt;"",IF($AC$7:$AC$59&lt;&gt;"",ROW($AC$7:$AC$59)-MIN(ROW($AC$7:$AC$59))+1,""),""),ROW()-ROW(A$62)+1))),),"")</f>
        <v/>
      </c>
      <c r="AH114" s="0" t="str">
        <f aca="false" t="array" ref="AH114:AH114">IFERROR(CONCATENATE((INDEX($AK$7:$AK$59,SMALL(IF($AK$7:$AK$59&lt;&gt;"",IF($AH$7:$AH$59&lt;&gt;"",ROW($AH$7:$AH$59)-MIN(ROW($AH$7:$AH$59))+1,""),""),ROW()-ROW(A$62)+1)))," "),"")</f>
        <v/>
      </c>
      <c r="AI114" s="0" t="str">
        <f aca="false" t="array" ref="AI114:AI114">IFERROR(CONCATENATE(TEXT(INDEX($AH$7:$AH$59,SMALL(IF($AK$7:$AK$59&lt;&gt;"",IF($AH$7:$AH$59&lt;&gt;"",ROW($AH$7:$AH$59)-MIN(ROW($AH$7:$AH$59))+1,""),""),ROW()-ROW(A$62)+1)),"##0")," "),"")</f>
        <v/>
      </c>
      <c r="AJ114" s="0" t="str">
        <f aca="false" t="array" ref="AJ114:AJ114">IFERROR(CONCATENATE((INDEX($A$7:$A$59,SMALL(IF($AK$7:$AK$59&lt;&gt;"",IF($AH$7:$AH$59&lt;&gt;"",ROW($AH$7:$AH$59)-MIN(ROW($AH$7:$AH$59))+1,""),""),ROW()-ROW(A$62)+1))),),"")</f>
        <v/>
      </c>
    </row>
  </sheetData>
  <mergeCells count="7">
    <mergeCell ref="A5:G5"/>
    <mergeCell ref="H5:L5"/>
    <mergeCell ref="M5:Q5"/>
    <mergeCell ref="R5:V5"/>
    <mergeCell ref="W5:AA5"/>
    <mergeCell ref="AB5:AF5"/>
    <mergeCell ref="AG5:AK5"/>
  </mergeCells>
  <conditionalFormatting sqref="AB11">
    <cfRule type="cellIs" priority="2" operator="equal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E11</formula>
    </cfRule>
  </conditionalFormatting>
  <conditionalFormatting sqref="AB15">
    <cfRule type="cellIs" priority="4" operator="equal" aboveAverage="0" equalAverage="0" bottom="0" percent="0" rank="0" text="" dxfId="0">
      <formula>0</formula>
    </cfRule>
    <cfRule type="cellIs" priority="5" operator="lessThan" aboveAverage="0" equalAverage="0" bottom="0" percent="0" rank="0" text="" dxfId="1">
      <formula>E15</formula>
    </cfRule>
  </conditionalFormatting>
  <conditionalFormatting sqref="AB18">
    <cfRule type="cellIs" priority="6" operator="equal" aboveAverage="0" equalAverage="0" bottom="0" percent="0" rank="0" text="" dxfId="0">
      <formula>0</formula>
    </cfRule>
    <cfRule type="cellIs" priority="7" operator="lessThan" aboveAverage="0" equalAverage="0" bottom="0" percent="0" rank="0" text="" dxfId="1">
      <formula>E18</formula>
    </cfRule>
  </conditionalFormatting>
  <conditionalFormatting sqref="AB21">
    <cfRule type="cellIs" priority="8" operator="equal" aboveAverage="0" equalAverage="0" bottom="0" percent="0" rank="0" text="" dxfId="0">
      <formula>0</formula>
    </cfRule>
    <cfRule type="cellIs" priority="9" operator="lessThan" aboveAverage="0" equalAverage="0" bottom="0" percent="0" rank="0" text="" dxfId="1">
      <formula>E21</formula>
    </cfRule>
  </conditionalFormatting>
  <conditionalFormatting sqref="AB29">
    <cfRule type="cellIs" priority="10" operator="equal" aboveAverage="0" equalAverage="0" bottom="0" percent="0" rank="0" text="" dxfId="0">
      <formula>0</formula>
    </cfRule>
    <cfRule type="cellIs" priority="11" operator="lessThan" aboveAverage="0" equalAverage="0" bottom="0" percent="0" rank="0" text="" dxfId="1">
      <formula>E29</formula>
    </cfRule>
  </conditionalFormatting>
  <conditionalFormatting sqref="AB31">
    <cfRule type="cellIs" priority="12" operator="equal" aboveAverage="0" equalAverage="0" bottom="0" percent="0" rank="0" text="" dxfId="0">
      <formula>0</formula>
    </cfRule>
    <cfRule type="cellIs" priority="13" operator="lessThan" aboveAverage="0" equalAverage="0" bottom="0" percent="0" rank="0" text="" dxfId="1">
      <formula>E31</formula>
    </cfRule>
  </conditionalFormatting>
  <conditionalFormatting sqref="AB34">
    <cfRule type="cellIs" priority="14" operator="equal" aboveAverage="0" equalAverage="0" bottom="0" percent="0" rank="0" text="" dxfId="0">
      <formula>0</formula>
    </cfRule>
    <cfRule type="cellIs" priority="15" operator="lessThan" aboveAverage="0" equalAverage="0" bottom="0" percent="0" rank="0" text="" dxfId="1">
      <formula>E34</formula>
    </cfRule>
  </conditionalFormatting>
  <conditionalFormatting sqref="AB35">
    <cfRule type="cellIs" priority="16" operator="equal" aboveAverage="0" equalAverage="0" bottom="0" percent="0" rank="0" text="" dxfId="0">
      <formula>0</formula>
    </cfRule>
    <cfRule type="cellIs" priority="17" operator="lessThan" aboveAverage="0" equalAverage="0" bottom="0" percent="0" rank="0" text="" dxfId="1">
      <formula>E35</formula>
    </cfRule>
  </conditionalFormatting>
  <conditionalFormatting sqref="AB50">
    <cfRule type="cellIs" priority="18" operator="equal" aboveAverage="0" equalAverage="0" bottom="0" percent="0" rank="0" text="" dxfId="0">
      <formula>0</formula>
    </cfRule>
    <cfRule type="cellIs" priority="19" operator="lessThan" aboveAverage="0" equalAverage="0" bottom="0" percent="0" rank="0" text="" dxfId="1">
      <formula>E50</formula>
    </cfRule>
  </conditionalFormatting>
  <conditionalFormatting sqref="AB54">
    <cfRule type="cellIs" priority="20" operator="equal" aboveAverage="0" equalAverage="0" bottom="0" percent="0" rank="0" text="" dxfId="0">
      <formula>0</formula>
    </cfRule>
    <cfRule type="cellIs" priority="21" operator="lessThan" aboveAverage="0" equalAverage="0" bottom="0" percent="0" rank="0" text="" dxfId="1">
      <formula>E54</formula>
    </cfRule>
  </conditionalFormatting>
  <conditionalFormatting sqref="AB57">
    <cfRule type="cellIs" priority="22" operator="equal" aboveAverage="0" equalAverage="0" bottom="0" percent="0" rank="0" text="" dxfId="0">
      <formula>0</formula>
    </cfRule>
    <cfRule type="cellIs" priority="23" operator="lessThan" aboveAverage="0" equalAverage="0" bottom="0" percent="0" rank="0" text="" dxfId="1">
      <formula>E57</formula>
    </cfRule>
  </conditionalFormatting>
  <conditionalFormatting sqref="AB58">
    <cfRule type="cellIs" priority="24" operator="equal" aboveAverage="0" equalAverage="0" bottom="0" percent="0" rank="0" text="" dxfId="0">
      <formula>0</formula>
    </cfRule>
    <cfRule type="cellIs" priority="25" operator="lessThan" aboveAverage="0" equalAverage="0" bottom="0" percent="0" rank="0" text="" dxfId="1">
      <formula>E58</formula>
    </cfRule>
  </conditionalFormatting>
  <conditionalFormatting sqref="AC11">
    <cfRule type="cellIs" priority="26" operator="greaterThan" aboveAverage="0" equalAverage="0" bottom="0" percent="0" rank="0" text="" dxfId="0">
      <formula>AB11</formula>
    </cfRule>
  </conditionalFormatting>
  <conditionalFormatting sqref="AC15">
    <cfRule type="cellIs" priority="27" operator="greaterThan" aboveAverage="0" equalAverage="0" bottom="0" percent="0" rank="0" text="" dxfId="0">
      <formula>AB15</formula>
    </cfRule>
  </conditionalFormatting>
  <conditionalFormatting sqref="AC18">
    <cfRule type="cellIs" priority="28" operator="greaterThan" aboveAverage="0" equalAverage="0" bottom="0" percent="0" rank="0" text="" dxfId="0">
      <formula>AB18</formula>
    </cfRule>
  </conditionalFormatting>
  <conditionalFormatting sqref="AC21">
    <cfRule type="cellIs" priority="29" operator="greaterThan" aboveAverage="0" equalAverage="0" bottom="0" percent="0" rank="0" text="" dxfId="0">
      <formula>AB21</formula>
    </cfRule>
  </conditionalFormatting>
  <conditionalFormatting sqref="AC29">
    <cfRule type="cellIs" priority="30" operator="greaterThan" aboveAverage="0" equalAverage="0" bottom="0" percent="0" rank="0" text="" dxfId="0">
      <formula>AB29</formula>
    </cfRule>
  </conditionalFormatting>
  <conditionalFormatting sqref="AC31">
    <cfRule type="cellIs" priority="31" operator="greaterThan" aboveAverage="0" equalAverage="0" bottom="0" percent="0" rank="0" text="" dxfId="0">
      <formula>AB31</formula>
    </cfRule>
  </conditionalFormatting>
  <conditionalFormatting sqref="AC34">
    <cfRule type="cellIs" priority="32" operator="greaterThan" aboveAverage="0" equalAverage="0" bottom="0" percent="0" rank="0" text="" dxfId="0">
      <formula>AB34</formula>
    </cfRule>
  </conditionalFormatting>
  <conditionalFormatting sqref="AC35">
    <cfRule type="cellIs" priority="33" operator="greaterThan" aboveAverage="0" equalAverage="0" bottom="0" percent="0" rank="0" text="" dxfId="0">
      <formula>AB35</formula>
    </cfRule>
  </conditionalFormatting>
  <conditionalFormatting sqref="AC50">
    <cfRule type="cellIs" priority="34" operator="greaterThan" aboveAverage="0" equalAverage="0" bottom="0" percent="0" rank="0" text="" dxfId="0">
      <formula>AB50</formula>
    </cfRule>
  </conditionalFormatting>
  <conditionalFormatting sqref="AC54">
    <cfRule type="cellIs" priority="35" operator="greaterThan" aboveAverage="0" equalAverage="0" bottom="0" percent="0" rank="0" text="" dxfId="0">
      <formula>AB54</formula>
    </cfRule>
  </conditionalFormatting>
  <conditionalFormatting sqref="AC57">
    <cfRule type="cellIs" priority="36" operator="greaterThan" aboveAverage="0" equalAverage="0" bottom="0" percent="0" rank="0" text="" dxfId="0">
      <formula>AB57</formula>
    </cfRule>
  </conditionalFormatting>
  <conditionalFormatting sqref="AC58">
    <cfRule type="cellIs" priority="37" operator="greaterThan" aboveAverage="0" equalAverage="0" bottom="0" percent="0" rank="0" text="" dxfId="0">
      <formula>AB58</formula>
    </cfRule>
  </conditionalFormatting>
  <conditionalFormatting sqref="AD11">
    <cfRule type="cellIs" priority="38" operator="lessThanOrEqual" aboveAverage="0" equalAverage="0" bottom="0" percent="0" rank="0" text="" dxfId="2">
      <formula>F11</formula>
    </cfRule>
  </conditionalFormatting>
  <conditionalFormatting sqref="AD15">
    <cfRule type="cellIs" priority="39" operator="lessThanOrEqual" aboveAverage="0" equalAverage="0" bottom="0" percent="0" rank="0" text="" dxfId="2">
      <formula>F15</formula>
    </cfRule>
  </conditionalFormatting>
  <conditionalFormatting sqref="AD18">
    <cfRule type="cellIs" priority="40" operator="lessThanOrEqual" aboveAverage="0" equalAverage="0" bottom="0" percent="0" rank="0" text="" dxfId="2">
      <formula>F18</formula>
    </cfRule>
  </conditionalFormatting>
  <conditionalFormatting sqref="AD21">
    <cfRule type="cellIs" priority="41" operator="lessThanOrEqual" aboveAverage="0" equalAverage="0" bottom="0" percent="0" rank="0" text="" dxfId="2">
      <formula>F21</formula>
    </cfRule>
  </conditionalFormatting>
  <conditionalFormatting sqref="AD29">
    <cfRule type="cellIs" priority="42" operator="lessThanOrEqual" aboveAverage="0" equalAverage="0" bottom="0" percent="0" rank="0" text="" dxfId="2">
      <formula>F29</formula>
    </cfRule>
  </conditionalFormatting>
  <conditionalFormatting sqref="AD31">
    <cfRule type="cellIs" priority="43" operator="lessThanOrEqual" aboveAverage="0" equalAverage="0" bottom="0" percent="0" rank="0" text="" dxfId="2">
      <formula>F31</formula>
    </cfRule>
  </conditionalFormatting>
  <conditionalFormatting sqref="AD34">
    <cfRule type="cellIs" priority="44" operator="lessThanOrEqual" aboveAverage="0" equalAverage="0" bottom="0" percent="0" rank="0" text="" dxfId="2">
      <formula>F34</formula>
    </cfRule>
  </conditionalFormatting>
  <conditionalFormatting sqref="AD35">
    <cfRule type="cellIs" priority="45" operator="lessThanOrEqual" aboveAverage="0" equalAverage="0" bottom="0" percent="0" rank="0" text="" dxfId="2">
      <formula>F35</formula>
    </cfRule>
  </conditionalFormatting>
  <conditionalFormatting sqref="AD50">
    <cfRule type="cellIs" priority="46" operator="lessThanOrEqual" aboveAverage="0" equalAverage="0" bottom="0" percent="0" rank="0" text="" dxfId="2">
      <formula>F50</formula>
    </cfRule>
  </conditionalFormatting>
  <conditionalFormatting sqref="AD54">
    <cfRule type="cellIs" priority="47" operator="lessThanOrEqual" aboveAverage="0" equalAverage="0" bottom="0" percent="0" rank="0" text="" dxfId="2">
      <formula>F54</formula>
    </cfRule>
  </conditionalFormatting>
  <conditionalFormatting sqref="AD57">
    <cfRule type="cellIs" priority="48" operator="lessThanOrEqual" aboveAverage="0" equalAverage="0" bottom="0" percent="0" rank="0" text="" dxfId="2">
      <formula>F57</formula>
    </cfRule>
  </conditionalFormatting>
  <conditionalFormatting sqref="AD58">
    <cfRule type="cellIs" priority="49" operator="lessThanOrEqual" aboveAverage="0" equalAverage="0" bottom="0" percent="0" rank="0" text="" dxfId="2">
      <formula>F58</formula>
    </cfRule>
  </conditionalFormatting>
  <conditionalFormatting sqref="AE11">
    <cfRule type="cellIs" priority="50" operator="lessThanOrEqual" aboveAverage="0" equalAverage="0" bottom="0" percent="0" rank="0" text="" dxfId="2">
      <formula>G11</formula>
    </cfRule>
  </conditionalFormatting>
  <conditionalFormatting sqref="AE15">
    <cfRule type="cellIs" priority="51" operator="lessThanOrEqual" aboveAverage="0" equalAverage="0" bottom="0" percent="0" rank="0" text="" dxfId="2">
      <formula>G15</formula>
    </cfRule>
  </conditionalFormatting>
  <conditionalFormatting sqref="AE18">
    <cfRule type="cellIs" priority="52" operator="lessThanOrEqual" aboveAverage="0" equalAverage="0" bottom="0" percent="0" rank="0" text="" dxfId="2">
      <formula>G18</formula>
    </cfRule>
  </conditionalFormatting>
  <conditionalFormatting sqref="AE21">
    <cfRule type="cellIs" priority="53" operator="lessThanOrEqual" aboveAverage="0" equalAverage="0" bottom="0" percent="0" rank="0" text="" dxfId="2">
      <formula>G21</formula>
    </cfRule>
  </conditionalFormatting>
  <conditionalFormatting sqref="AE29">
    <cfRule type="cellIs" priority="54" operator="lessThanOrEqual" aboveAverage="0" equalAverage="0" bottom="0" percent="0" rank="0" text="" dxfId="2">
      <formula>G29</formula>
    </cfRule>
  </conditionalFormatting>
  <conditionalFormatting sqref="AE31">
    <cfRule type="cellIs" priority="55" operator="lessThanOrEqual" aboveAverage="0" equalAverage="0" bottom="0" percent="0" rank="0" text="" dxfId="2">
      <formula>G31</formula>
    </cfRule>
  </conditionalFormatting>
  <conditionalFormatting sqref="AE34">
    <cfRule type="cellIs" priority="56" operator="lessThanOrEqual" aboveAverage="0" equalAverage="0" bottom="0" percent="0" rank="0" text="" dxfId="2">
      <formula>G34</formula>
    </cfRule>
  </conditionalFormatting>
  <conditionalFormatting sqref="AE35">
    <cfRule type="cellIs" priority="57" operator="lessThanOrEqual" aboveAverage="0" equalAverage="0" bottom="0" percent="0" rank="0" text="" dxfId="2">
      <formula>G35</formula>
    </cfRule>
  </conditionalFormatting>
  <conditionalFormatting sqref="AE50">
    <cfRule type="cellIs" priority="58" operator="lessThanOrEqual" aboveAverage="0" equalAverage="0" bottom="0" percent="0" rank="0" text="" dxfId="2">
      <formula>G50</formula>
    </cfRule>
  </conditionalFormatting>
  <conditionalFormatting sqref="AE54">
    <cfRule type="cellIs" priority="59" operator="lessThanOrEqual" aboveAverage="0" equalAverage="0" bottom="0" percent="0" rank="0" text="" dxfId="2">
      <formula>G54</formula>
    </cfRule>
  </conditionalFormatting>
  <conditionalFormatting sqref="AE57">
    <cfRule type="cellIs" priority="60" operator="lessThanOrEqual" aboveAverage="0" equalAverage="0" bottom="0" percent="0" rank="0" text="" dxfId="2">
      <formula>G57</formula>
    </cfRule>
  </conditionalFormatting>
  <conditionalFormatting sqref="AE58">
    <cfRule type="cellIs" priority="61" operator="lessThanOrEqual" aboveAverage="0" equalAverage="0" bottom="0" percent="0" rank="0" text="" dxfId="2">
      <formula>G58</formula>
    </cfRule>
  </conditionalFormatting>
  <conditionalFormatting sqref="AG15">
    <cfRule type="cellIs" priority="62" operator="equal" aboveAverage="0" equalAverage="0" bottom="0" percent="0" rank="0" text="" dxfId="0">
      <formula>0</formula>
    </cfRule>
    <cfRule type="cellIs" priority="63" operator="lessThan" aboveAverage="0" equalAverage="0" bottom="0" percent="0" rank="0" text="" dxfId="1">
      <formula>E15</formula>
    </cfRule>
  </conditionalFormatting>
  <conditionalFormatting sqref="AG18">
    <cfRule type="cellIs" priority="64" operator="equal" aboveAverage="0" equalAverage="0" bottom="0" percent="0" rank="0" text="" dxfId="0">
      <formula>0</formula>
    </cfRule>
    <cfRule type="cellIs" priority="65" operator="lessThan" aboveAverage="0" equalAverage="0" bottom="0" percent="0" rank="0" text="" dxfId="1">
      <formula>E18</formula>
    </cfRule>
  </conditionalFormatting>
  <conditionalFormatting sqref="AG21">
    <cfRule type="cellIs" priority="66" operator="equal" aboveAverage="0" equalAverage="0" bottom="0" percent="0" rank="0" text="" dxfId="0">
      <formula>0</formula>
    </cfRule>
    <cfRule type="cellIs" priority="67" operator="lessThan" aboveAverage="0" equalAverage="0" bottom="0" percent="0" rank="0" text="" dxfId="1">
      <formula>E21</formula>
    </cfRule>
  </conditionalFormatting>
  <conditionalFormatting sqref="AG34">
    <cfRule type="cellIs" priority="68" operator="equal" aboveAverage="0" equalAverage="0" bottom="0" percent="0" rank="0" text="" dxfId="0">
      <formula>0</formula>
    </cfRule>
    <cfRule type="cellIs" priority="69" operator="lessThan" aboveAverage="0" equalAverage="0" bottom="0" percent="0" rank="0" text="" dxfId="1">
      <formula>E34</formula>
    </cfRule>
  </conditionalFormatting>
  <conditionalFormatting sqref="AG35">
    <cfRule type="cellIs" priority="70" operator="equal" aboveAverage="0" equalAverage="0" bottom="0" percent="0" rank="0" text="" dxfId="0">
      <formula>0</formula>
    </cfRule>
    <cfRule type="cellIs" priority="71" operator="lessThan" aboveAverage="0" equalAverage="0" bottom="0" percent="0" rank="0" text="" dxfId="1">
      <formula>E35</formula>
    </cfRule>
  </conditionalFormatting>
  <conditionalFormatting sqref="AG57">
    <cfRule type="cellIs" priority="72" operator="equal" aboveAverage="0" equalAverage="0" bottom="0" percent="0" rank="0" text="" dxfId="0">
      <formula>0</formula>
    </cfRule>
    <cfRule type="cellIs" priority="73" operator="lessThan" aboveAverage="0" equalAverage="0" bottom="0" percent="0" rank="0" text="" dxfId="1">
      <formula>E57</formula>
    </cfRule>
  </conditionalFormatting>
  <conditionalFormatting sqref="AG58">
    <cfRule type="cellIs" priority="74" operator="equal" aboveAverage="0" equalAverage="0" bottom="0" percent="0" rank="0" text="" dxfId="0">
      <formula>0</formula>
    </cfRule>
    <cfRule type="cellIs" priority="75" operator="lessThan" aboveAverage="0" equalAverage="0" bottom="0" percent="0" rank="0" text="" dxfId="1">
      <formula>E58</formula>
    </cfRule>
  </conditionalFormatting>
  <conditionalFormatting sqref="AH15">
    <cfRule type="cellIs" priority="76" operator="greaterThan" aboveAverage="0" equalAverage="0" bottom="0" percent="0" rank="0" text="" dxfId="0">
      <formula>AG15</formula>
    </cfRule>
  </conditionalFormatting>
  <conditionalFormatting sqref="AH18">
    <cfRule type="cellIs" priority="77" operator="greaterThan" aboveAverage="0" equalAverage="0" bottom="0" percent="0" rank="0" text="" dxfId="0">
      <formula>AG18</formula>
    </cfRule>
  </conditionalFormatting>
  <conditionalFormatting sqref="AH21">
    <cfRule type="cellIs" priority="78" operator="greaterThan" aboveAverage="0" equalAverage="0" bottom="0" percent="0" rank="0" text="" dxfId="0">
      <formula>AG21</formula>
    </cfRule>
  </conditionalFormatting>
  <conditionalFormatting sqref="AH34">
    <cfRule type="cellIs" priority="79" operator="greaterThan" aboveAverage="0" equalAverage="0" bottom="0" percent="0" rank="0" text="" dxfId="0">
      <formula>AG34</formula>
    </cfRule>
  </conditionalFormatting>
  <conditionalFormatting sqref="AH35">
    <cfRule type="cellIs" priority="80" operator="greaterThan" aboveAverage="0" equalAverage="0" bottom="0" percent="0" rank="0" text="" dxfId="0">
      <formula>AG35</formula>
    </cfRule>
  </conditionalFormatting>
  <conditionalFormatting sqref="AH57">
    <cfRule type="cellIs" priority="81" operator="greaterThan" aboveAverage="0" equalAverage="0" bottom="0" percent="0" rank="0" text="" dxfId="0">
      <formula>AG57</formula>
    </cfRule>
  </conditionalFormatting>
  <conditionalFormatting sqref="AH58">
    <cfRule type="cellIs" priority="82" operator="greaterThan" aboveAverage="0" equalAverage="0" bottom="0" percent="0" rank="0" text="" dxfId="0">
      <formula>AG58</formula>
    </cfRule>
  </conditionalFormatting>
  <conditionalFormatting sqref="AI15">
    <cfRule type="cellIs" priority="83" operator="lessThanOrEqual" aboveAverage="0" equalAverage="0" bottom="0" percent="0" rank="0" text="" dxfId="2">
      <formula>F15</formula>
    </cfRule>
  </conditionalFormatting>
  <conditionalFormatting sqref="AI18">
    <cfRule type="cellIs" priority="84" operator="lessThanOrEqual" aboveAverage="0" equalAverage="0" bottom="0" percent="0" rank="0" text="" dxfId="2">
      <formula>F18</formula>
    </cfRule>
  </conditionalFormatting>
  <conditionalFormatting sqref="AI21">
    <cfRule type="cellIs" priority="85" operator="lessThanOrEqual" aboveAverage="0" equalAverage="0" bottom="0" percent="0" rank="0" text="" dxfId="2">
      <formula>F21</formula>
    </cfRule>
  </conditionalFormatting>
  <conditionalFormatting sqref="AI34">
    <cfRule type="cellIs" priority="86" operator="lessThanOrEqual" aboveAverage="0" equalAverage="0" bottom="0" percent="0" rank="0" text="" dxfId="2">
      <formula>F34</formula>
    </cfRule>
  </conditionalFormatting>
  <conditionalFormatting sqref="AI35">
    <cfRule type="cellIs" priority="87" operator="lessThanOrEqual" aboveAverage="0" equalAverage="0" bottom="0" percent="0" rank="0" text="" dxfId="2">
      <formula>F35</formula>
    </cfRule>
  </conditionalFormatting>
  <conditionalFormatting sqref="AI57">
    <cfRule type="cellIs" priority="88" operator="lessThanOrEqual" aboveAverage="0" equalAverage="0" bottom="0" percent="0" rank="0" text="" dxfId="2">
      <formula>F57</formula>
    </cfRule>
  </conditionalFormatting>
  <conditionalFormatting sqref="AI58">
    <cfRule type="cellIs" priority="89" operator="lessThanOrEqual" aboveAverage="0" equalAverage="0" bottom="0" percent="0" rank="0" text="" dxfId="2">
      <formula>F58</formula>
    </cfRule>
  </conditionalFormatting>
  <conditionalFormatting sqref="AJ15">
    <cfRule type="cellIs" priority="90" operator="lessThanOrEqual" aboveAverage="0" equalAverage="0" bottom="0" percent="0" rank="0" text="" dxfId="2">
      <formula>G15</formula>
    </cfRule>
  </conditionalFormatting>
  <conditionalFormatting sqref="AJ18">
    <cfRule type="cellIs" priority="91" operator="lessThanOrEqual" aboveAverage="0" equalAverage="0" bottom="0" percent="0" rank="0" text="" dxfId="2">
      <formula>G18</formula>
    </cfRule>
  </conditionalFormatting>
  <conditionalFormatting sqref="AJ21">
    <cfRule type="cellIs" priority="92" operator="lessThanOrEqual" aboveAverage="0" equalAverage="0" bottom="0" percent="0" rank="0" text="" dxfId="2">
      <formula>G21</formula>
    </cfRule>
  </conditionalFormatting>
  <conditionalFormatting sqref="AJ34">
    <cfRule type="cellIs" priority="93" operator="lessThanOrEqual" aboveAverage="0" equalAverage="0" bottom="0" percent="0" rank="0" text="" dxfId="2">
      <formula>G34</formula>
    </cfRule>
  </conditionalFormatting>
  <conditionalFormatting sqref="AJ35">
    <cfRule type="cellIs" priority="94" operator="lessThanOrEqual" aboveAverage="0" equalAverage="0" bottom="0" percent="0" rank="0" text="" dxfId="2">
      <formula>G35</formula>
    </cfRule>
  </conditionalFormatting>
  <conditionalFormatting sqref="AJ57">
    <cfRule type="cellIs" priority="95" operator="lessThanOrEqual" aboveAverage="0" equalAverage="0" bottom="0" percent="0" rank="0" text="" dxfId="2">
      <formula>G57</formula>
    </cfRule>
  </conditionalFormatting>
  <conditionalFormatting sqref="AJ58">
    <cfRule type="cellIs" priority="96" operator="lessThanOrEqual" aboveAverage="0" equalAverage="0" bottom="0" percent="0" rank="0" text="" dxfId="2">
      <formula>G58</formula>
    </cfRule>
  </conditionalFormatting>
  <conditionalFormatting sqref="E10">
    <cfRule type="expression" priority="97" aboveAverage="0" equalAverage="0" bottom="0" percent="0" rank="0" text="" dxfId="3">
      <formula>AND(ISBLANK(D10)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98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99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00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11">
    <cfRule type="expression" priority="101" aboveAverage="0" equalAverage="0" bottom="0" percent="0" rank="0" text="" dxfId="3">
      <formula>AND(ISBLANK(D11)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02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03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04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12">
    <cfRule type="expression" priority="105" aboveAverage="0" equalAverage="0" bottom="0" percent="0" rank="0" text="" dxfId="3">
      <formula>AND(ISBLANK(D12)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06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07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08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13">
    <cfRule type="expression" priority="109" aboveAverage="0" equalAverage="0" bottom="0" percent="0" rank="0" text="" dxfId="3">
      <formula>AND(ISBLANK(D13)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10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11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12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14">
    <cfRule type="expression" priority="113" aboveAverage="0" equalAverage="0" bottom="0" percent="0" rank="0" text="" dxfId="3">
      <formula>AND(ISBLANK(D14)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14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15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16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15">
    <cfRule type="expression" priority="117" aboveAverage="0" equalAverage="0" bottom="0" percent="0" rank="0" text="" dxfId="3">
      <formula>AND(ISBLANK(D15)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18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19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20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16">
    <cfRule type="expression" priority="121" aboveAverage="0" equalAverage="0" bottom="0" percent="0" rank="0" text="" dxfId="3">
      <formula>AND(ISBLANK(D16)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22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23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24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17">
    <cfRule type="expression" priority="125" aboveAverage="0" equalAverage="0" bottom="0" percent="0" rank="0" text="" dxfId="3">
      <formula>AND(ISBLANK(D17)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26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27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28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18">
    <cfRule type="expression" priority="129" aboveAverage="0" equalAverage="0" bottom="0" percent="0" rank="0" text="" dxfId="3">
      <formula>AND(ISBLANK(D18)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30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31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32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19">
    <cfRule type="expression" priority="133" aboveAverage="0" equalAverage="0" bottom="0" percent="0" rank="0" text="" dxfId="3">
      <formula>AND(ISBLANK(D19)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34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35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36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20">
    <cfRule type="expression" priority="137" aboveAverage="0" equalAverage="0" bottom="0" percent="0" rank="0" text="" dxfId="3">
      <formula>AND(ISBLANK(D20)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38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39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40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21">
    <cfRule type="expression" priority="141" aboveAverage="0" equalAverage="0" bottom="0" percent="0" rank="0" text="" dxfId="3">
      <formula>AND(ISBLANK(D21)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42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43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44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22">
    <cfRule type="expression" priority="145" aboveAverage="0" equalAverage="0" bottom="0" percent="0" rank="0" text="" dxfId="3">
      <formula>AND(ISBLANK(D22)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46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47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48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23">
    <cfRule type="expression" priority="149" aboveAverage="0" equalAverage="0" bottom="0" percent="0" rank="0" text="" dxfId="3">
      <formula>AND(ISBLANK(D23)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50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51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52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24">
    <cfRule type="expression" priority="153" aboveAverage="0" equalAverage="0" bottom="0" percent="0" rank="0" text="" dxfId="3">
      <formula>AND(ISBLANK(D24)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54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55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56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25">
    <cfRule type="expression" priority="157" aboveAverage="0" equalAverage="0" bottom="0" percent="0" rank="0" text="" dxfId="3">
      <formula>AND(ISBLANK(D25)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58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59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60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26">
    <cfRule type="expression" priority="161" aboveAverage="0" equalAverage="0" bottom="0" percent="0" rank="0" text="" dxfId="3">
      <formula>AND(ISBLANK(D26)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62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63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64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27">
    <cfRule type="expression" priority="165" aboveAverage="0" equalAverage="0" bottom="0" percent="0" rank="0" text="" dxfId="3">
      <formula>AND(ISBLANK(D27)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66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67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68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28">
    <cfRule type="expression" priority="169" aboveAverage="0" equalAverage="0" bottom="0" percent="0" rank="0" text="" dxfId="3">
      <formula>AND(ISBLANK(D28)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70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71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72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29">
    <cfRule type="expression" priority="173" aboveAverage="0" equalAverage="0" bottom="0" percent="0" rank="0" text="" dxfId="3">
      <formula>AND(ISBLANK(D29)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74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75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76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30">
    <cfRule type="expression" priority="177" aboveAverage="0" equalAverage="0" bottom="0" percent="0" rank="0" text="" dxfId="3">
      <formula>AND(ISBLANK(D30)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78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79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80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31">
    <cfRule type="expression" priority="181" aboveAverage="0" equalAverage="0" bottom="0" percent="0" rank="0" text="" dxfId="3">
      <formula>AND(ISBLANK(D31)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82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83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84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32">
    <cfRule type="expression" priority="185" aboveAverage="0" equalAverage="0" bottom="0" percent="0" rank="0" text="" dxfId="3">
      <formula>AND(ISBLANK(D32)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86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87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88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33">
    <cfRule type="expression" priority="189" aboveAverage="0" equalAverage="0" bottom="0" percent="0" rank="0" text="" dxfId="3">
      <formula>AND(ISBLANK(D33)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90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91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92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34">
    <cfRule type="expression" priority="193" aboveAverage="0" equalAverage="0" bottom="0" percent="0" rank="0" text="" dxfId="3">
      <formula>AND(ISBLANK(D34)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94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95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196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35">
    <cfRule type="expression" priority="197" aboveAverage="0" equalAverage="0" bottom="0" percent="0" rank="0" text="" dxfId="3">
      <formula>AND(ISBLANK(D35)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198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199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00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36">
    <cfRule type="expression" priority="201" aboveAverage="0" equalAverage="0" bottom="0" percent="0" rank="0" text="" dxfId="3">
      <formula>AND(ISBLANK(D36)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02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03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04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37">
    <cfRule type="expression" priority="205" aboveAverage="0" equalAverage="0" bottom="0" percent="0" rank="0" text="" dxfId="3">
      <formula>AND(ISBLANK(D37)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06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07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08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38">
    <cfRule type="expression" priority="209" aboveAverage="0" equalAverage="0" bottom="0" percent="0" rank="0" text="" dxfId="3">
      <formula>AND(ISBLANK(D38)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10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11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12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39">
    <cfRule type="expression" priority="213" aboveAverage="0" equalAverage="0" bottom="0" percent="0" rank="0" text="" dxfId="3">
      <formula>AND(ISBLANK(D39)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14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15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16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40">
    <cfRule type="expression" priority="217" aboveAverage="0" equalAverage="0" bottom="0" percent="0" rank="0" text="" dxfId="3">
      <formula>AND(ISBLANK(D40)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18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19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20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41">
    <cfRule type="expression" priority="221" aboveAverage="0" equalAverage="0" bottom="0" percent="0" rank="0" text="" dxfId="3">
      <formula>AND(ISBLANK(D41)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22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23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24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42">
    <cfRule type="expression" priority="225" aboveAverage="0" equalAverage="0" bottom="0" percent="0" rank="0" text="" dxfId="3">
      <formula>AND(ISBLANK(D42)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26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27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28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43">
    <cfRule type="expression" priority="229" aboveAverage="0" equalAverage="0" bottom="0" percent="0" rank="0" text="" dxfId="3">
      <formula>AND(ISBLANK(D43)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30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31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32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44">
    <cfRule type="expression" priority="233" aboveAverage="0" equalAverage="0" bottom="0" percent="0" rank="0" text="" dxfId="3">
      <formula>AND(ISBLANK(D44)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34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35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36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45">
    <cfRule type="expression" priority="237" aboveAverage="0" equalAverage="0" bottom="0" percent="0" rank="0" text="" dxfId="3">
      <formula>AND(ISBLANK(D45)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38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39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40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46">
    <cfRule type="expression" priority="241" aboveAverage="0" equalAverage="0" bottom="0" percent="0" rank="0" text="" dxfId="3">
      <formula>AND(ISBLANK(D46)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42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43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44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47">
    <cfRule type="expression" priority="245" aboveAverage="0" equalAverage="0" bottom="0" percent="0" rank="0" text="" dxfId="3">
      <formula>AND(ISBLANK(D47)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46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47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48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48">
    <cfRule type="expression" priority="249" aboveAverage="0" equalAverage="0" bottom="0" percent="0" rank="0" text="" dxfId="3">
      <formula>AND(ISBLANK(D48)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50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51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52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49">
    <cfRule type="expression" priority="253" aboveAverage="0" equalAverage="0" bottom="0" percent="0" rank="0" text="" dxfId="3">
      <formula>AND(ISBLANK(D49)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54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55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56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50">
    <cfRule type="expression" priority="257" aboveAverage="0" equalAverage="0" bottom="0" percent="0" rank="0" text="" dxfId="3">
      <formula>AND(ISBLANK(D50)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58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59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60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51">
    <cfRule type="expression" priority="261" aboveAverage="0" equalAverage="0" bottom="0" percent="0" rank="0" text="" dxfId="3">
      <formula>AND(ISBLANK(D51)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62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63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64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52">
    <cfRule type="expression" priority="265" aboveAverage="0" equalAverage="0" bottom="0" percent="0" rank="0" text="" dxfId="3">
      <formula>AND(ISBLANK(D52)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66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67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68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53">
    <cfRule type="expression" priority="269" aboveAverage="0" equalAverage="0" bottom="0" percent="0" rank="0" text="" dxfId="3">
      <formula>AND(ISBLANK(D53)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70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71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72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54">
    <cfRule type="expression" priority="273" aboveAverage="0" equalAverage="0" bottom="0" percent="0" rank="0" text="" dxfId="3">
      <formula>AND(ISBLANK(D54)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74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75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76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55">
    <cfRule type="expression" priority="277" aboveAverage="0" equalAverage="0" bottom="0" percent="0" rank="0" text="" dxfId="3">
      <formula>AND(ISBLANK(D55)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78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79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80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56">
    <cfRule type="expression" priority="281" aboveAverage="0" equalAverage="0" bottom="0" percent="0" rank="0" text="" dxfId="3">
      <formula>AND(ISBLANK(D56)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82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83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84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57">
    <cfRule type="expression" priority="285" aboveAverage="0" equalAverage="0" bottom="0" percent="0" rank="0" text="" dxfId="3">
      <formula>AND(ISBLANK(D57)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86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87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88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58">
    <cfRule type="expression" priority="289" aboveAverage="0" equalAverage="0" bottom="0" percent="0" rank="0" text="" dxfId="3">
      <formula>AND(ISBLANK(D58)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90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91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92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59">
    <cfRule type="expression" priority="293" aboveAverage="0" equalAverage="0" bottom="0" percent="0" rank="0" text="" dxfId="3">
      <formula>AND(ISBLANK(D59)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94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95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296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7">
    <cfRule type="expression" priority="297" aboveAverage="0" equalAverage="0" bottom="0" percent="0" rank="0" text="" dxfId="3">
      <formula>AND(ISBLANK(D7)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298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299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300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8">
    <cfRule type="expression" priority="301" aboveAverage="0" equalAverage="0" bottom="0" percent="0" rank="0" text="" dxfId="3">
      <formula>AND(ISBLANK(D8)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302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303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304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E9">
    <cfRule type="expression" priority="305" aboveAverage="0" equalAverage="0" bottom="0" percent="0" rank="0" text="" dxfId="3">
      <formula>AND(ISBLANK(D9),ISBLANK(INDIRECT(ADDRESS(ROW(),COLUMN(farnell_part_data)+4))),ISBLANK(INDIRECT(ADDRESS(ROW(),COLUMN(mouser_part_data)+4))),ISBLANK(INDIRECT(ADDRESS(ROW(),COLUMN(rs_part_data)+4))),ISBLANK(INDIRECT(ADDRESS(ROW(),COLUMN(newark_part_data)+4))),ISBLANK(INDIRECT(ADDRESS(ROW(),COLUMN(digikey_part_data)+4))),ISBLANK(INDIRECT(ADDRESS(ROW(),COLUMN(tme_part_data)+4))))</formula>
    </cfRule>
    <cfRule type="expression" priority="306" aboveAverage="0" equalAverage="0" bottom="0" percent="0" rank="0" text="" dxfId="0">
      <formula>IF(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=0,1,0)</formula>
    </cfRule>
    <cfRule type="cellIs" priority="307" operator="greaterThan" aboveAverage="0" equalAverage="0" bottom="0" percent="0" rank="0" text="" dxfId="1">
      <formula>SUM(INDIRECT(ADDRESS(ROW(),COLUMN(farnell_part_data)+0)),INDIRECT(ADDRESS(ROW(),COLUMN(mouser_part_data)+0)),INDIRECT(ADDRESS(ROW(),COLUMN(rs_part_data)+0)),INDIRECT(ADDRESS(ROW(),COLUMN(newark_part_data)+0)),INDIRECT(ADDRESS(ROW(),COLUMN(digikey_part_data)+0)),INDIRECT(ADDRESS(ROW(),COLUMN(tme_part_data)+0)))</formula>
    </cfRule>
    <cfRule type="cellIs" priority="308" operator="greaterThan" aboveAverage="0" equalAverage="0" bottom="0" percent="0" rank="0" text="" dxfId="4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,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)</formula>
    </cfRule>
  </conditionalFormatting>
  <conditionalFormatting sqref="H10">
    <cfRule type="cellIs" priority="309" operator="equal" aboveAverage="0" equalAverage="0" bottom="0" percent="0" rank="0" text="" dxfId="0">
      <formula>0</formula>
    </cfRule>
    <cfRule type="cellIs" priority="310" operator="lessThan" aboveAverage="0" equalAverage="0" bottom="0" percent="0" rank="0" text="" dxfId="1">
      <formula>E10</formula>
    </cfRule>
  </conditionalFormatting>
  <conditionalFormatting sqref="H11">
    <cfRule type="cellIs" priority="311" operator="equal" aboveAverage="0" equalAverage="0" bottom="0" percent="0" rank="0" text="" dxfId="0">
      <formula>0</formula>
    </cfRule>
    <cfRule type="cellIs" priority="312" operator="lessThan" aboveAverage="0" equalAverage="0" bottom="0" percent="0" rank="0" text="" dxfId="1">
      <formula>E11</formula>
    </cfRule>
  </conditionalFormatting>
  <conditionalFormatting sqref="H15">
    <cfRule type="cellIs" priority="313" operator="equal" aboveAverage="0" equalAverage="0" bottom="0" percent="0" rank="0" text="" dxfId="0">
      <formula>0</formula>
    </cfRule>
    <cfRule type="cellIs" priority="314" operator="lessThan" aboveAverage="0" equalAverage="0" bottom="0" percent="0" rank="0" text="" dxfId="1">
      <formula>E15</formula>
    </cfRule>
  </conditionalFormatting>
  <conditionalFormatting sqref="H16">
    <cfRule type="cellIs" priority="315" operator="equal" aboveAverage="0" equalAverage="0" bottom="0" percent="0" rank="0" text="" dxfId="0">
      <formula>0</formula>
    </cfRule>
    <cfRule type="cellIs" priority="316" operator="lessThan" aboveAverage="0" equalAverage="0" bottom="0" percent="0" rank="0" text="" dxfId="1">
      <formula>E16</formula>
    </cfRule>
  </conditionalFormatting>
  <conditionalFormatting sqref="H17">
    <cfRule type="cellIs" priority="317" operator="equal" aboveAverage="0" equalAverage="0" bottom="0" percent="0" rank="0" text="" dxfId="0">
      <formula>0</formula>
    </cfRule>
    <cfRule type="cellIs" priority="318" operator="lessThan" aboveAverage="0" equalAverage="0" bottom="0" percent="0" rank="0" text="" dxfId="1">
      <formula>E17</formula>
    </cfRule>
  </conditionalFormatting>
  <conditionalFormatting sqref="H18">
    <cfRule type="cellIs" priority="319" operator="equal" aboveAverage="0" equalAverage="0" bottom="0" percent="0" rank="0" text="" dxfId="0">
      <formula>0</formula>
    </cfRule>
    <cfRule type="cellIs" priority="320" operator="lessThan" aboveAverage="0" equalAverage="0" bottom="0" percent="0" rank="0" text="" dxfId="1">
      <formula>E18</formula>
    </cfRule>
  </conditionalFormatting>
  <conditionalFormatting sqref="H19">
    <cfRule type="cellIs" priority="321" operator="equal" aboveAverage="0" equalAverage="0" bottom="0" percent="0" rank="0" text="" dxfId="0">
      <formula>0</formula>
    </cfRule>
    <cfRule type="cellIs" priority="322" operator="lessThan" aboveAverage="0" equalAverage="0" bottom="0" percent="0" rank="0" text="" dxfId="1">
      <formula>E19</formula>
    </cfRule>
  </conditionalFormatting>
  <conditionalFormatting sqref="H20">
    <cfRule type="cellIs" priority="323" operator="equal" aboveAverage="0" equalAverage="0" bottom="0" percent="0" rank="0" text="" dxfId="0">
      <formula>0</formula>
    </cfRule>
    <cfRule type="cellIs" priority="324" operator="lessThan" aboveAverage="0" equalAverage="0" bottom="0" percent="0" rank="0" text="" dxfId="1">
      <formula>E20</formula>
    </cfRule>
  </conditionalFormatting>
  <conditionalFormatting sqref="H21">
    <cfRule type="cellIs" priority="325" operator="equal" aboveAverage="0" equalAverage="0" bottom="0" percent="0" rank="0" text="" dxfId="0">
      <formula>0</formula>
    </cfRule>
    <cfRule type="cellIs" priority="326" operator="lessThan" aboveAverage="0" equalAverage="0" bottom="0" percent="0" rank="0" text="" dxfId="1">
      <formula>E21</formula>
    </cfRule>
  </conditionalFormatting>
  <conditionalFormatting sqref="H24">
    <cfRule type="cellIs" priority="327" operator="equal" aboveAverage="0" equalAverage="0" bottom="0" percent="0" rank="0" text="" dxfId="0">
      <formula>0</formula>
    </cfRule>
    <cfRule type="cellIs" priority="328" operator="lessThan" aboveAverage="0" equalAverage="0" bottom="0" percent="0" rank="0" text="" dxfId="1">
      <formula>E24</formula>
    </cfRule>
  </conditionalFormatting>
  <conditionalFormatting sqref="H25">
    <cfRule type="cellIs" priority="329" operator="equal" aboveAverage="0" equalAverage="0" bottom="0" percent="0" rank="0" text="" dxfId="0">
      <formula>0</formula>
    </cfRule>
    <cfRule type="cellIs" priority="330" operator="lessThan" aboveAverage="0" equalAverage="0" bottom="0" percent="0" rank="0" text="" dxfId="1">
      <formula>E25</formula>
    </cfRule>
  </conditionalFormatting>
  <conditionalFormatting sqref="H28">
    <cfRule type="cellIs" priority="331" operator="equal" aboveAverage="0" equalAverage="0" bottom="0" percent="0" rank="0" text="" dxfId="0">
      <formula>0</formula>
    </cfRule>
    <cfRule type="cellIs" priority="332" operator="lessThan" aboveAverage="0" equalAverage="0" bottom="0" percent="0" rank="0" text="" dxfId="1">
      <formula>E28</formula>
    </cfRule>
  </conditionalFormatting>
  <conditionalFormatting sqref="H29">
    <cfRule type="cellIs" priority="333" operator="equal" aboveAverage="0" equalAverage="0" bottom="0" percent="0" rank="0" text="" dxfId="0">
      <formula>0</formula>
    </cfRule>
    <cfRule type="cellIs" priority="334" operator="lessThan" aboveAverage="0" equalAverage="0" bottom="0" percent="0" rank="0" text="" dxfId="1">
      <formula>E29</formula>
    </cfRule>
  </conditionalFormatting>
  <conditionalFormatting sqref="H30">
    <cfRule type="cellIs" priority="335" operator="equal" aboveAverage="0" equalAverage="0" bottom="0" percent="0" rank="0" text="" dxfId="0">
      <formula>0</formula>
    </cfRule>
    <cfRule type="cellIs" priority="336" operator="lessThan" aboveAverage="0" equalAverage="0" bottom="0" percent="0" rank="0" text="" dxfId="1">
      <formula>E30</formula>
    </cfRule>
  </conditionalFormatting>
  <conditionalFormatting sqref="H34">
    <cfRule type="cellIs" priority="337" operator="equal" aboveAverage="0" equalAverage="0" bottom="0" percent="0" rank="0" text="" dxfId="0">
      <formula>0</formula>
    </cfRule>
    <cfRule type="cellIs" priority="338" operator="lessThan" aboveAverage="0" equalAverage="0" bottom="0" percent="0" rank="0" text="" dxfId="1">
      <formula>E34</formula>
    </cfRule>
  </conditionalFormatting>
  <conditionalFormatting sqref="H36">
    <cfRule type="cellIs" priority="339" operator="equal" aboveAverage="0" equalAverage="0" bottom="0" percent="0" rank="0" text="" dxfId="0">
      <formula>0</formula>
    </cfRule>
    <cfRule type="cellIs" priority="340" operator="lessThan" aboveAverage="0" equalAverage="0" bottom="0" percent="0" rank="0" text="" dxfId="1">
      <formula>E36</formula>
    </cfRule>
  </conditionalFormatting>
  <conditionalFormatting sqref="H37">
    <cfRule type="cellIs" priority="341" operator="equal" aboveAverage="0" equalAverage="0" bottom="0" percent="0" rank="0" text="" dxfId="0">
      <formula>0</formula>
    </cfRule>
    <cfRule type="cellIs" priority="342" operator="lessThan" aboveAverage="0" equalAverage="0" bottom="0" percent="0" rank="0" text="" dxfId="1">
      <formula>E37</formula>
    </cfRule>
  </conditionalFormatting>
  <conditionalFormatting sqref="H38">
    <cfRule type="cellIs" priority="343" operator="equal" aboveAverage="0" equalAverage="0" bottom="0" percent="0" rank="0" text="" dxfId="0">
      <formula>0</formula>
    </cfRule>
    <cfRule type="cellIs" priority="344" operator="lessThan" aboveAverage="0" equalAverage="0" bottom="0" percent="0" rank="0" text="" dxfId="1">
      <formula>E38</formula>
    </cfRule>
  </conditionalFormatting>
  <conditionalFormatting sqref="H39">
    <cfRule type="cellIs" priority="345" operator="equal" aboveAverage="0" equalAverage="0" bottom="0" percent="0" rank="0" text="" dxfId="0">
      <formula>0</formula>
    </cfRule>
    <cfRule type="cellIs" priority="346" operator="lessThan" aboveAverage="0" equalAverage="0" bottom="0" percent="0" rank="0" text="" dxfId="1">
      <formula>E39</formula>
    </cfRule>
  </conditionalFormatting>
  <conditionalFormatting sqref="H40">
    <cfRule type="cellIs" priority="347" operator="equal" aboveAverage="0" equalAverage="0" bottom="0" percent="0" rank="0" text="" dxfId="0">
      <formula>0</formula>
    </cfRule>
    <cfRule type="cellIs" priority="348" operator="lessThan" aboveAverage="0" equalAverage="0" bottom="0" percent="0" rank="0" text="" dxfId="1">
      <formula>E40</formula>
    </cfRule>
  </conditionalFormatting>
  <conditionalFormatting sqref="H42">
    <cfRule type="cellIs" priority="349" operator="equal" aboveAverage="0" equalAverage="0" bottom="0" percent="0" rank="0" text="" dxfId="0">
      <formula>0</formula>
    </cfRule>
    <cfRule type="cellIs" priority="350" operator="lessThan" aboveAverage="0" equalAverage="0" bottom="0" percent="0" rank="0" text="" dxfId="1">
      <formula>E42</formula>
    </cfRule>
  </conditionalFormatting>
  <conditionalFormatting sqref="H43">
    <cfRule type="cellIs" priority="351" operator="equal" aboveAverage="0" equalAverage="0" bottom="0" percent="0" rank="0" text="" dxfId="0">
      <formula>0</formula>
    </cfRule>
    <cfRule type="cellIs" priority="352" operator="lessThan" aboveAverage="0" equalAverage="0" bottom="0" percent="0" rank="0" text="" dxfId="1">
      <formula>E43</formula>
    </cfRule>
  </conditionalFormatting>
  <conditionalFormatting sqref="H44">
    <cfRule type="cellIs" priority="353" operator="equal" aboveAverage="0" equalAverage="0" bottom="0" percent="0" rank="0" text="" dxfId="0">
      <formula>0</formula>
    </cfRule>
    <cfRule type="cellIs" priority="354" operator="lessThan" aboveAverage="0" equalAverage="0" bottom="0" percent="0" rank="0" text="" dxfId="1">
      <formula>E44</formula>
    </cfRule>
  </conditionalFormatting>
  <conditionalFormatting sqref="H52">
    <cfRule type="cellIs" priority="355" operator="equal" aboveAverage="0" equalAverage="0" bottom="0" percent="0" rank="0" text="" dxfId="0">
      <formula>0</formula>
    </cfRule>
    <cfRule type="cellIs" priority="356" operator="lessThan" aboveAverage="0" equalAverage="0" bottom="0" percent="0" rank="0" text="" dxfId="1">
      <formula>E52</formula>
    </cfRule>
  </conditionalFormatting>
  <conditionalFormatting sqref="H53">
    <cfRule type="cellIs" priority="357" operator="equal" aboveAverage="0" equalAverage="0" bottom="0" percent="0" rank="0" text="" dxfId="0">
      <formula>0</formula>
    </cfRule>
    <cfRule type="cellIs" priority="358" operator="lessThan" aboveAverage="0" equalAverage="0" bottom="0" percent="0" rank="0" text="" dxfId="1">
      <formula>E53</formula>
    </cfRule>
  </conditionalFormatting>
  <conditionalFormatting sqref="H54">
    <cfRule type="cellIs" priority="359" operator="equal" aboveAverage="0" equalAverage="0" bottom="0" percent="0" rank="0" text="" dxfId="0">
      <formula>0</formula>
    </cfRule>
    <cfRule type="cellIs" priority="360" operator="lessThan" aboveAverage="0" equalAverage="0" bottom="0" percent="0" rank="0" text="" dxfId="1">
      <formula>E54</formula>
    </cfRule>
  </conditionalFormatting>
  <conditionalFormatting sqref="H55">
    <cfRule type="cellIs" priority="361" operator="equal" aboveAverage="0" equalAverage="0" bottom="0" percent="0" rank="0" text="" dxfId="0">
      <formula>0</formula>
    </cfRule>
    <cfRule type="cellIs" priority="362" operator="lessThan" aboveAverage="0" equalAverage="0" bottom="0" percent="0" rank="0" text="" dxfId="1">
      <formula>E55</formula>
    </cfRule>
  </conditionalFormatting>
  <conditionalFormatting sqref="H57">
    <cfRule type="cellIs" priority="363" operator="equal" aboveAverage="0" equalAverage="0" bottom="0" percent="0" rank="0" text="" dxfId="0">
      <formula>0</formula>
    </cfRule>
    <cfRule type="cellIs" priority="364" operator="lessThan" aboveAverage="0" equalAverage="0" bottom="0" percent="0" rank="0" text="" dxfId="1">
      <formula>E57</formula>
    </cfRule>
  </conditionalFormatting>
  <conditionalFormatting sqref="H58">
    <cfRule type="cellIs" priority="365" operator="equal" aboveAverage="0" equalAverage="0" bottom="0" percent="0" rank="0" text="" dxfId="0">
      <formula>0</formula>
    </cfRule>
    <cfRule type="cellIs" priority="366" operator="lessThan" aboveAverage="0" equalAverage="0" bottom="0" percent="0" rank="0" text="" dxfId="1">
      <formula>E58</formula>
    </cfRule>
  </conditionalFormatting>
  <conditionalFormatting sqref="H59">
    <cfRule type="cellIs" priority="367" operator="equal" aboveAverage="0" equalAverage="0" bottom="0" percent="0" rank="0" text="" dxfId="0">
      <formula>0</formula>
    </cfRule>
    <cfRule type="cellIs" priority="368" operator="lessThan" aboveAverage="0" equalAverage="0" bottom="0" percent="0" rank="0" text="" dxfId="1">
      <formula>E59</formula>
    </cfRule>
  </conditionalFormatting>
  <conditionalFormatting sqref="I10">
    <cfRule type="cellIs" priority="369" operator="greaterThan" aboveAverage="0" equalAverage="0" bottom="0" percent="0" rank="0" text="" dxfId="0">
      <formula>H10</formula>
    </cfRule>
  </conditionalFormatting>
  <conditionalFormatting sqref="I11">
    <cfRule type="cellIs" priority="370" operator="greaterThan" aboveAverage="0" equalAverage="0" bottom="0" percent="0" rank="0" text="" dxfId="0">
      <formula>H11</formula>
    </cfRule>
  </conditionalFormatting>
  <conditionalFormatting sqref="I15">
    <cfRule type="cellIs" priority="371" operator="greaterThan" aboveAverage="0" equalAverage="0" bottom="0" percent="0" rank="0" text="" dxfId="0">
      <formula>H15</formula>
    </cfRule>
  </conditionalFormatting>
  <conditionalFormatting sqref="I16">
    <cfRule type="cellIs" priority="372" operator="greaterThan" aboveAverage="0" equalAverage="0" bottom="0" percent="0" rank="0" text="" dxfId="0">
      <formula>H16</formula>
    </cfRule>
  </conditionalFormatting>
  <conditionalFormatting sqref="I17">
    <cfRule type="cellIs" priority="373" operator="greaterThan" aboveAverage="0" equalAverage="0" bottom="0" percent="0" rank="0" text="" dxfId="0">
      <formula>H17</formula>
    </cfRule>
  </conditionalFormatting>
  <conditionalFormatting sqref="I18">
    <cfRule type="cellIs" priority="374" operator="greaterThan" aboveAverage="0" equalAverage="0" bottom="0" percent="0" rank="0" text="" dxfId="0">
      <formula>H18</formula>
    </cfRule>
  </conditionalFormatting>
  <conditionalFormatting sqref="I19">
    <cfRule type="cellIs" priority="375" operator="greaterThan" aboveAverage="0" equalAverage="0" bottom="0" percent="0" rank="0" text="" dxfId="0">
      <formula>H19</formula>
    </cfRule>
  </conditionalFormatting>
  <conditionalFormatting sqref="I20">
    <cfRule type="cellIs" priority="376" operator="greaterThan" aboveAverage="0" equalAverage="0" bottom="0" percent="0" rank="0" text="" dxfId="0">
      <formula>H20</formula>
    </cfRule>
  </conditionalFormatting>
  <conditionalFormatting sqref="I21">
    <cfRule type="cellIs" priority="377" operator="greaterThan" aboveAverage="0" equalAverage="0" bottom="0" percent="0" rank="0" text="" dxfId="0">
      <formula>H21</formula>
    </cfRule>
  </conditionalFormatting>
  <conditionalFormatting sqref="I24">
    <cfRule type="cellIs" priority="378" operator="greaterThan" aboveAverage="0" equalAverage="0" bottom="0" percent="0" rank="0" text="" dxfId="0">
      <formula>H24</formula>
    </cfRule>
  </conditionalFormatting>
  <conditionalFormatting sqref="I25">
    <cfRule type="cellIs" priority="379" operator="greaterThan" aboveAverage="0" equalAverage="0" bottom="0" percent="0" rank="0" text="" dxfId="0">
      <formula>H25</formula>
    </cfRule>
  </conditionalFormatting>
  <conditionalFormatting sqref="I28">
    <cfRule type="cellIs" priority="380" operator="greaterThan" aboveAverage="0" equalAverage="0" bottom="0" percent="0" rank="0" text="" dxfId="0">
      <formula>H28</formula>
    </cfRule>
  </conditionalFormatting>
  <conditionalFormatting sqref="I29">
    <cfRule type="cellIs" priority="381" operator="greaterThan" aboveAverage="0" equalAverage="0" bottom="0" percent="0" rank="0" text="" dxfId="0">
      <formula>H29</formula>
    </cfRule>
  </conditionalFormatting>
  <conditionalFormatting sqref="I30">
    <cfRule type="cellIs" priority="382" operator="greaterThan" aboveAverage="0" equalAverage="0" bottom="0" percent="0" rank="0" text="" dxfId="0">
      <formula>H30</formula>
    </cfRule>
  </conditionalFormatting>
  <conditionalFormatting sqref="I34">
    <cfRule type="cellIs" priority="383" operator="greaterThan" aboveAverage="0" equalAverage="0" bottom="0" percent="0" rank="0" text="" dxfId="0">
      <formula>H34</formula>
    </cfRule>
  </conditionalFormatting>
  <conditionalFormatting sqref="I36">
    <cfRule type="cellIs" priority="384" operator="greaterThan" aboveAverage="0" equalAverage="0" bottom="0" percent="0" rank="0" text="" dxfId="0">
      <formula>H36</formula>
    </cfRule>
  </conditionalFormatting>
  <conditionalFormatting sqref="I37">
    <cfRule type="cellIs" priority="385" operator="greaterThan" aboveAverage="0" equalAverage="0" bottom="0" percent="0" rank="0" text="" dxfId="0">
      <formula>H37</formula>
    </cfRule>
  </conditionalFormatting>
  <conditionalFormatting sqref="I38">
    <cfRule type="cellIs" priority="386" operator="greaterThan" aboveAverage="0" equalAverage="0" bottom="0" percent="0" rank="0" text="" dxfId="0">
      <formula>H38</formula>
    </cfRule>
  </conditionalFormatting>
  <conditionalFormatting sqref="I39">
    <cfRule type="cellIs" priority="387" operator="greaterThan" aboveAverage="0" equalAverage="0" bottom="0" percent="0" rank="0" text="" dxfId="0">
      <formula>H39</formula>
    </cfRule>
  </conditionalFormatting>
  <conditionalFormatting sqref="I40">
    <cfRule type="cellIs" priority="388" operator="greaterThan" aboveAverage="0" equalAverage="0" bottom="0" percent="0" rank="0" text="" dxfId="0">
      <formula>H40</formula>
    </cfRule>
  </conditionalFormatting>
  <conditionalFormatting sqref="I42">
    <cfRule type="cellIs" priority="389" operator="greaterThan" aboveAverage="0" equalAverage="0" bottom="0" percent="0" rank="0" text="" dxfId="0">
      <formula>H42</formula>
    </cfRule>
  </conditionalFormatting>
  <conditionalFormatting sqref="I43">
    <cfRule type="cellIs" priority="390" operator="greaterThan" aboveAverage="0" equalAverage="0" bottom="0" percent="0" rank="0" text="" dxfId="0">
      <formula>H43</formula>
    </cfRule>
  </conditionalFormatting>
  <conditionalFormatting sqref="I44">
    <cfRule type="cellIs" priority="391" operator="greaterThan" aboveAverage="0" equalAverage="0" bottom="0" percent="0" rank="0" text="" dxfId="0">
      <formula>H44</formula>
    </cfRule>
  </conditionalFormatting>
  <conditionalFormatting sqref="I52">
    <cfRule type="cellIs" priority="392" operator="greaterThan" aboveAverage="0" equalAverage="0" bottom="0" percent="0" rank="0" text="" dxfId="0">
      <formula>H52</formula>
    </cfRule>
  </conditionalFormatting>
  <conditionalFormatting sqref="I53">
    <cfRule type="cellIs" priority="393" operator="greaterThan" aboveAverage="0" equalAverage="0" bottom="0" percent="0" rank="0" text="" dxfId="0">
      <formula>H53</formula>
    </cfRule>
  </conditionalFormatting>
  <conditionalFormatting sqref="I54">
    <cfRule type="cellIs" priority="394" operator="greaterThan" aboveAverage="0" equalAverage="0" bottom="0" percent="0" rank="0" text="" dxfId="0">
      <formula>H54</formula>
    </cfRule>
  </conditionalFormatting>
  <conditionalFormatting sqref="I55">
    <cfRule type="cellIs" priority="395" operator="greaterThan" aboveAverage="0" equalAverage="0" bottom="0" percent="0" rank="0" text="" dxfId="0">
      <formula>H55</formula>
    </cfRule>
  </conditionalFormatting>
  <conditionalFormatting sqref="I57">
    <cfRule type="cellIs" priority="396" operator="greaterThan" aboveAverage="0" equalAverage="0" bottom="0" percent="0" rank="0" text="" dxfId="0">
      <formula>H57</formula>
    </cfRule>
  </conditionalFormatting>
  <conditionalFormatting sqref="I58">
    <cfRule type="cellIs" priority="397" operator="greaterThan" aboveAverage="0" equalAverage="0" bottom="0" percent="0" rank="0" text="" dxfId="0">
      <formula>H58</formula>
    </cfRule>
  </conditionalFormatting>
  <conditionalFormatting sqref="I59">
    <cfRule type="cellIs" priority="398" operator="greaterThan" aboveAverage="0" equalAverage="0" bottom="0" percent="0" rank="0" text="" dxfId="0">
      <formula>H59</formula>
    </cfRule>
  </conditionalFormatting>
  <conditionalFormatting sqref="J10">
    <cfRule type="cellIs" priority="399" operator="lessThanOrEqual" aboveAverage="0" equalAverage="0" bottom="0" percent="0" rank="0" text="" dxfId="2">
      <formula>F10</formula>
    </cfRule>
  </conditionalFormatting>
  <conditionalFormatting sqref="J11">
    <cfRule type="cellIs" priority="400" operator="lessThanOrEqual" aboveAverage="0" equalAverage="0" bottom="0" percent="0" rank="0" text="" dxfId="2">
      <formula>F11</formula>
    </cfRule>
  </conditionalFormatting>
  <conditionalFormatting sqref="J15">
    <cfRule type="cellIs" priority="401" operator="lessThanOrEqual" aboveAverage="0" equalAverage="0" bottom="0" percent="0" rank="0" text="" dxfId="2">
      <formula>F15</formula>
    </cfRule>
  </conditionalFormatting>
  <conditionalFormatting sqref="J16">
    <cfRule type="cellIs" priority="402" operator="lessThanOrEqual" aboveAverage="0" equalAverage="0" bottom="0" percent="0" rank="0" text="" dxfId="2">
      <formula>F16</formula>
    </cfRule>
  </conditionalFormatting>
  <conditionalFormatting sqref="J17">
    <cfRule type="cellIs" priority="403" operator="lessThanOrEqual" aboveAverage="0" equalAverage="0" bottom="0" percent="0" rank="0" text="" dxfId="2">
      <formula>F17</formula>
    </cfRule>
  </conditionalFormatting>
  <conditionalFormatting sqref="J18">
    <cfRule type="cellIs" priority="404" operator="lessThanOrEqual" aboveAverage="0" equalAverage="0" bottom="0" percent="0" rank="0" text="" dxfId="2">
      <formula>F18</formula>
    </cfRule>
  </conditionalFormatting>
  <conditionalFormatting sqref="J19">
    <cfRule type="cellIs" priority="405" operator="lessThanOrEqual" aboveAverage="0" equalAverage="0" bottom="0" percent="0" rank="0" text="" dxfId="2">
      <formula>F19</formula>
    </cfRule>
  </conditionalFormatting>
  <conditionalFormatting sqref="J20">
    <cfRule type="cellIs" priority="406" operator="lessThanOrEqual" aboveAverage="0" equalAverage="0" bottom="0" percent="0" rank="0" text="" dxfId="2">
      <formula>F20</formula>
    </cfRule>
  </conditionalFormatting>
  <conditionalFormatting sqref="J21">
    <cfRule type="cellIs" priority="407" operator="lessThanOrEqual" aboveAverage="0" equalAverage="0" bottom="0" percent="0" rank="0" text="" dxfId="2">
      <formula>F21</formula>
    </cfRule>
  </conditionalFormatting>
  <conditionalFormatting sqref="J24">
    <cfRule type="cellIs" priority="408" operator="lessThanOrEqual" aboveAverage="0" equalAverage="0" bottom="0" percent="0" rank="0" text="" dxfId="2">
      <formula>F24</formula>
    </cfRule>
  </conditionalFormatting>
  <conditionalFormatting sqref="J25">
    <cfRule type="cellIs" priority="409" operator="lessThanOrEqual" aboveAverage="0" equalAverage="0" bottom="0" percent="0" rank="0" text="" dxfId="2">
      <formula>F25</formula>
    </cfRule>
  </conditionalFormatting>
  <conditionalFormatting sqref="J28">
    <cfRule type="cellIs" priority="410" operator="lessThanOrEqual" aboveAverage="0" equalAverage="0" bottom="0" percent="0" rank="0" text="" dxfId="2">
      <formula>F28</formula>
    </cfRule>
  </conditionalFormatting>
  <conditionalFormatting sqref="J29">
    <cfRule type="cellIs" priority="411" operator="lessThanOrEqual" aboveAverage="0" equalAverage="0" bottom="0" percent="0" rank="0" text="" dxfId="2">
      <formula>F29</formula>
    </cfRule>
  </conditionalFormatting>
  <conditionalFormatting sqref="J30">
    <cfRule type="cellIs" priority="412" operator="lessThanOrEqual" aboveAverage="0" equalAverage="0" bottom="0" percent="0" rank="0" text="" dxfId="2">
      <formula>F30</formula>
    </cfRule>
  </conditionalFormatting>
  <conditionalFormatting sqref="J34">
    <cfRule type="cellIs" priority="413" operator="lessThanOrEqual" aboveAverage="0" equalAverage="0" bottom="0" percent="0" rank="0" text="" dxfId="2">
      <formula>F34</formula>
    </cfRule>
  </conditionalFormatting>
  <conditionalFormatting sqref="J36">
    <cfRule type="cellIs" priority="414" operator="lessThanOrEqual" aboveAverage="0" equalAverage="0" bottom="0" percent="0" rank="0" text="" dxfId="2">
      <formula>F36</formula>
    </cfRule>
  </conditionalFormatting>
  <conditionalFormatting sqref="J37">
    <cfRule type="cellIs" priority="415" operator="lessThanOrEqual" aboveAverage="0" equalAverage="0" bottom="0" percent="0" rank="0" text="" dxfId="2">
      <formula>F37</formula>
    </cfRule>
  </conditionalFormatting>
  <conditionalFormatting sqref="J38">
    <cfRule type="cellIs" priority="416" operator="lessThanOrEqual" aboveAverage="0" equalAverage="0" bottom="0" percent="0" rank="0" text="" dxfId="2">
      <formula>F38</formula>
    </cfRule>
  </conditionalFormatting>
  <conditionalFormatting sqref="J39">
    <cfRule type="cellIs" priority="417" operator="lessThanOrEqual" aboveAverage="0" equalAverage="0" bottom="0" percent="0" rank="0" text="" dxfId="2">
      <formula>F39</formula>
    </cfRule>
  </conditionalFormatting>
  <conditionalFormatting sqref="J40">
    <cfRule type="cellIs" priority="418" operator="lessThanOrEqual" aboveAverage="0" equalAverage="0" bottom="0" percent="0" rank="0" text="" dxfId="2">
      <formula>F40</formula>
    </cfRule>
  </conditionalFormatting>
  <conditionalFormatting sqref="J42">
    <cfRule type="cellIs" priority="419" operator="lessThanOrEqual" aboveAverage="0" equalAverage="0" bottom="0" percent="0" rank="0" text="" dxfId="2">
      <formula>F42</formula>
    </cfRule>
  </conditionalFormatting>
  <conditionalFormatting sqref="J43">
    <cfRule type="cellIs" priority="420" operator="lessThanOrEqual" aboveAverage="0" equalAverage="0" bottom="0" percent="0" rank="0" text="" dxfId="2">
      <formula>F43</formula>
    </cfRule>
  </conditionalFormatting>
  <conditionalFormatting sqref="J44">
    <cfRule type="cellIs" priority="421" operator="lessThanOrEqual" aboveAverage="0" equalAverage="0" bottom="0" percent="0" rank="0" text="" dxfId="2">
      <formula>F44</formula>
    </cfRule>
  </conditionalFormatting>
  <conditionalFormatting sqref="J52">
    <cfRule type="cellIs" priority="422" operator="lessThanOrEqual" aboveAverage="0" equalAverage="0" bottom="0" percent="0" rank="0" text="" dxfId="2">
      <formula>F52</formula>
    </cfRule>
  </conditionalFormatting>
  <conditionalFormatting sqref="J53">
    <cfRule type="cellIs" priority="423" operator="lessThanOrEqual" aboveAverage="0" equalAverage="0" bottom="0" percent="0" rank="0" text="" dxfId="2">
      <formula>F53</formula>
    </cfRule>
  </conditionalFormatting>
  <conditionalFormatting sqref="J54">
    <cfRule type="cellIs" priority="424" operator="lessThanOrEqual" aboveAverage="0" equalAverage="0" bottom="0" percent="0" rank="0" text="" dxfId="2">
      <formula>F54</formula>
    </cfRule>
  </conditionalFormatting>
  <conditionalFormatting sqref="J55">
    <cfRule type="cellIs" priority="425" operator="lessThanOrEqual" aboveAverage="0" equalAverage="0" bottom="0" percent="0" rank="0" text="" dxfId="2">
      <formula>F55</formula>
    </cfRule>
  </conditionalFormatting>
  <conditionalFormatting sqref="J57">
    <cfRule type="cellIs" priority="426" operator="lessThanOrEqual" aboveAverage="0" equalAverage="0" bottom="0" percent="0" rank="0" text="" dxfId="2">
      <formula>F57</formula>
    </cfRule>
  </conditionalFormatting>
  <conditionalFormatting sqref="J58">
    <cfRule type="cellIs" priority="427" operator="lessThanOrEqual" aboveAverage="0" equalAverage="0" bottom="0" percent="0" rank="0" text="" dxfId="2">
      <formula>F58</formula>
    </cfRule>
  </conditionalFormatting>
  <conditionalFormatting sqref="J59">
    <cfRule type="cellIs" priority="428" operator="lessThanOrEqual" aboveAverage="0" equalAverage="0" bottom="0" percent="0" rank="0" text="" dxfId="2">
      <formula>F59</formula>
    </cfRule>
  </conditionalFormatting>
  <conditionalFormatting sqref="K10">
    <cfRule type="cellIs" priority="429" operator="lessThanOrEqual" aboveAverage="0" equalAverage="0" bottom="0" percent="0" rank="0" text="" dxfId="2">
      <formula>G10</formula>
    </cfRule>
  </conditionalFormatting>
  <conditionalFormatting sqref="K11">
    <cfRule type="cellIs" priority="430" operator="lessThanOrEqual" aboveAverage="0" equalAverage="0" bottom="0" percent="0" rank="0" text="" dxfId="2">
      <formula>G11</formula>
    </cfRule>
  </conditionalFormatting>
  <conditionalFormatting sqref="K15">
    <cfRule type="cellIs" priority="431" operator="lessThanOrEqual" aboveAverage="0" equalAverage="0" bottom="0" percent="0" rank="0" text="" dxfId="2">
      <formula>G15</formula>
    </cfRule>
  </conditionalFormatting>
  <conditionalFormatting sqref="K16">
    <cfRule type="cellIs" priority="432" operator="lessThanOrEqual" aboveAverage="0" equalAverage="0" bottom="0" percent="0" rank="0" text="" dxfId="2">
      <formula>G16</formula>
    </cfRule>
  </conditionalFormatting>
  <conditionalFormatting sqref="K17">
    <cfRule type="cellIs" priority="433" operator="lessThanOrEqual" aboveAverage="0" equalAverage="0" bottom="0" percent="0" rank="0" text="" dxfId="2">
      <formula>G17</formula>
    </cfRule>
  </conditionalFormatting>
  <conditionalFormatting sqref="K18">
    <cfRule type="cellIs" priority="434" operator="lessThanOrEqual" aboveAverage="0" equalAverage="0" bottom="0" percent="0" rank="0" text="" dxfId="2">
      <formula>G18</formula>
    </cfRule>
  </conditionalFormatting>
  <conditionalFormatting sqref="K19">
    <cfRule type="cellIs" priority="435" operator="lessThanOrEqual" aboveAverage="0" equalAverage="0" bottom="0" percent="0" rank="0" text="" dxfId="2">
      <formula>G19</formula>
    </cfRule>
  </conditionalFormatting>
  <conditionalFormatting sqref="K20">
    <cfRule type="cellIs" priority="436" operator="lessThanOrEqual" aboveAverage="0" equalAverage="0" bottom="0" percent="0" rank="0" text="" dxfId="2">
      <formula>G20</formula>
    </cfRule>
  </conditionalFormatting>
  <conditionalFormatting sqref="K21">
    <cfRule type="cellIs" priority="437" operator="lessThanOrEqual" aboveAverage="0" equalAverage="0" bottom="0" percent="0" rank="0" text="" dxfId="2">
      <formula>G21</formula>
    </cfRule>
  </conditionalFormatting>
  <conditionalFormatting sqref="K24">
    <cfRule type="cellIs" priority="438" operator="lessThanOrEqual" aboveAverage="0" equalAverage="0" bottom="0" percent="0" rank="0" text="" dxfId="2">
      <formula>G24</formula>
    </cfRule>
  </conditionalFormatting>
  <conditionalFormatting sqref="K25">
    <cfRule type="cellIs" priority="439" operator="lessThanOrEqual" aboveAverage="0" equalAverage="0" bottom="0" percent="0" rank="0" text="" dxfId="2">
      <formula>G25</formula>
    </cfRule>
  </conditionalFormatting>
  <conditionalFormatting sqref="K28">
    <cfRule type="cellIs" priority="440" operator="lessThanOrEqual" aboveAverage="0" equalAverage="0" bottom="0" percent="0" rank="0" text="" dxfId="2">
      <formula>G28</formula>
    </cfRule>
  </conditionalFormatting>
  <conditionalFormatting sqref="K29">
    <cfRule type="cellIs" priority="441" operator="lessThanOrEqual" aboveAverage="0" equalAverage="0" bottom="0" percent="0" rank="0" text="" dxfId="2">
      <formula>G29</formula>
    </cfRule>
  </conditionalFormatting>
  <conditionalFormatting sqref="K30">
    <cfRule type="cellIs" priority="442" operator="lessThanOrEqual" aboveAverage="0" equalAverage="0" bottom="0" percent="0" rank="0" text="" dxfId="2">
      <formula>G30</formula>
    </cfRule>
  </conditionalFormatting>
  <conditionalFormatting sqref="K34">
    <cfRule type="cellIs" priority="443" operator="lessThanOrEqual" aboveAverage="0" equalAverage="0" bottom="0" percent="0" rank="0" text="" dxfId="2">
      <formula>G34</formula>
    </cfRule>
  </conditionalFormatting>
  <conditionalFormatting sqref="K36">
    <cfRule type="cellIs" priority="444" operator="lessThanOrEqual" aboveAverage="0" equalAverage="0" bottom="0" percent="0" rank="0" text="" dxfId="2">
      <formula>G36</formula>
    </cfRule>
  </conditionalFormatting>
  <conditionalFormatting sqref="K37">
    <cfRule type="cellIs" priority="445" operator="lessThanOrEqual" aboveAverage="0" equalAverage="0" bottom="0" percent="0" rank="0" text="" dxfId="2">
      <formula>G37</formula>
    </cfRule>
  </conditionalFormatting>
  <conditionalFormatting sqref="K38">
    <cfRule type="cellIs" priority="446" operator="lessThanOrEqual" aboveAverage="0" equalAverage="0" bottom="0" percent="0" rank="0" text="" dxfId="2">
      <formula>G38</formula>
    </cfRule>
  </conditionalFormatting>
  <conditionalFormatting sqref="K39">
    <cfRule type="cellIs" priority="447" operator="lessThanOrEqual" aboveAverage="0" equalAverage="0" bottom="0" percent="0" rank="0" text="" dxfId="2">
      <formula>G39</formula>
    </cfRule>
  </conditionalFormatting>
  <conditionalFormatting sqref="K40">
    <cfRule type="cellIs" priority="448" operator="lessThanOrEqual" aboveAverage="0" equalAverage="0" bottom="0" percent="0" rank="0" text="" dxfId="2">
      <formula>G40</formula>
    </cfRule>
  </conditionalFormatting>
  <conditionalFormatting sqref="K42">
    <cfRule type="cellIs" priority="449" operator="lessThanOrEqual" aboveAverage="0" equalAverage="0" bottom="0" percent="0" rank="0" text="" dxfId="2">
      <formula>G42</formula>
    </cfRule>
  </conditionalFormatting>
  <conditionalFormatting sqref="K43">
    <cfRule type="cellIs" priority="450" operator="lessThanOrEqual" aboveAverage="0" equalAverage="0" bottom="0" percent="0" rank="0" text="" dxfId="2">
      <formula>G43</formula>
    </cfRule>
  </conditionalFormatting>
  <conditionalFormatting sqref="K44">
    <cfRule type="cellIs" priority="451" operator="lessThanOrEqual" aboveAverage="0" equalAverage="0" bottom="0" percent="0" rank="0" text="" dxfId="2">
      <formula>G44</formula>
    </cfRule>
  </conditionalFormatting>
  <conditionalFormatting sqref="K52">
    <cfRule type="cellIs" priority="452" operator="lessThanOrEqual" aboveAverage="0" equalAverage="0" bottom="0" percent="0" rank="0" text="" dxfId="2">
      <formula>G52</formula>
    </cfRule>
  </conditionalFormatting>
  <conditionalFormatting sqref="K53">
    <cfRule type="cellIs" priority="453" operator="lessThanOrEqual" aboveAverage="0" equalAverage="0" bottom="0" percent="0" rank="0" text="" dxfId="2">
      <formula>G53</formula>
    </cfRule>
  </conditionalFormatting>
  <conditionalFormatting sqref="K54">
    <cfRule type="cellIs" priority="454" operator="lessThanOrEqual" aboveAverage="0" equalAverage="0" bottom="0" percent="0" rank="0" text="" dxfId="2">
      <formula>G54</formula>
    </cfRule>
  </conditionalFormatting>
  <conditionalFormatting sqref="K55">
    <cfRule type="cellIs" priority="455" operator="lessThanOrEqual" aboveAverage="0" equalAverage="0" bottom="0" percent="0" rank="0" text="" dxfId="2">
      <formula>G55</formula>
    </cfRule>
  </conditionalFormatting>
  <conditionalFormatting sqref="K57">
    <cfRule type="cellIs" priority="456" operator="lessThanOrEqual" aboveAverage="0" equalAverage="0" bottom="0" percent="0" rank="0" text="" dxfId="2">
      <formula>G57</formula>
    </cfRule>
  </conditionalFormatting>
  <conditionalFormatting sqref="K58">
    <cfRule type="cellIs" priority="457" operator="lessThanOrEqual" aboveAverage="0" equalAverage="0" bottom="0" percent="0" rank="0" text="" dxfId="2">
      <formula>G58</formula>
    </cfRule>
  </conditionalFormatting>
  <conditionalFormatting sqref="K59">
    <cfRule type="cellIs" priority="458" operator="lessThanOrEqual" aboveAverage="0" equalAverage="0" bottom="0" percent="0" rank="0" text="" dxfId="2">
      <formula>G59</formula>
    </cfRule>
  </conditionalFormatting>
  <conditionalFormatting sqref="M10">
    <cfRule type="cellIs" priority="459" operator="equal" aboveAverage="0" equalAverage="0" bottom="0" percent="0" rank="0" text="" dxfId="0">
      <formula>0</formula>
    </cfRule>
    <cfRule type="cellIs" priority="460" operator="lessThan" aboveAverage="0" equalAverage="0" bottom="0" percent="0" rank="0" text="" dxfId="1">
      <formula>E10</formula>
    </cfRule>
  </conditionalFormatting>
  <conditionalFormatting sqref="M11">
    <cfRule type="cellIs" priority="461" operator="equal" aboveAverage="0" equalAverage="0" bottom="0" percent="0" rank="0" text="" dxfId="0">
      <formula>0</formula>
    </cfRule>
    <cfRule type="cellIs" priority="462" operator="lessThan" aboveAverage="0" equalAverage="0" bottom="0" percent="0" rank="0" text="" dxfId="1">
      <formula>E11</formula>
    </cfRule>
  </conditionalFormatting>
  <conditionalFormatting sqref="M17">
    <cfRule type="cellIs" priority="463" operator="equal" aboveAverage="0" equalAverage="0" bottom="0" percent="0" rank="0" text="" dxfId="0">
      <formula>0</formula>
    </cfRule>
    <cfRule type="cellIs" priority="464" operator="lessThan" aboveAverage="0" equalAverage="0" bottom="0" percent="0" rank="0" text="" dxfId="1">
      <formula>E17</formula>
    </cfRule>
  </conditionalFormatting>
  <conditionalFormatting sqref="M18">
    <cfRule type="cellIs" priority="465" operator="equal" aboveAverage="0" equalAverage="0" bottom="0" percent="0" rank="0" text="" dxfId="0">
      <formula>0</formula>
    </cfRule>
    <cfRule type="cellIs" priority="466" operator="lessThan" aboveAverage="0" equalAverage="0" bottom="0" percent="0" rank="0" text="" dxfId="1">
      <formula>E18</formula>
    </cfRule>
  </conditionalFormatting>
  <conditionalFormatting sqref="M21">
    <cfRule type="cellIs" priority="467" operator="equal" aboveAverage="0" equalAverage="0" bottom="0" percent="0" rank="0" text="" dxfId="0">
      <formula>0</formula>
    </cfRule>
    <cfRule type="cellIs" priority="468" operator="lessThan" aboveAverage="0" equalAverage="0" bottom="0" percent="0" rank="0" text="" dxfId="1">
      <formula>E21</formula>
    </cfRule>
  </conditionalFormatting>
  <conditionalFormatting sqref="M23">
    <cfRule type="cellIs" priority="469" operator="equal" aboveAverage="0" equalAverage="0" bottom="0" percent="0" rank="0" text="" dxfId="0">
      <formula>0</formula>
    </cfRule>
    <cfRule type="cellIs" priority="470" operator="lessThan" aboveAverage="0" equalAverage="0" bottom="0" percent="0" rank="0" text="" dxfId="1">
      <formula>E23</formula>
    </cfRule>
  </conditionalFormatting>
  <conditionalFormatting sqref="M31">
    <cfRule type="cellIs" priority="471" operator="equal" aboveAverage="0" equalAverage="0" bottom="0" percent="0" rank="0" text="" dxfId="0">
      <formula>0</formula>
    </cfRule>
    <cfRule type="cellIs" priority="472" operator="lessThan" aboveAverage="0" equalAverage="0" bottom="0" percent="0" rank="0" text="" dxfId="1">
      <formula>E31</formula>
    </cfRule>
  </conditionalFormatting>
  <conditionalFormatting sqref="M39">
    <cfRule type="cellIs" priority="473" operator="equal" aboveAverage="0" equalAverage="0" bottom="0" percent="0" rank="0" text="" dxfId="0">
      <formula>0</formula>
    </cfRule>
    <cfRule type="cellIs" priority="474" operator="lessThan" aboveAverage="0" equalAverage="0" bottom="0" percent="0" rank="0" text="" dxfId="1">
      <formula>E39</formula>
    </cfRule>
  </conditionalFormatting>
  <conditionalFormatting sqref="M42">
    <cfRule type="cellIs" priority="475" operator="equal" aboveAverage="0" equalAverage="0" bottom="0" percent="0" rank="0" text="" dxfId="0">
      <formula>0</formula>
    </cfRule>
    <cfRule type="cellIs" priority="476" operator="lessThan" aboveAverage="0" equalAverage="0" bottom="0" percent="0" rank="0" text="" dxfId="1">
      <formula>E42</formula>
    </cfRule>
  </conditionalFormatting>
  <conditionalFormatting sqref="M54">
    <cfRule type="cellIs" priority="477" operator="equal" aboveAverage="0" equalAverage="0" bottom="0" percent="0" rank="0" text="" dxfId="0">
      <formula>0</formula>
    </cfRule>
    <cfRule type="cellIs" priority="478" operator="lessThan" aboveAverage="0" equalAverage="0" bottom="0" percent="0" rank="0" text="" dxfId="1">
      <formula>E54</formula>
    </cfRule>
  </conditionalFormatting>
  <conditionalFormatting sqref="M57">
    <cfRule type="cellIs" priority="479" operator="equal" aboveAverage="0" equalAverage="0" bottom="0" percent="0" rank="0" text="" dxfId="0">
      <formula>0</formula>
    </cfRule>
    <cfRule type="cellIs" priority="480" operator="lessThan" aboveAverage="0" equalAverage="0" bottom="0" percent="0" rank="0" text="" dxfId="1">
      <formula>E57</formula>
    </cfRule>
  </conditionalFormatting>
  <conditionalFormatting sqref="N10">
    <cfRule type="cellIs" priority="481" operator="greaterThan" aboveAverage="0" equalAverage="0" bottom="0" percent="0" rank="0" text="" dxfId="0">
      <formula>M10</formula>
    </cfRule>
  </conditionalFormatting>
  <conditionalFormatting sqref="N11">
    <cfRule type="cellIs" priority="482" operator="greaterThan" aboveAverage="0" equalAverage="0" bottom="0" percent="0" rank="0" text="" dxfId="0">
      <formula>M11</formula>
    </cfRule>
  </conditionalFormatting>
  <conditionalFormatting sqref="N17">
    <cfRule type="cellIs" priority="483" operator="greaterThan" aboveAverage="0" equalAverage="0" bottom="0" percent="0" rank="0" text="" dxfId="0">
      <formula>M17</formula>
    </cfRule>
  </conditionalFormatting>
  <conditionalFormatting sqref="N18">
    <cfRule type="cellIs" priority="484" operator="greaterThan" aboveAverage="0" equalAverage="0" bottom="0" percent="0" rank="0" text="" dxfId="0">
      <formula>M18</formula>
    </cfRule>
  </conditionalFormatting>
  <conditionalFormatting sqref="N21">
    <cfRule type="cellIs" priority="485" operator="greaterThan" aboveAverage="0" equalAverage="0" bottom="0" percent="0" rank="0" text="" dxfId="0">
      <formula>M21</formula>
    </cfRule>
  </conditionalFormatting>
  <conditionalFormatting sqref="N23">
    <cfRule type="cellIs" priority="486" operator="greaterThan" aboveAverage="0" equalAverage="0" bottom="0" percent="0" rank="0" text="" dxfId="0">
      <formula>M23</formula>
    </cfRule>
  </conditionalFormatting>
  <conditionalFormatting sqref="N31">
    <cfRule type="cellIs" priority="487" operator="greaterThan" aboveAverage="0" equalAverage="0" bottom="0" percent="0" rank="0" text="" dxfId="0">
      <formula>M31</formula>
    </cfRule>
  </conditionalFormatting>
  <conditionalFormatting sqref="N39">
    <cfRule type="cellIs" priority="488" operator="greaterThan" aboveAverage="0" equalAverage="0" bottom="0" percent="0" rank="0" text="" dxfId="0">
      <formula>M39</formula>
    </cfRule>
  </conditionalFormatting>
  <conditionalFormatting sqref="N42">
    <cfRule type="cellIs" priority="489" operator="greaterThan" aboveAverage="0" equalAverage="0" bottom="0" percent="0" rank="0" text="" dxfId="0">
      <formula>M42</formula>
    </cfRule>
  </conditionalFormatting>
  <conditionalFormatting sqref="N54">
    <cfRule type="cellIs" priority="490" operator="greaterThan" aboveAverage="0" equalAverage="0" bottom="0" percent="0" rank="0" text="" dxfId="0">
      <formula>M54</formula>
    </cfRule>
  </conditionalFormatting>
  <conditionalFormatting sqref="N57">
    <cfRule type="cellIs" priority="491" operator="greaterThan" aboveAverage="0" equalAverage="0" bottom="0" percent="0" rank="0" text="" dxfId="0">
      <formula>M57</formula>
    </cfRule>
  </conditionalFormatting>
  <conditionalFormatting sqref="O10">
    <cfRule type="cellIs" priority="492" operator="lessThanOrEqual" aboveAverage="0" equalAverage="0" bottom="0" percent="0" rank="0" text="" dxfId="2">
      <formula>F10</formula>
    </cfRule>
  </conditionalFormatting>
  <conditionalFormatting sqref="O11">
    <cfRule type="cellIs" priority="493" operator="lessThanOrEqual" aboveAverage="0" equalAverage="0" bottom="0" percent="0" rank="0" text="" dxfId="2">
      <formula>F11</formula>
    </cfRule>
  </conditionalFormatting>
  <conditionalFormatting sqref="O17">
    <cfRule type="cellIs" priority="494" operator="lessThanOrEqual" aboveAverage="0" equalAverage="0" bottom="0" percent="0" rank="0" text="" dxfId="2">
      <formula>F17</formula>
    </cfRule>
  </conditionalFormatting>
  <conditionalFormatting sqref="O18">
    <cfRule type="cellIs" priority="495" operator="lessThanOrEqual" aboveAverage="0" equalAverage="0" bottom="0" percent="0" rank="0" text="" dxfId="2">
      <formula>F18</formula>
    </cfRule>
  </conditionalFormatting>
  <conditionalFormatting sqref="O21">
    <cfRule type="cellIs" priority="496" operator="lessThanOrEqual" aboveAverage="0" equalAverage="0" bottom="0" percent="0" rank="0" text="" dxfId="2">
      <formula>F21</formula>
    </cfRule>
  </conditionalFormatting>
  <conditionalFormatting sqref="O23">
    <cfRule type="cellIs" priority="497" operator="lessThanOrEqual" aboveAverage="0" equalAverage="0" bottom="0" percent="0" rank="0" text="" dxfId="2">
      <formula>F23</formula>
    </cfRule>
  </conditionalFormatting>
  <conditionalFormatting sqref="O31">
    <cfRule type="cellIs" priority="498" operator="lessThanOrEqual" aboveAverage="0" equalAverage="0" bottom="0" percent="0" rank="0" text="" dxfId="2">
      <formula>F31</formula>
    </cfRule>
  </conditionalFormatting>
  <conditionalFormatting sqref="O39">
    <cfRule type="cellIs" priority="499" operator="lessThanOrEqual" aboveAverage="0" equalAverage="0" bottom="0" percent="0" rank="0" text="" dxfId="2">
      <formula>F39</formula>
    </cfRule>
  </conditionalFormatting>
  <conditionalFormatting sqref="O42">
    <cfRule type="cellIs" priority="500" operator="lessThanOrEqual" aboveAverage="0" equalAverage="0" bottom="0" percent="0" rank="0" text="" dxfId="2">
      <formula>F42</formula>
    </cfRule>
  </conditionalFormatting>
  <conditionalFormatting sqref="O54">
    <cfRule type="cellIs" priority="501" operator="lessThanOrEqual" aboveAverage="0" equalAverage="0" bottom="0" percent="0" rank="0" text="" dxfId="2">
      <formula>F54</formula>
    </cfRule>
  </conditionalFormatting>
  <conditionalFormatting sqref="O57">
    <cfRule type="cellIs" priority="502" operator="lessThanOrEqual" aboveAverage="0" equalAverage="0" bottom="0" percent="0" rank="0" text="" dxfId="2">
      <formula>F57</formula>
    </cfRule>
  </conditionalFormatting>
  <conditionalFormatting sqref="P10">
    <cfRule type="cellIs" priority="503" operator="lessThanOrEqual" aboveAverage="0" equalAverage="0" bottom="0" percent="0" rank="0" text="" dxfId="2">
      <formula>G10</formula>
    </cfRule>
  </conditionalFormatting>
  <conditionalFormatting sqref="P11">
    <cfRule type="cellIs" priority="504" operator="lessThanOrEqual" aboveAverage="0" equalAverage="0" bottom="0" percent="0" rank="0" text="" dxfId="2">
      <formula>G11</formula>
    </cfRule>
  </conditionalFormatting>
  <conditionalFormatting sqref="P17">
    <cfRule type="cellIs" priority="505" operator="lessThanOrEqual" aboveAverage="0" equalAverage="0" bottom="0" percent="0" rank="0" text="" dxfId="2">
      <formula>G17</formula>
    </cfRule>
  </conditionalFormatting>
  <conditionalFormatting sqref="P18">
    <cfRule type="cellIs" priority="506" operator="lessThanOrEqual" aboveAverage="0" equalAverage="0" bottom="0" percent="0" rank="0" text="" dxfId="2">
      <formula>G18</formula>
    </cfRule>
  </conditionalFormatting>
  <conditionalFormatting sqref="P21">
    <cfRule type="cellIs" priority="507" operator="lessThanOrEqual" aboveAverage="0" equalAverage="0" bottom="0" percent="0" rank="0" text="" dxfId="2">
      <formula>G21</formula>
    </cfRule>
  </conditionalFormatting>
  <conditionalFormatting sqref="P23">
    <cfRule type="cellIs" priority="508" operator="lessThanOrEqual" aboveAverage="0" equalAverage="0" bottom="0" percent="0" rank="0" text="" dxfId="2">
      <formula>G23</formula>
    </cfRule>
  </conditionalFormatting>
  <conditionalFormatting sqref="P31">
    <cfRule type="cellIs" priority="509" operator="lessThanOrEqual" aboveAverage="0" equalAverage="0" bottom="0" percent="0" rank="0" text="" dxfId="2">
      <formula>G31</formula>
    </cfRule>
  </conditionalFormatting>
  <conditionalFormatting sqref="P39">
    <cfRule type="cellIs" priority="510" operator="lessThanOrEqual" aboveAverage="0" equalAverage="0" bottom="0" percent="0" rank="0" text="" dxfId="2">
      <formula>G39</formula>
    </cfRule>
  </conditionalFormatting>
  <conditionalFormatting sqref="P42">
    <cfRule type="cellIs" priority="511" operator="lessThanOrEqual" aboveAverage="0" equalAverage="0" bottom="0" percent="0" rank="0" text="" dxfId="2">
      <formula>G42</formula>
    </cfRule>
  </conditionalFormatting>
  <conditionalFormatting sqref="P54">
    <cfRule type="cellIs" priority="512" operator="lessThanOrEqual" aboveAverage="0" equalAverage="0" bottom="0" percent="0" rank="0" text="" dxfId="2">
      <formula>G54</formula>
    </cfRule>
  </conditionalFormatting>
  <conditionalFormatting sqref="P57">
    <cfRule type="cellIs" priority="513" operator="lessThanOrEqual" aboveAverage="0" equalAverage="0" bottom="0" percent="0" rank="0" text="" dxfId="2">
      <formula>G57</formula>
    </cfRule>
  </conditionalFormatting>
  <conditionalFormatting sqref="W10">
    <cfRule type="cellIs" priority="514" operator="equal" aboveAverage="0" equalAverage="0" bottom="0" percent="0" rank="0" text="" dxfId="0">
      <formula>0</formula>
    </cfRule>
    <cfRule type="cellIs" priority="515" operator="lessThan" aboveAverage="0" equalAverage="0" bottom="0" percent="0" rank="0" text="" dxfId="1">
      <formula>E10</formula>
    </cfRule>
  </conditionalFormatting>
  <conditionalFormatting sqref="W11">
    <cfRule type="cellIs" priority="516" operator="equal" aboveAverage="0" equalAverage="0" bottom="0" percent="0" rank="0" text="" dxfId="0">
      <formula>0</formula>
    </cfRule>
    <cfRule type="cellIs" priority="517" operator="lessThan" aboveAverage="0" equalAverage="0" bottom="0" percent="0" rank="0" text="" dxfId="1">
      <formula>E11</formula>
    </cfRule>
  </conditionalFormatting>
  <conditionalFormatting sqref="W17">
    <cfRule type="cellIs" priority="518" operator="equal" aboveAverage="0" equalAverage="0" bottom="0" percent="0" rank="0" text="" dxfId="0">
      <formula>0</formula>
    </cfRule>
    <cfRule type="cellIs" priority="519" operator="lessThan" aboveAverage="0" equalAverage="0" bottom="0" percent="0" rank="0" text="" dxfId="1">
      <formula>E17</formula>
    </cfRule>
  </conditionalFormatting>
  <conditionalFormatting sqref="W18">
    <cfRule type="cellIs" priority="520" operator="equal" aboveAverage="0" equalAverage="0" bottom="0" percent="0" rank="0" text="" dxfId="0">
      <formula>0</formula>
    </cfRule>
    <cfRule type="cellIs" priority="521" operator="lessThan" aboveAverage="0" equalAverage="0" bottom="0" percent="0" rank="0" text="" dxfId="1">
      <formula>E18</formula>
    </cfRule>
  </conditionalFormatting>
  <conditionalFormatting sqref="W21">
    <cfRule type="cellIs" priority="522" operator="equal" aboveAverage="0" equalAverage="0" bottom="0" percent="0" rank="0" text="" dxfId="0">
      <formula>0</formula>
    </cfRule>
    <cfRule type="cellIs" priority="523" operator="lessThan" aboveAverage="0" equalAverage="0" bottom="0" percent="0" rank="0" text="" dxfId="1">
      <formula>E21</formula>
    </cfRule>
  </conditionalFormatting>
  <conditionalFormatting sqref="W23">
    <cfRule type="cellIs" priority="524" operator="equal" aboveAverage="0" equalAverage="0" bottom="0" percent="0" rank="0" text="" dxfId="0">
      <formula>0</formula>
    </cfRule>
    <cfRule type="cellIs" priority="525" operator="lessThan" aboveAverage="0" equalAverage="0" bottom="0" percent="0" rank="0" text="" dxfId="1">
      <formula>E23</formula>
    </cfRule>
  </conditionalFormatting>
  <conditionalFormatting sqref="W31">
    <cfRule type="cellIs" priority="526" operator="equal" aboveAverage="0" equalAverage="0" bottom="0" percent="0" rank="0" text="" dxfId="0">
      <formula>0</formula>
    </cfRule>
    <cfRule type="cellIs" priority="527" operator="lessThan" aboveAverage="0" equalAverage="0" bottom="0" percent="0" rank="0" text="" dxfId="1">
      <formula>E31</formula>
    </cfRule>
  </conditionalFormatting>
  <conditionalFormatting sqref="W39">
    <cfRule type="cellIs" priority="528" operator="equal" aboveAverage="0" equalAverage="0" bottom="0" percent="0" rank="0" text="" dxfId="0">
      <formula>0</formula>
    </cfRule>
    <cfRule type="cellIs" priority="529" operator="lessThan" aboveAverage="0" equalAverage="0" bottom="0" percent="0" rank="0" text="" dxfId="1">
      <formula>E39</formula>
    </cfRule>
  </conditionalFormatting>
  <conditionalFormatting sqref="W42">
    <cfRule type="cellIs" priority="530" operator="equal" aboveAverage="0" equalAverage="0" bottom="0" percent="0" rank="0" text="" dxfId="0">
      <formula>0</formula>
    </cfRule>
    <cfRule type="cellIs" priority="531" operator="lessThan" aboveAverage="0" equalAverage="0" bottom="0" percent="0" rank="0" text="" dxfId="1">
      <formula>E42</formula>
    </cfRule>
  </conditionalFormatting>
  <conditionalFormatting sqref="W54">
    <cfRule type="cellIs" priority="532" operator="equal" aboveAverage="0" equalAverage="0" bottom="0" percent="0" rank="0" text="" dxfId="0">
      <formula>0</formula>
    </cfRule>
    <cfRule type="cellIs" priority="533" operator="lessThan" aboveAverage="0" equalAverage="0" bottom="0" percent="0" rank="0" text="" dxfId="1">
      <formula>E54</formula>
    </cfRule>
  </conditionalFormatting>
  <conditionalFormatting sqref="W57">
    <cfRule type="cellIs" priority="534" operator="equal" aboveAverage="0" equalAverage="0" bottom="0" percent="0" rank="0" text="" dxfId="0">
      <formula>0</formula>
    </cfRule>
    <cfRule type="cellIs" priority="535" operator="lessThan" aboveAverage="0" equalAverage="0" bottom="0" percent="0" rank="0" text="" dxfId="1">
      <formula>E57</formula>
    </cfRule>
  </conditionalFormatting>
  <conditionalFormatting sqref="X10">
    <cfRule type="cellIs" priority="536" operator="greaterThan" aboveAverage="0" equalAverage="0" bottom="0" percent="0" rank="0" text="" dxfId="0">
      <formula>W10</formula>
    </cfRule>
  </conditionalFormatting>
  <conditionalFormatting sqref="X11">
    <cfRule type="cellIs" priority="537" operator="greaterThan" aboveAverage="0" equalAverage="0" bottom="0" percent="0" rank="0" text="" dxfId="0">
      <formula>W11</formula>
    </cfRule>
  </conditionalFormatting>
  <conditionalFormatting sqref="X17">
    <cfRule type="cellIs" priority="538" operator="greaterThan" aboveAverage="0" equalAverage="0" bottom="0" percent="0" rank="0" text="" dxfId="0">
      <formula>W17</formula>
    </cfRule>
  </conditionalFormatting>
  <conditionalFormatting sqref="X18">
    <cfRule type="cellIs" priority="539" operator="greaterThan" aboveAverage="0" equalAverage="0" bottom="0" percent="0" rank="0" text="" dxfId="0">
      <formula>W18</formula>
    </cfRule>
  </conditionalFormatting>
  <conditionalFormatting sqref="X21">
    <cfRule type="cellIs" priority="540" operator="greaterThan" aboveAverage="0" equalAverage="0" bottom="0" percent="0" rank="0" text="" dxfId="0">
      <formula>W21</formula>
    </cfRule>
  </conditionalFormatting>
  <conditionalFormatting sqref="X23">
    <cfRule type="cellIs" priority="541" operator="greaterThan" aboveAverage="0" equalAverage="0" bottom="0" percent="0" rank="0" text="" dxfId="0">
      <formula>W23</formula>
    </cfRule>
  </conditionalFormatting>
  <conditionalFormatting sqref="X31">
    <cfRule type="cellIs" priority="542" operator="greaterThan" aboveAverage="0" equalAverage="0" bottom="0" percent="0" rank="0" text="" dxfId="0">
      <formula>W31</formula>
    </cfRule>
  </conditionalFormatting>
  <conditionalFormatting sqref="X39">
    <cfRule type="cellIs" priority="543" operator="greaterThan" aboveAverage="0" equalAverage="0" bottom="0" percent="0" rank="0" text="" dxfId="0">
      <formula>W39</formula>
    </cfRule>
  </conditionalFormatting>
  <conditionalFormatting sqref="X42">
    <cfRule type="cellIs" priority="544" operator="greaterThan" aboveAverage="0" equalAverage="0" bottom="0" percent="0" rank="0" text="" dxfId="0">
      <formula>W42</formula>
    </cfRule>
  </conditionalFormatting>
  <conditionalFormatting sqref="X54">
    <cfRule type="cellIs" priority="545" operator="greaterThan" aboveAverage="0" equalAverage="0" bottom="0" percent="0" rank="0" text="" dxfId="0">
      <formula>W54</formula>
    </cfRule>
  </conditionalFormatting>
  <conditionalFormatting sqref="X57">
    <cfRule type="cellIs" priority="546" operator="greaterThan" aboveAverage="0" equalAverage="0" bottom="0" percent="0" rank="0" text="" dxfId="0">
      <formula>W57</formula>
    </cfRule>
  </conditionalFormatting>
  <conditionalFormatting sqref="Y10">
    <cfRule type="cellIs" priority="547" operator="lessThanOrEqual" aboveAverage="0" equalAverage="0" bottom="0" percent="0" rank="0" text="" dxfId="2">
      <formula>F10</formula>
    </cfRule>
  </conditionalFormatting>
  <conditionalFormatting sqref="Y11">
    <cfRule type="cellIs" priority="548" operator="lessThanOrEqual" aboveAverage="0" equalAverage="0" bottom="0" percent="0" rank="0" text="" dxfId="2">
      <formula>F11</formula>
    </cfRule>
  </conditionalFormatting>
  <conditionalFormatting sqref="Y17">
    <cfRule type="cellIs" priority="549" operator="lessThanOrEqual" aboveAverage="0" equalAverage="0" bottom="0" percent="0" rank="0" text="" dxfId="2">
      <formula>F17</formula>
    </cfRule>
  </conditionalFormatting>
  <conditionalFormatting sqref="Y18">
    <cfRule type="cellIs" priority="550" operator="lessThanOrEqual" aboveAverage="0" equalAverage="0" bottom="0" percent="0" rank="0" text="" dxfId="2">
      <formula>F18</formula>
    </cfRule>
  </conditionalFormatting>
  <conditionalFormatting sqref="Y21">
    <cfRule type="cellIs" priority="551" operator="lessThanOrEqual" aboveAverage="0" equalAverage="0" bottom="0" percent="0" rank="0" text="" dxfId="2">
      <formula>F21</formula>
    </cfRule>
  </conditionalFormatting>
  <conditionalFormatting sqref="Y23">
    <cfRule type="cellIs" priority="552" operator="lessThanOrEqual" aboveAverage="0" equalAverage="0" bottom="0" percent="0" rank="0" text="" dxfId="2">
      <formula>F23</formula>
    </cfRule>
  </conditionalFormatting>
  <conditionalFormatting sqref="Y31">
    <cfRule type="cellIs" priority="553" operator="lessThanOrEqual" aboveAverage="0" equalAverage="0" bottom="0" percent="0" rank="0" text="" dxfId="2">
      <formula>F31</formula>
    </cfRule>
  </conditionalFormatting>
  <conditionalFormatting sqref="Y39">
    <cfRule type="cellIs" priority="554" operator="lessThanOrEqual" aboveAverage="0" equalAverage="0" bottom="0" percent="0" rank="0" text="" dxfId="2">
      <formula>F39</formula>
    </cfRule>
  </conditionalFormatting>
  <conditionalFormatting sqref="Y42">
    <cfRule type="cellIs" priority="555" operator="lessThanOrEqual" aboveAverage="0" equalAverage="0" bottom="0" percent="0" rank="0" text="" dxfId="2">
      <formula>F42</formula>
    </cfRule>
  </conditionalFormatting>
  <conditionalFormatting sqref="Y54">
    <cfRule type="cellIs" priority="556" operator="lessThanOrEqual" aboveAverage="0" equalAverage="0" bottom="0" percent="0" rank="0" text="" dxfId="2">
      <formula>F54</formula>
    </cfRule>
  </conditionalFormatting>
  <conditionalFormatting sqref="Y57">
    <cfRule type="cellIs" priority="557" operator="lessThanOrEqual" aboveAverage="0" equalAverage="0" bottom="0" percent="0" rank="0" text="" dxfId="2">
      <formula>F57</formula>
    </cfRule>
  </conditionalFormatting>
  <conditionalFormatting sqref="Z10">
    <cfRule type="cellIs" priority="558" operator="lessThanOrEqual" aboveAverage="0" equalAverage="0" bottom="0" percent="0" rank="0" text="" dxfId="2">
      <formula>G10</formula>
    </cfRule>
  </conditionalFormatting>
  <conditionalFormatting sqref="Z11">
    <cfRule type="cellIs" priority="559" operator="lessThanOrEqual" aboveAverage="0" equalAverage="0" bottom="0" percent="0" rank="0" text="" dxfId="2">
      <formula>G11</formula>
    </cfRule>
  </conditionalFormatting>
  <conditionalFormatting sqref="Z17">
    <cfRule type="cellIs" priority="560" operator="lessThanOrEqual" aboveAverage="0" equalAverage="0" bottom="0" percent="0" rank="0" text="" dxfId="2">
      <formula>G17</formula>
    </cfRule>
  </conditionalFormatting>
  <conditionalFormatting sqref="Z18">
    <cfRule type="cellIs" priority="561" operator="lessThanOrEqual" aboveAverage="0" equalAverage="0" bottom="0" percent="0" rank="0" text="" dxfId="2">
      <formula>G18</formula>
    </cfRule>
  </conditionalFormatting>
  <conditionalFormatting sqref="Z21">
    <cfRule type="cellIs" priority="562" operator="lessThanOrEqual" aboveAverage="0" equalAverage="0" bottom="0" percent="0" rank="0" text="" dxfId="2">
      <formula>G21</formula>
    </cfRule>
  </conditionalFormatting>
  <conditionalFormatting sqref="Z23">
    <cfRule type="cellIs" priority="563" operator="lessThanOrEqual" aboveAverage="0" equalAverage="0" bottom="0" percent="0" rank="0" text="" dxfId="2">
      <formula>G23</formula>
    </cfRule>
  </conditionalFormatting>
  <conditionalFormatting sqref="Z31">
    <cfRule type="cellIs" priority="564" operator="lessThanOrEqual" aboveAverage="0" equalAverage="0" bottom="0" percent="0" rank="0" text="" dxfId="2">
      <formula>G31</formula>
    </cfRule>
  </conditionalFormatting>
  <conditionalFormatting sqref="Z39">
    <cfRule type="cellIs" priority="565" operator="lessThanOrEqual" aboveAverage="0" equalAverage="0" bottom="0" percent="0" rank="0" text="" dxfId="2">
      <formula>G39</formula>
    </cfRule>
  </conditionalFormatting>
  <conditionalFormatting sqref="Z42">
    <cfRule type="cellIs" priority="566" operator="lessThanOrEqual" aboveAverage="0" equalAverage="0" bottom="0" percent="0" rank="0" text="" dxfId="2">
      <formula>G42</formula>
    </cfRule>
  </conditionalFormatting>
  <conditionalFormatting sqref="Z54">
    <cfRule type="cellIs" priority="567" operator="lessThanOrEqual" aboveAverage="0" equalAverage="0" bottom="0" percent="0" rank="0" text="" dxfId="2">
      <formula>G54</formula>
    </cfRule>
  </conditionalFormatting>
  <conditionalFormatting sqref="Z57">
    <cfRule type="cellIs" priority="568" operator="lessThanOrEqual" aboveAverage="0" equalAverage="0" bottom="0" percent="0" rank="0" text="" dxfId="2">
      <formula>G57</formula>
    </cfRule>
  </conditionalFormatting>
  <hyperlinks>
    <hyperlink ref="L10" r:id="rId2" display="399-7999-1-ND"/>
    <hyperlink ref="Q10" r:id="rId3" display="2773207RL"/>
    <hyperlink ref="AA10" r:id="rId4" display="07X0869"/>
    <hyperlink ref="L11" r:id="rId5" display="478-3755-1-ND"/>
    <hyperlink ref="Q11" r:id="rId6" display="1740665"/>
    <hyperlink ref="AA11" r:id="rId7" display="84C9177"/>
    <hyperlink ref="AF11" r:id="rId8" display="390-990"/>
    <hyperlink ref="L15" r:id="rId9" display="399-4925-1-ND"/>
    <hyperlink ref="AF15" r:id="rId10" display="802-9850"/>
    <hyperlink ref="AK15" r:id="rId11" display="C0805C106K8PAC"/>
    <hyperlink ref="L16" r:id="rId12" display="67-1557-1-ND"/>
    <hyperlink ref="L17" r:id="rId13" display="1N4148WTPMSCT-ND"/>
    <hyperlink ref="Q17" r:id="rId14" display="1924519"/>
    <hyperlink ref="AA17" r:id="rId15" display="51T5044"/>
    <hyperlink ref="L18" r:id="rId16" display="B360A-FDICT-ND"/>
    <hyperlink ref="Q18" r:id="rId17" display="1858600"/>
    <hyperlink ref="AA18" r:id="rId18" display="23T4615"/>
    <hyperlink ref="AF18" r:id="rId19" display="738-4796"/>
    <hyperlink ref="AK18" r:id="rId20" display="B360A-13-F"/>
    <hyperlink ref="L19" r:id="rId21" display="67-1558-1-ND"/>
    <hyperlink ref="L20" r:id="rId22" display="67-1556-1-ND"/>
    <hyperlink ref="L21" r:id="rId23" display="497-5559-1-ND"/>
    <hyperlink ref="Q21" r:id="rId24" display="2341640"/>
    <hyperlink ref="AA21" r:id="rId25" display="05X9522"/>
    <hyperlink ref="AF21" r:id="rId26" display="714-6850"/>
    <hyperlink ref="AK21" r:id="rId27" display="BAT46ZFILM"/>
    <hyperlink ref="Q23" r:id="rId28" display="2751474"/>
    <hyperlink ref="AA23" r:id="rId29" display="96B5833"/>
    <hyperlink ref="L24" r:id="rId30" display="335-1151-ND"/>
    <hyperlink ref="L25" r:id="rId31" display="AE10387-ND"/>
    <hyperlink ref="L28" r:id="rId32" display="Z3112-ND"/>
    <hyperlink ref="AF28" r:id="rId33" display="807-4065"/>
    <hyperlink ref="L29" r:id="rId34" display="SRN8040-8R2YCT-ND"/>
    <hyperlink ref="AF29" r:id="rId35" display="743-5172"/>
    <hyperlink ref="L30" r:id="rId36" display="450-1650-ND"/>
    <hyperlink ref="Q31" r:id="rId37" display="1935174"/>
    <hyperlink ref="AA31" r:id="rId38" display="70R0065"/>
    <hyperlink ref="AF31" r:id="rId39" display="548-7244"/>
    <hyperlink ref="L34" r:id="rId40" display="BC847BLT1GOSCT-ND"/>
    <hyperlink ref="AF34" r:id="rId41" display="545-2759"/>
    <hyperlink ref="AK34" r:id="rId42" display="BC847BLT1G"/>
    <hyperlink ref="AF35" r:id="rId43" display="545-2759"/>
    <hyperlink ref="AK35" r:id="rId44" display="BC847BLT1G"/>
    <hyperlink ref="L36" r:id="rId45" display="RMCF0805JT680RCT-ND"/>
    <hyperlink ref="L37" r:id="rId46" display="RMCF0805JT4K70CT-ND"/>
    <hyperlink ref="L38" r:id="rId47" display="RMCF0805JT680RCT-ND"/>
    <hyperlink ref="L39" r:id="rId48" display="RMCF0805JT47R0CT-ND"/>
    <hyperlink ref="Q39" r:id="rId49" display="1514868"/>
    <hyperlink ref="AA39" r:id="rId50" display="59M6915"/>
    <hyperlink ref="L40" r:id="rId51" display="RMCF0805JT1K00CT-ND"/>
    <hyperlink ref="L42" r:id="rId52" display="RMCF0805JT47K0CT-ND"/>
    <hyperlink ref="Q42" r:id="rId53" display="1514867"/>
    <hyperlink ref="AA42" r:id="rId54" display="59M6914"/>
    <hyperlink ref="L43" r:id="rId55" display="RMCF0805JT4K70CT-ND"/>
    <hyperlink ref="L44" r:id="rId56" display="RMCF0805JT330RCT-ND"/>
    <hyperlink ref="AF50" r:id="rId57" display="548-7244"/>
    <hyperlink ref="L52" r:id="rId58" display="LM25011MY/NOPBCT-ND"/>
    <hyperlink ref="L53" r:id="rId59" display="296-3697-1-ND"/>
    <hyperlink ref="L54" r:id="rId60" display="296-1206-1-ND"/>
    <hyperlink ref="Q54" r:id="rId61" display="2437024"/>
    <hyperlink ref="AA54" r:id="rId62" display="76C3340"/>
    <hyperlink ref="AF54" r:id="rId63" display="662-8266"/>
    <hyperlink ref="L55" r:id="rId64" display="74LVC06AS14-13DITR-ND"/>
    <hyperlink ref="L57" r:id="rId65" display="MC7805BDTGOS-ND"/>
    <hyperlink ref="Q57" r:id="rId66" display="1652336"/>
    <hyperlink ref="AA57" r:id="rId67" display="71J5736"/>
    <hyperlink ref="AF57" r:id="rId68" display="125-0048"/>
    <hyperlink ref="AK57" r:id="rId69" display="MC7805BDTG"/>
    <hyperlink ref="L58" r:id="rId70" display="MC74HC08ADGOS-ND"/>
    <hyperlink ref="AF58" r:id="rId71" display="689-8705"/>
    <hyperlink ref="AK58" r:id="rId72" display="MC74HC08ADG"/>
    <hyperlink ref="L59" r:id="rId73" display="MC74HC02ADGOS-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2018-06-29T14:18:03Z</dcterms:created>
  <dc:creator/>
  <dc:description/>
  <dc:language>pt-BR</dc:language>
  <cp:lastModifiedBy>Hildo Guillardi Junior</cp:lastModifiedBy>
  <dcterms:modified xsi:type="dcterms:W3CDTF">2018-06-29T11:18:55Z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