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Phase. " sheetId="1" state="visible" r:id="rId2"/>
  </sheets>
  <definedNames>
    <definedName function="false" hidden="false" name="BoardQty" vbProcedure="false">'OnePhase. '!$G$1</definedName>
    <definedName function="false" hidden="false" name="digikey_part_data" vbProcedure="false">'OnePhase. '!$H$5:$L$67</definedName>
    <definedName function="false" hidden="false" name="farnell_part_data" vbProcedure="false">'OnePhase. '!$M$5:$Q$67</definedName>
    <definedName function="false" hidden="false" name="global_part_data" vbProcedure="false">'OnePhase. '!$A$5:$G$67</definedName>
    <definedName function="false" hidden="false" name="mouser_part_data" vbProcedure="false">'OnePhase. '!$R$5:$V$67</definedName>
    <definedName function="false" hidden="false" name="newark_part_data" vbProcedure="false">'OnePhase. '!$W$5:$AA$67</definedName>
    <definedName function="false" hidden="false" name="rs_part_data" vbProcedure="false">'OnePhase. '!$AB$5:$AF$67</definedName>
    <definedName function="false" hidden="false" name="tme_part_data" vbProcedure="false">'OnePhase. '!$AG$5:$AK$67</definedName>
    <definedName function="false" hidden="false" name="TotalCost" vbProcedure="false">'OnePhase.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5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6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$0.19      $0.19
    10   $0.14      $1.36
   100   $0.06      $6.38
   500   $0.04     $22.36
  1000   $0.04     $37.02
  4000   $0.03    $109.64</t>
        </r>
      </text>
    </comment>
    <comment ref="J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$210.00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$0.24      $2.42
   100   $0.14     $13.69
   500   $0.10     $48.30
  1000   $0.08     $84.53
  3000   $0.07    $210.00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$0.14      $1.44
   100   $0.07      $6.75
   500   $0.05     $23.68
  1000   $0.04     $39.20
  4000   $0.03    $116.12</t>
        </r>
      </text>
    </comment>
    <comment ref="J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$210.00
 15000   $0.05    $708.75</t>
        </r>
      </text>
    </comment>
    <comment ref="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  10   $4.94     $49.40
   100   $3.73    $373.23
   500   $3.07   $1536.81
  1000   $2.85   $2854.08
  2500   $2.84   $7109.05</t>
        </r>
      </text>
    </comment>
    <comment ref="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$210.00
 15000   $0.05    $708.75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10   $0.28      $2.85
   100   $0.16     $16.13
   500   $0.11     $56.93
  1000   $0.10     $99.62
  4000   $0.08    $305.24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4000   $0.06    $259.00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$1.72      $1.72
    10   $1.39     $13.88
   100   $1.06    $106.03
   500   $0.81    $403.92
  1000   $0.71    $706.86
  2500   $0.68   $1704.05
  5000   $0.66   $3281.85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10   $0.19      $1.94
   100   $0.10      $9.83
   500   $0.07     $33.64
  1000   $0.06     $59.51
  2500   $0.06    $142.30
  3000   $0.05    $148.50
  5000   $0.05    $258.75
 10000   $0.04    $427.50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$0.27      $2.66
   100   $0.15     $15.09
   500   $0.10     $49.96
  1000   $0.08     $76.60
  3000   $0.06    $194.04
  6000   $0.06    $349.26
 15000   $0.05    $776.10
 30000   $0.05   $1455.30
 75000   $0.04   $3234.00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$0.23      $0.23
    10   $0.19      $1.91
   100   $0.10     $10.13
   500   $0.07     $33.31
  1000   $0.05     $45.31
  3000   $0.04    $119.04
  6000   $0.03    $207.00
 15000   $0.03    $439.95
 30000   $0.03    $828.00
 75000   $0.03   $1941.00
150000   $0.02   $3364.50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$1.58      $1.58
    25   $1.32     $32.96
   100   $1.19    $119.48
  2500   $1.19   $2987.00</t>
        </r>
      </text>
    </comment>
    <comment ref="J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$1.99      $1.99
    25   $1.66     $41.46
   100   $1.50    $150.38
  2500   $1.50   $3759.50</t>
        </r>
      </text>
    </comment>
    <comment ref="J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 5   $0.54      $2.70
    10   $0.45      $4.50
    25   $0.42     $10.58
    50   $0.41     $20.25
   100   $0.36     $36.00
   250   $0.34     $85.50
   500   $0.32    $162.00
  1000   $0.31    $306.00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$3.30      $3.30
    10   $2.98     $29.79
   100   $2.39    $239.34
   500   $1.86    $930.78
  1000   $1.54   $1542.44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$3.37      $3.37
    10   $3.01     $30.07
   100   $2.47    $246.59
   500   $2.00    $998.41
  1000   $1.68   $1684.06</t>
        </r>
      </text>
    </comment>
    <comment ref="J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$3.64      $3.64</t>
        </r>
      </text>
    </comment>
    <comment ref="J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$161.70
 15000   $0.02    $242.55
 30000   $0.01    $436.50
 50000   $0.01    $647.00
 75000   $0.01    $970.50
100000   $0.01   $1213.00
150000   $0.01   $1617.00
250000   $0.01   $2695.00</t>
        </r>
      </text>
    </comment>
    <comment ref="J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$157.50
 15000   $0.02    $242.55
 30000   $0.01    $425.40
 50000   $0.01    $630.00
 75000   $0.01    $970.50
100000   $0.01   $1181.00
150000   $0.01   $1617.00
250000   $0.01   $2625.00</t>
        </r>
      </text>
    </comment>
    <comment ref="J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$161.70
 15000   $0.02    $242.55
 30000   $0.01    $436.50
 50000   $0.01    $647.00
 75000   $0.01    $970.50
100000   $0.01   $1213.00
150000   $0.01   $1617.00
250000   $0.01   $2695.00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$157.50
 15000   $0.02    $242.55
 30000   $0.01    $425.40
 50000   $0.01    $630.00
 75000   $0.01    $970.50
100000   $0.01   $1181.00
150000   $0.01   $1617.00
250000   $0.01   $2625.00</t>
        </r>
      </text>
    </comment>
    <comment ref="J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$0.18
   100   $0.01      $0.71
  1000   $0.00      $3.21
  2500   $0.00      $6.95
  5000   $0.00     $10.85
 10000   $0.00     $18.90
 25000   $0.00     $41.50
 50000   $0.00     $76.00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$18.20
 25000   $0.00     $41.50
 30000   $0.00     $48.00
 50000   $0.00     $73.00
100000   $0.00    $145.00
125000   $0.00    $188.75</t>
        </r>
      </text>
    </comment>
    <comment ref="J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J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$0.29      $2.93
   100   $0.20     $19.94
   500   $0.15     $74.78
  1000   $0.11    $112.18
  2500   $0.10    $249.55
  5000   $0.09    $468.90
 12500   $0.09   $1096.50
 25000   $0.08   $2011.75
 62500   $0.08   $4840.00
125000   $0.07   $9302.50</t>
        </r>
      </text>
    </comment>
    <comment ref="J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$0.26      $0.26
    25   $0.22      $5.41
   100   $0.20     $19.57
  3000   $0.20    $587.10</t>
        </r>
      </text>
    </comment>
    <comment ref="J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$0.25      $0.25
    10   $0.20      $2.05
   100   $0.11     $10.86
   500   $0.07     $35.74
  1000   $0.05     $48.60
  3000   $0.04    $127.65
  6000   $0.04    $222.00
 15000   $0.03    $471.75
 30000   $0.03    $888.00
 75000   $0.03   $2081.25
150000   $0.02   $3607.50</t>
        </r>
      </text>
    </comment>
    <comment ref="J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25   $1.02     $25.56
   100   $0.98     $98.31
  1000   $0.92    $915.30
  2500   $0.92   $2288.25</t>
        </r>
      </text>
    </comment>
    <comment ref="J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$1.53      $1.53
    25   $1.47     $36.73
   100   $1.41    $141.25
  1000   $1.32   $1322.10
  2500   $1.32   $3305.25</t>
        </r>
      </text>
    </comment>
    <comment ref="J6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$4.52      $4.52
    10   $3.77     $37.68
   100   $2.71    $271.26
   500   $2.19   $1092.58
  1000   $2.00   $2004.31
  2500   $1.95   $4873.70
  5000   $1.90   $9479.80</t>
        </r>
      </text>
    </comment>
    <comment ref="J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$0.56      $5.60
   100   $0.42     $41.82
   500   $0.33    $164.29
  1000   $0.25    $253.90
  1440   $0.28    $400.90
  2500   $0.22    $561.88
  5000   $0.21   $1051.25
 12500   $0.20   $2446.88</t>
        </r>
      </text>
    </comment>
    <comment ref="J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KEMET
Size: 0.079" L x 0.049" W (2.00mm x 1.25mm)
Tolerance: ±10%
Value: 0.1µF
Voltage: 10V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100pF
Voltage: 25V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2.2µF
Voltage: 25V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0.1µF
Voltage: 25V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1000pF
Voltage: 25V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Footprint: Radial, Can - Snap-In
Manf: EPCOS (TDK)
Size: 0.984" Dia (25.00mm)
Tolerance: ±20%
Value: 220µF
Voltage: 400V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10000pF
Voltage: 25V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KEMET
Size: 0.079" L x 0.049" W (2.00mm x 1.25mm)
Tolerance: ±10%
Value: 0.047µF
Voltage: 10V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KEMET
Size: 0.079" L x 0.049" W (2.00mm x 1.25mm)
Tolerance: ±10%
Value: 0.022µF
Voltage: 10V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Footprint: Radial
Manf: KEMET
Size: 1.260" L x 0.551" W (32.00mm x 14.00mm)
Tolerance: ±20%
Value: 2.2µF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1µF
Voltage: 25V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Footprint: SOD-123
Manf: STMicroelectronics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Footprint: SOD-123
Manf: Diodes Incorporated
Tolerance: ±6%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Footprint: 8-SOIC (0.154", 3.90mm Width)
Manf: Microchip Technology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Footprint: 8-SOIC (0.154", 3.90mm Width)
Manf: Microchip Technology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Manf: APM Hexseal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TO-247-3
Manf: Infineon Technologies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TO-247-3
Manf: STMicroelectronics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TO-247-3
Manf: Cree/Wolfspeed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L33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L3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2 kOhms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22 kOhms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560 kOhms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10 kOhms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5.6 kOhms</t>
        </r>
      </text>
    </comment>
    <comment ref="L41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100 kOhms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15 kOhms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33 kOhms</t>
        </r>
      </text>
    </comment>
    <comment ref="L44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330 Ohms</t>
        </r>
      </text>
    </comment>
    <comment ref="L4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3.3 kOhms</t>
        </r>
      </text>
    </comment>
    <comment ref="L4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100 Ohms</t>
        </r>
      </text>
    </comment>
    <comment ref="L4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12 kOhms</t>
        </r>
      </text>
    </comment>
    <comment ref="L4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3.3 kOhms</t>
        </r>
      </text>
    </comment>
    <comment ref="L4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1.5 Ohms</t>
        </r>
      </text>
    </comment>
    <comment ref="L5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4.7 kOhms</t>
        </r>
      </text>
    </comment>
    <comment ref="L51" authorId="0">
      <text>
        <r>
          <rPr>
            <sz val="8"/>
            <color rgb="FF000000"/>
            <rFont val="Tahoma"/>
            <family val="2"/>
            <charset val="1"/>
          </rPr>
          <t xml:space="preserve">Footprint: 1210 (3225 Metric)
Manf: Stackpole Electronics Inc.
Size: 0.126" L x 0.098" W (3.20mm x 2.50mm)
Tolerance: ±5%
Value: 100 kOhms</t>
        </r>
      </text>
    </comment>
    <comment ref="L52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 Ohms</t>
        </r>
      </text>
    </comment>
    <comment ref="L53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10 Ohms</t>
        </r>
      </text>
    </comment>
    <comment ref="L54" authorId="0">
      <text>
        <r>
          <rPr>
            <sz val="8"/>
            <color rgb="FF000000"/>
            <rFont val="Tahoma"/>
            <family val="2"/>
            <charset val="1"/>
          </rPr>
          <t xml:space="preserve">Footprint: 1210 (3225 Metric)
Manf: Stackpole Electronics Inc.
Size: 0.126" L x 0.098" W (3.20mm x 2.50mm)
Tolerance: ±5%
Value: 22 Ohms</t>
        </r>
      </text>
    </comment>
    <comment ref="L5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10 Ohms</t>
        </r>
      </text>
    </comment>
    <comment ref="L5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47 kOhms</t>
        </r>
      </text>
    </comment>
    <comment ref="L57" authorId="0">
      <text>
        <r>
          <rPr>
            <sz val="8"/>
            <color rgb="FF000000"/>
            <rFont val="Tahoma"/>
            <family val="2"/>
            <charset val="1"/>
          </rPr>
          <t xml:space="preserve">Footprint: 0.265" L x 0.395" W (6.73mm x 10.05mm)
Frequency: 10kHz
Manf: Wurth Electronics Midcom
Size: 0.265" L x 0.281" W (6.73mm x 7.14mm)</t>
        </r>
      </text>
    </comment>
    <comment ref="L58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(0.154", 3.90mm Width)
Manf: STMicroelectronics</t>
        </r>
      </text>
    </comment>
    <comment ref="L59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Nexperia USA Inc.
Tolerance: ±1%</t>
        </r>
      </text>
    </comment>
    <comment ref="L60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Nexperia USA Inc.
Tolerance: ±1%</t>
        </r>
      </text>
    </comment>
    <comment ref="L61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Microchip Technology</t>
        </r>
      </text>
    </comment>
    <comment ref="L62" authorId="0">
      <text>
        <r>
          <rPr>
            <sz val="8"/>
            <color rgb="FF000000"/>
            <rFont val="Tahoma"/>
            <family val="2"/>
            <charset val="1"/>
          </rPr>
          <t xml:space="preserve">Footprint: 5-TSSOP, SC-70-5, SOT-353
Manf: Diodes Incorporated</t>
        </r>
      </text>
    </comment>
    <comment ref="L63" authorId="0">
      <text>
        <r>
          <rPr>
            <sz val="8"/>
            <color rgb="FF000000"/>
            <rFont val="Tahoma"/>
            <family val="2"/>
            <charset val="1"/>
          </rPr>
          <t xml:space="preserve">Footprint: 8-SOIC (0.154", 3.90mm Width)
Manf: Silicon Labs</t>
        </r>
      </text>
    </comment>
    <comment ref="L64" authorId="0">
      <text>
        <r>
          <rPr>
            <sz val="8"/>
            <color rgb="FF000000"/>
            <rFont val="Tahoma"/>
            <family val="2"/>
            <charset val="1"/>
          </rPr>
          <t xml:space="preserve">Footprint: 8-SOIC (0.154", 3.90mm Width)
Manf: Silicon Labs</t>
        </r>
      </text>
    </comment>
    <comment ref="L65" authorId="0">
      <text>
        <r>
          <rPr>
            <sz val="8"/>
            <color rgb="FF000000"/>
            <rFont val="Tahoma"/>
            <family val="2"/>
            <charset val="1"/>
          </rPr>
          <t xml:space="preserve">Footprint: 8-SOIC (0.154", 3.90mm Width)
Manf: ON Semiconductor</t>
        </r>
      </text>
    </comment>
    <comment ref="L66" authorId="0">
      <text>
        <r>
          <rPr>
            <sz val="8"/>
            <color rgb="FF000000"/>
            <rFont val="Tahoma"/>
            <family val="2"/>
            <charset val="1"/>
          </rPr>
          <t xml:space="preserve">Footprint: 16-SOIC (0.154", 3.90mm Width)
Manf: Texas Instruments</t>
        </r>
      </text>
    </comment>
    <comment ref="L67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TO-261-4, TO-261AA
Manf: Texas Instruments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M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4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O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$8.11      $8.11
     5   $6.22     $31.10
    10   $5.45     $54.47
    25   $4.82    $120.59</t>
        </r>
      </text>
    </comment>
    <comment ref="O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 5   $0.31      $1.56
    25   $0.30      $7.57
   100   $0.10      $9.92
   250   $0.09     $23.15
   500   $0.09     $43.00
  1000   $0.06     $60.82
  5000   $0.05    $244.29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$1.97      $1.97
     5   $1.97      $9.85
    20   $1.78     $35.65
    40   $1.60     $63.82
   150   $1.41    $211.26
   400   $1.22    $489.09
  1250   $1.04   $1294.70
  4000   $0.85   $3395.19</t>
        </r>
      </text>
    </comment>
    <comment ref="O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$15.21     $15.21
     5  $15.12     $75.59
    10  $15.02    $150.19
    25  $14.70    $367.38
    50  $14.37    $718.55
    75  $12.41    $931.06</t>
        </r>
      </text>
    </comment>
    <comment ref="O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 100   $0.04      $4.20
   250   $0.04     $10.19
   500   $0.03     $13.52</t>
        </r>
      </text>
    </comment>
    <comment ref="O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$28.67</t>
        </r>
      </text>
    </comment>
    <comment ref="O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$0.77
    50   $0.03      $1.37
   100   $0.02      $2.41
   250   $0.02      $5.52
   500   $0.02     $10.03</t>
        </r>
      </text>
    </comment>
    <comment ref="O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100   $0.20     $20.32
   500   $0.17     $86.62
  1000   $0.13    $128.38</t>
        </r>
      </text>
    </comment>
    <comment ref="O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100   $0.10      $9.76
   250   $0.09     $23.71
   500   $0.09     $46.05
  1000   $0.09     $90.74
  5000   $0.09    $448.08
 10000   $0.09    $884.94</t>
        </r>
      </text>
    </comment>
    <comment ref="O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100   $0.10      $9.76
   250   $0.09     $23.71
   500   $0.09     $46.05
  1000   $0.09     $90.74
  5000   $0.09    $448.08
 10000   $0.09    $884.94</t>
        </r>
      </text>
    </comment>
    <comment ref="O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50   $0.55     $27.55
   100   $0.36     $35.52
   250   $0.35     $88.18
   500   $0.35    $173.87
  1000   $0.26    $258.00
  2500   $0.25    $613.85
  5000   $0.23   $1159.15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W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4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4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4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X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Y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$4.49      $4.49
    10   $3.63     $36.30
    25   $3.19     $79.75
    50   $2.76    $138.00
   100   $2.32    $232.00
   500   $2.11   $1055.00
  1000   $1.96   $1960.00
  2500   $1.89   $4725.00</t>
        </r>
      </text>
    </comment>
    <comment ref="Y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$0.22      $2.23
    25   $0.18      $4.52
    50   $0.14      $6.90
   100   $0.10      $9.60
   250   $0.09     $22.25
   500   $0.08     $40.50
  1000   $0.07     $74.00</t>
        </r>
      </text>
    </comment>
    <comment ref="Y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$1.20      $1.20
  2500   $1.20   $3000.00</t>
        </r>
      </text>
    </comment>
    <comment ref="Y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25   $0.11      $2.67
    50   $0.07      $3.65
   100   $0.04      $3.70
   250   $0.03      $8.25
   500   $0.03     $15.00
  1000   $0.03     $25.00</t>
        </r>
      </text>
    </comment>
    <comment ref="Y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10000   $0.01    $110.00
 20000   $0.01    $200.00</t>
        </r>
      </text>
    </comment>
    <comment ref="Y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$0.00      $0.00
  5000   $0.00     $10.00
 20000   $0.00     $40.00</t>
        </r>
      </text>
    </comment>
    <comment ref="Y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$0.00      $0.00
  5000   $0.00     $15.00
 10000   $0.00     $20.00
 20000   $0.00     $40.00
 30000   $0.00     $60.00
 50000   $0.00    $100.00</t>
        </r>
      </text>
    </comment>
    <comment ref="Y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 5   $0.39      $1.93
    10   $0.27      $2.69
   100   $0.15     $15.50
   500   $0.12     $58.00
  1000   $0.09     $91.00
  2500   $0.08    $195.00
 10000   $0.08    $760.00
 25000   $0.06   $1600.00</t>
        </r>
      </text>
    </comment>
    <comment ref="Y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 5   $0.39      $1.93
    10   $0.27      $2.69
   100   $0.15     $15.50
   500   $0.12     $58.00
  1000   $0.09     $91.00
  2500   $0.08    $195.00
 10000   $0.08    $760.00
 25000   $0.06   $1600.00</t>
        </r>
      </text>
    </comment>
    <comment ref="Y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$0.51      $5.12
   100   $0.33     $33.00
   500   $0.30    $148.50
  1000   $0.26    $264.00
  2500   $0.24    $600.00
 10000   $0.21   $2150.00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B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3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6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6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C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D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1 $284.37    $284.37</t>
        </r>
      </text>
    </comment>
    <comment ref="AD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50   $0.21     $10.59
   500   $0.07     $34.28
  2500   $0.05    $124.64</t>
        </r>
      </text>
    </comment>
    <comment ref="AD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$0.33      $0.33
    50   $0.33     $16.45</t>
        </r>
      </text>
    </comment>
    <comment ref="AD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100   $0.11     $11.22
   200   $0.11     $21.44
   300   $0.10     $31.04
   400   $0.10     $39.88
   500   $0.09     $47.36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$1.67      $1.67
    10   $1.67     $16.69
    30   $1.39     $41.80
   100   $1.27    $127.13</t>
        </r>
      </text>
    </comment>
    <comment ref="AD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$0.70      $0.70
     5   $0.70      $3.51
    75   $0.65     $48.42
   250   $0.60    $150.81
   500   $0.58    $289.16
  1000   $0.55    $548.42</t>
        </r>
      </text>
    </comment>
    <comment ref="AD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$1.25      $1.25
     5   $1.25      $6.26
    75   $1.15     $86.38
   250   $1.07    $267.98
   500   $0.94    $469.89
  1000   $0.83    $830.10</t>
        </r>
      </text>
    </comment>
    <comment ref="AD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$2.47      $2.47
    25   $2.47     $61.82
    50   $2.16    $108.19
   125   $1.92    $240.56
   250   $1.73    $432.81
   500   $1.57    $787.10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$2.32      $2.32
    50   $2.32    $116.04</t>
        </r>
      </text>
    </comment>
    <comment ref="AD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$3.86      $3.86
     2   $3.86      $7.73
    10   $3.76     $37.58
    30   $3.71    $111.24
    60   $3.65    $219.12
   120   $3.61    $433.00</t>
        </r>
      </text>
    </comment>
    <comment ref="AD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$59.83
  6000   $0.02    $112.18
  9000   $0.02    $157.05
 12000   $0.02    $194.44
 15000   $0.01    $224.35</t>
        </r>
      </text>
    </comment>
    <comment ref="AD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$48.61
  9000   $0.02    $145.83</t>
        </r>
      </text>
    </comment>
    <comment ref="AD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$59.83
  6000   $0.02    $112.18
  9000   $0.02    $157.05
 12000   $0.02    $194.44
 15000   $0.01    $224.35</t>
        </r>
      </text>
    </comment>
    <comment ref="AD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$48.61
  9000   $0.02    $145.83</t>
        </r>
      </text>
    </comment>
    <comment ref="AD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$0.30      $0.30
    20   $0.30      $6.01
    40   $0.18      $7.33
   100   $0.14     $14.46
   200   $0.14     $27.67
   400   $0.13     $53.35</t>
        </r>
      </text>
    </comment>
    <comment ref="AD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3000   $0.11    $340.27</t>
        </r>
      </text>
    </comment>
    <comment ref="AD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3000   $0.11    $340.27</t>
        </r>
      </text>
    </comment>
    <comment ref="AD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20   $0.28      $5.51
    40   $0.23      $9.22
   100   $0.21     $21.44</t>
        </r>
      </text>
    </comment>
    <comment ref="AD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3000   $0.04    $119.65</t>
        </r>
      </text>
    </comment>
    <comment ref="AD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$1.68      $1.68
    96   $1.68    $161.53</t>
        </r>
      </text>
    </comment>
    <comment ref="AD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2500   $0.22    $545.30</t>
        </r>
      </text>
    </comment>
    <comment ref="AD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 5   $0.65      $3.25
    40   $0.53     $21.24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G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H69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I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25   $0.28      $6.91
   100   $0.17     $17.49
   300   $0.10     $29.74
  1000   $0.07     $66.09
  3000   $0.06    $167.76</t>
        </r>
      </text>
    </comment>
    <comment ref="AI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20000   $0.01    $123.20</t>
        </r>
      </text>
    </comment>
    <comment ref="AI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100   $0.03      $3.20
   300   $0.02      $6.08
  1000   $0.01     $11.45
  4000   $0.01     $30.52
 20000   $0.01    $129.20</t>
        </r>
      </text>
    </comment>
    <comment ref="AI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100   $0.22     $21.72
   300   $0.15     $46.45
  1000   $0.10    $102.26
  3000   $0.07    $207.99
  9000   $0.06    $545.94</t>
        </r>
      </text>
    </comment>
    <comment ref="AI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$0.08      $0.83
    50   $0.06      $3.12
   250   $0.05     $12.54
  1000   $0.05     $45.06
  3000   $0.04    $126.18</t>
        </r>
      </text>
    </comment>
    <comment ref="AI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$1.81      $1.81
     3   $1.55      $4.65
    10   $1.30     $13.00
    95   $1.12    $106.40</t>
        </r>
      </text>
    </comment>
    <comment ref="AI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$20.88     $20.88
     3  $19.49     $58.47
    10  $18.09    $180.90</t>
        </r>
      </text>
    </comment>
    <comment ref="AI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$1.93      $1.93
     3   $1.76      $5.28
    10   $1.44     $14.40
   100   $1.24    $124.00</t>
        </r>
      </text>
    </comment>
    <comment ref="AI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$7.69      $7.69
     3   $6.47     $19.41
    10   $5.10     $51.00</t>
        </r>
      </text>
    </comment>
    <comment ref="AI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3000   $0.01     $34.20
 12000   $0.01    $124.20</t>
        </r>
      </text>
    </comment>
    <comment ref="AI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$0.81
   100   $0.02      $1.55
   500   $0.01      $6.24
  3000   $0.01     $31.05
 12000   $0.01    $117.12</t>
        </r>
      </text>
    </comment>
    <comment ref="AI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3000   $0.01     $34.20
 12000   $0.01    $124.20</t>
        </r>
      </text>
    </comment>
    <comment ref="AI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$0.81
   100   $0.02      $1.55
   500   $0.01      $6.24
  3000   $0.01     $31.05
 12000   $0.01    $117.12</t>
        </r>
      </text>
    </comment>
    <comment ref="AI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2500   $0.07    $165.25
  7500   $0.06    $466.50</t>
        </r>
      </text>
    </comment>
    <comment ref="AI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 10   $0.06      $0.58
    50   $0.04      $2.20
   250   $0.04      $9.65
  1000   $0.03     $34.70
  3000   $0.03     $97.20</t>
        </r>
      </text>
    </comment>
    <comment ref="AI6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$3.62      $3.62
     5   $2.98     $14.90
    25   $2.62     $65.57
   100   $2.44    $243.80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<sst xmlns="http://schemas.openxmlformats.org/spreadsheetml/2006/main" count="442" uniqueCount="307">
  <si>
    <t xml:space="preserve">Prj:</t>
  </si>
  <si>
    <t xml:space="preserve">OnePhase.xml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</si>
  <si>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</si>
  <si>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</si>
  <si>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</si>
  <si>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</si>
  <si>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18:13:36 (file)</t>
  </si>
  <si>
    <t xml:space="preserve">Total Cost:</t>
  </si>
  <si>
    <t xml:space="preserve">$ date:</t>
  </si>
  <si>
    <t xml:space="preserve">2018-06-29 11:29:16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</si>
  <si>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</si>
  <si>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</si>
  <si>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</si>
  <si>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</si>
  <si>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</si>
  <si>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</si>
  <si>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</si>
  <si>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</si>
  <si>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</si>
  <si>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</si>
  <si>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</si>
  <si>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</si>
  <si>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</si>
  <si>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</si>
  <si>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</si>
  <si>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</si>
  <si>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</si>
  <si>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C80,C81</t>
  </si>
  <si>
    <t xml:space="preserve">not used</t>
  </si>
  <si>
    <t xml:space="preserve">Capacitor_Pol_15x6mm</t>
  </si>
  <si>
    <t xml:space="preserve">C13.1,C13.2,C16.1,C16.2</t>
  </si>
  <si>
    <t xml:space="preserve">100nF</t>
  </si>
  <si>
    <t xml:space="preserve">0805_W</t>
  </si>
  <si>
    <t xml:space="preserve">C0805C104K8RACTU</t>
  </si>
  <si>
    <t xml:space="preserve">NonStk</t>
  </si>
  <si>
    <t xml:space="preserve">399-7999-1-ND</t>
  </si>
  <si>
    <t xml:space="preserve">C14.1,C14.2</t>
  </si>
  <si>
    <t xml:space="preserve">100pF</t>
  </si>
  <si>
    <t xml:space="preserve">08053C101KAT2A</t>
  </si>
  <si>
    <t xml:space="preserve">08053C101KAT2A-ND</t>
  </si>
  <si>
    <t xml:space="preserve">C15.1,C15.2,C19.1,C19.2,C12.1,C12.2</t>
  </si>
  <si>
    <t xml:space="preserve">2.2uF</t>
  </si>
  <si>
    <t xml:space="preserve">08053C225KAT2A</t>
  </si>
  <si>
    <t xml:space="preserve">478-5719-1-ND</t>
  </si>
  <si>
    <t xml:space="preserve">135-1403</t>
  </si>
  <si>
    <t xml:space="preserve">C18.1,C18.2,C24.1,C24.2,C21.1,C21.2,C8.1,C8.2,C9.1,C9.2,C17.1,C17.2,C22.1,C22.2,C10.1,C10.2,C20.1,C20.2,C11.1,C11.2,Cin2.1,Cin2.2,C23.1,C23.2</t>
  </si>
  <si>
    <t xml:space="preserve">08053C104KAT2A</t>
  </si>
  <si>
    <t xml:space="preserve">478-3755-1-ND</t>
  </si>
  <si>
    <t xml:space="preserve">390-990</t>
  </si>
  <si>
    <t xml:space="preserve">C25.1,C25.2</t>
  </si>
  <si>
    <t xml:space="preserve">1nF</t>
  </si>
  <si>
    <t xml:space="preserve">08053C102KAT2A</t>
  </si>
  <si>
    <t xml:space="preserve">08053C102KAT2A-ND</t>
  </si>
  <si>
    <t xml:space="preserve">C26-C29</t>
  </si>
  <si>
    <t xml:space="preserve">220uF</t>
  </si>
  <si>
    <t xml:space="preserve">Capacitor Eletrolitico - duplicate</t>
  </si>
  <si>
    <t xml:space="preserve">B43305B9227M000</t>
  </si>
  <si>
    <t xml:space="preserve">495-75814-ND</t>
  </si>
  <si>
    <t xml:space="preserve">2283930</t>
  </si>
  <si>
    <t xml:space="preserve">52R2388</t>
  </si>
  <si>
    <t xml:space="preserve">838-4924</t>
  </si>
  <si>
    <t xml:space="preserve">C30.1,C30.2,C31.1,C31.2</t>
  </si>
  <si>
    <t xml:space="preserve">10nF</t>
  </si>
  <si>
    <t xml:space="preserve">08053C103KAT2A</t>
  </si>
  <si>
    <t xml:space="preserve">08053C103KAT2A-ND</t>
  </si>
  <si>
    <t xml:space="preserve">C5.1,C5.2</t>
  </si>
  <si>
    <t xml:space="preserve">47pF</t>
  </si>
  <si>
    <t xml:space="preserve">C0805C473K8RAC7800</t>
  </si>
  <si>
    <t xml:space="preserve">399-15506-1-ND</t>
  </si>
  <si>
    <t xml:space="preserve">C7.1,C7.2</t>
  </si>
  <si>
    <t xml:space="preserve">22nF</t>
  </si>
  <si>
    <t xml:space="preserve">C0805C223K8RACTU</t>
  </si>
  <si>
    <t xml:space="preserve">C0805C223K8RACTU-ND</t>
  </si>
  <si>
    <t xml:space="preserve">Ca1</t>
  </si>
  <si>
    <t xml:space="preserve">Capacitor_Pol_2Sizes</t>
  </si>
  <si>
    <t xml:space="preserve">R463R422000M1M</t>
  </si>
  <si>
    <t xml:space="preserve">399-5883-ND</t>
  </si>
  <si>
    <t xml:space="preserve">Cin1.1,Cin1.2</t>
  </si>
  <si>
    <t xml:space="preserve">1uF</t>
  </si>
  <si>
    <t xml:space="preserve">08053C105KAT2A</t>
  </si>
  <si>
    <t xml:space="preserve">478-5030-1-ND</t>
  </si>
  <si>
    <t xml:space="preserve">136-4717</t>
  </si>
  <si>
    <t xml:space="preserve">D3.1,D3.2,D8.1,D8.2,D12.1,D12.2,D7.1,D7.2,D2.1,D2.2,D5.1,D5.2,D10.1,D10.2,D4.1,D4.2,D13.1,D13.2,D9.1,D9.2,D1.1,D1.2</t>
  </si>
  <si>
    <t xml:space="preserve">BAT46Z</t>
  </si>
  <si>
    <t xml:space="preserve">SOD-123</t>
  </si>
  <si>
    <t xml:space="preserve">BAT46ZFILM</t>
  </si>
  <si>
    <t xml:space="preserve">497-5559-1-ND</t>
  </si>
  <si>
    <t xml:space="preserve">2341640</t>
  </si>
  <si>
    <t xml:space="preserve">05X9522</t>
  </si>
  <si>
    <t xml:space="preserve">714-6850</t>
  </si>
  <si>
    <t xml:space="preserve">D6.1,D6.2</t>
  </si>
  <si>
    <t xml:space="preserve">BZT52C8V2</t>
  </si>
  <si>
    <t xml:space="preserve">BZT52C8V2-FDICT-ND</t>
  </si>
  <si>
    <t xml:space="preserve">GateDriver.1#1,GateDriver.2#1</t>
  </si>
  <si>
    <t xml:space="preserve">MCP14A0601 - p1/2</t>
  </si>
  <si>
    <t xml:space="preserve">SOIC-8N</t>
  </si>
  <si>
    <t xml:space="preserve">MIC4420YM-TR</t>
  </si>
  <si>
    <t xml:space="preserve">576-1189-1-ND</t>
  </si>
  <si>
    <t xml:space="preserve">2100309</t>
  </si>
  <si>
    <t xml:space="preserve">11AC9669</t>
  </si>
  <si>
    <t xml:space="preserve">910-2029</t>
  </si>
  <si>
    <t xml:space="preserve">GateDriver.1#2,GateDriver.2#2</t>
  </si>
  <si>
    <t xml:space="preserve">MCP14A0601 - p2/2</t>
  </si>
  <si>
    <t xml:space="preserve">MIC4422ZM</t>
  </si>
  <si>
    <t xml:space="preserve">576-1793-5-ND</t>
  </si>
  <si>
    <t xml:space="preserve">P1</t>
  </si>
  <si>
    <t xml:space="preserve">Bornier</t>
  </si>
  <si>
    <t xml:space="preserve">3 Pin  Borner</t>
  </si>
  <si>
    <t xml:space="preserve">1935174</t>
  </si>
  <si>
    <t xml:space="preserve">548-7244</t>
  </si>
  <si>
    <t xml:space="preserve">P2,P3</t>
  </si>
  <si>
    <t xml:space="preserve">Header 3</t>
  </si>
  <si>
    <t xml:space="preserve">HDR1X3</t>
  </si>
  <si>
    <t xml:space="preserve">Pin_A1,DCn0,DCp0</t>
  </si>
  <si>
    <t xml:space="preserve">screw</t>
  </si>
  <si>
    <t xml:space="preserve">Power conector</t>
  </si>
  <si>
    <t xml:space="preserve">7799</t>
  </si>
  <si>
    <t xml:space="preserve">1778765</t>
  </si>
  <si>
    <t xml:space="preserve">407799</t>
  </si>
  <si>
    <t xml:space="preserve">Q5#1,Q6#1,Q7#1,Q8#1</t>
  </si>
  <si>
    <t xml:space="preserve">IRFP260 - p1/5</t>
  </si>
  <si>
    <t xml:space="preserve">TO227</t>
  </si>
  <si>
    <t xml:space="preserve">4180G</t>
  </si>
  <si>
    <t xml:space="preserve">171-512</t>
  </si>
  <si>
    <t xml:space="preserve">Q5#2,Q6#2,Q7#2,Q8#2</t>
  </si>
  <si>
    <t xml:space="preserve">IRFP260 - p2/5</t>
  </si>
  <si>
    <t xml:space="preserve">RM3X10MM 2701</t>
  </si>
  <si>
    <t xml:space="preserve">335-1148-ND</t>
  </si>
  <si>
    <t xml:space="preserve">Q5#3,Q6#3,Q7#3,Q8#3</t>
  </si>
  <si>
    <t xml:space="preserve">IRFP260 - p3/5</t>
  </si>
  <si>
    <t xml:space="preserve">IRFP260MPBF</t>
  </si>
  <si>
    <t xml:space="preserve">IRFP260MPBF-ND</t>
  </si>
  <si>
    <t xml:space="preserve">124-8763</t>
  </si>
  <si>
    <t xml:space="preserve">Q5#4,Q6#4,Q7#4,Q8#4</t>
  </si>
  <si>
    <t xml:space="preserve">IRFP260 - p4/5</t>
  </si>
  <si>
    <t xml:space="preserve">28N65M2</t>
  </si>
  <si>
    <t xml:space="preserve">497-15575-5-ND</t>
  </si>
  <si>
    <t xml:space="preserve">168-8840</t>
  </si>
  <si>
    <t xml:space="preserve">Q5#5,Q6#5,Q7#5,Q8#5</t>
  </si>
  <si>
    <t xml:space="preserve">IRFP260 - p5/5</t>
  </si>
  <si>
    <t xml:space="preserve">C3M0280090D</t>
  </si>
  <si>
    <t xml:space="preserve">C3M0280090D-ND</t>
  </si>
  <si>
    <t xml:space="preserve">915-8842</t>
  </si>
  <si>
    <t xml:space="preserve">Q1.1,Q1.2</t>
  </si>
  <si>
    <t xml:space="preserve">BC857</t>
  </si>
  <si>
    <t xml:space="preserve">SOT-23-TT3_N</t>
  </si>
  <si>
    <t xml:space="preserve">BC857BLT1G</t>
  </si>
  <si>
    <t xml:space="preserve">BC857BLT1GOSCT-ND</t>
  </si>
  <si>
    <t xml:space="preserve">545-2771</t>
  </si>
  <si>
    <t xml:space="preserve">Q2.1,Q2.2</t>
  </si>
  <si>
    <t xml:space="preserve">BC847</t>
  </si>
  <si>
    <t xml:space="preserve">BC847BLT1G</t>
  </si>
  <si>
    <t xml:space="preserve">BC847BLT1GOSCT-ND</t>
  </si>
  <si>
    <t xml:space="preserve">2317816</t>
  </si>
  <si>
    <t xml:space="preserve">88H4566</t>
  </si>
  <si>
    <t xml:space="preserve">545-2759</t>
  </si>
  <si>
    <t xml:space="preserve">Q3.1,Q3.2</t>
  </si>
  <si>
    <t xml:space="preserve">BC857B</t>
  </si>
  <si>
    <t xml:space="preserve">Q4.1,Q4.2</t>
  </si>
  <si>
    <t xml:space="preserve">BC847B</t>
  </si>
  <si>
    <t xml:space="preserve">R11.1,R11.2</t>
  </si>
  <si>
    <t xml:space="preserve">2.0k</t>
  </si>
  <si>
    <t xml:space="preserve">RMCF0805JT2K00</t>
  </si>
  <si>
    <t xml:space="preserve">RMCF0805JT2K00CT-ND</t>
  </si>
  <si>
    <t xml:space="preserve">R12.1,R12.2,R16.1,R16.2,R10.1,R10.2</t>
  </si>
  <si>
    <t xml:space="preserve">22k</t>
  </si>
  <si>
    <t xml:space="preserve">RMCF0805JT22K0</t>
  </si>
  <si>
    <t xml:space="preserve">RMCF0805JT22K0CT-ND</t>
  </si>
  <si>
    <t xml:space="preserve">R14.1,R14.2</t>
  </si>
  <si>
    <t xml:space="preserve">RMCF0805JT560K</t>
  </si>
  <si>
    <t xml:space="preserve">RMCF0805JT560KCT-ND</t>
  </si>
  <si>
    <t xml:space="preserve">R15.1,R15.2,R36,R37,R17.1,R17.2,R1.1,R1.2</t>
  </si>
  <si>
    <t xml:space="preserve">10k</t>
  </si>
  <si>
    <t xml:space="preserve">RMCF0805JT10K0</t>
  </si>
  <si>
    <t xml:space="preserve">RMCF0805JT10K0CT-ND</t>
  </si>
  <si>
    <t xml:space="preserve">R18.1,R18.2</t>
  </si>
  <si>
    <t xml:space="preserve">47k</t>
  </si>
  <si>
    <t xml:space="preserve">RMCF0805JT5K60</t>
  </si>
  <si>
    <t xml:space="preserve">RMCF0805JT5K60CT-ND</t>
  </si>
  <si>
    <t xml:space="preserve">R19.1,R19.2,C3.1,C3.2,C2.1,C2.2,C6.1,C6.2,R30.1,R30.2,C4.1,C4.2,C1.1,C1.2</t>
  </si>
  <si>
    <t xml:space="preserve">R2.1,R2.2,R3.1,R3.2,R6.1,R6.2,R5.1,R5.2,R4.1,R4.2,R7.1,R7.2,R8.1,R8.2,R9.1,R9.2</t>
  </si>
  <si>
    <t xml:space="preserve">100k</t>
  </si>
  <si>
    <t xml:space="preserve">RMCF0805JT100K</t>
  </si>
  <si>
    <t xml:space="preserve">RMCF0805JT100KCT-ND</t>
  </si>
  <si>
    <t xml:space="preserve">1815021</t>
  </si>
  <si>
    <t xml:space="preserve">49P0229</t>
  </si>
  <si>
    <t xml:space="preserve">R20.1,R20.2</t>
  </si>
  <si>
    <t xml:space="preserve">15k</t>
  </si>
  <si>
    <t xml:space="preserve">RMCF0805JT15K0</t>
  </si>
  <si>
    <t xml:space="preserve">RMCF0805JT15K0CT-ND</t>
  </si>
  <si>
    <t xml:space="preserve">R21.1,R21.2</t>
  </si>
  <si>
    <t xml:space="preserve">33k</t>
  </si>
  <si>
    <t xml:space="preserve">RMCF0805JT33K0</t>
  </si>
  <si>
    <t xml:space="preserve">RMCF0805JT33K0CT-ND</t>
  </si>
  <si>
    <t xml:space="preserve">1514855</t>
  </si>
  <si>
    <t xml:space="preserve">32AC2763</t>
  </si>
  <si>
    <t xml:space="preserve">R22.1,R22.2</t>
  </si>
  <si>
    <t xml:space="preserve">330R</t>
  </si>
  <si>
    <t xml:space="preserve">RMCF0805JT330R</t>
  </si>
  <si>
    <t xml:space="preserve">RMCF0805JT330RCT-ND</t>
  </si>
  <si>
    <t xml:space="preserve">R23.1,R23.2</t>
  </si>
  <si>
    <t xml:space="preserve">3.3k</t>
  </si>
  <si>
    <t xml:space="preserve">RMCF0805JT3k30</t>
  </si>
  <si>
    <t xml:space="preserve">RMCF0805JT3K30CT-ND</t>
  </si>
  <si>
    <t xml:space="preserve">R24.1,R24.2,R25.1,R25.2</t>
  </si>
  <si>
    <t xml:space="preserve">100R</t>
  </si>
  <si>
    <t xml:space="preserve">RMCF0805JT100R</t>
  </si>
  <si>
    <t xml:space="preserve">RMCF0805JT100RCT-ND</t>
  </si>
  <si>
    <t xml:space="preserve">1739215</t>
  </si>
  <si>
    <t xml:space="preserve">32AC2740</t>
  </si>
  <si>
    <t xml:space="preserve">R26.1,R26.2</t>
  </si>
  <si>
    <t xml:space="preserve">12K</t>
  </si>
  <si>
    <t xml:space="preserve">RMCF0805JT12K0</t>
  </si>
  <si>
    <t xml:space="preserve">RMCF0805JT12K0CT-ND</t>
  </si>
  <si>
    <t xml:space="preserve">R27.1,R27.2</t>
  </si>
  <si>
    <t xml:space="preserve">RMCF0805JT3K30</t>
  </si>
  <si>
    <t xml:space="preserve">R29.1,R29.2,R28.1,R28.2</t>
  </si>
  <si>
    <t xml:space="preserve">1R5</t>
  </si>
  <si>
    <t xml:space="preserve">RMCF0805JT1R50</t>
  </si>
  <si>
    <t xml:space="preserve">RMCF0805JT1R50CT-ND</t>
  </si>
  <si>
    <t xml:space="preserve">R31.1,R31.2,R13.1,R13.2</t>
  </si>
  <si>
    <t xml:space="preserve">4.7k</t>
  </si>
  <si>
    <t xml:space="preserve">RMCF0805JT4K70</t>
  </si>
  <si>
    <t xml:space="preserve">RMCF0805JT4K70CT-ND</t>
  </si>
  <si>
    <t xml:space="preserve">R32-R35</t>
  </si>
  <si>
    <t xml:space="preserve">1210_W</t>
  </si>
  <si>
    <t xml:space="preserve">RMCF1210JT100K</t>
  </si>
  <si>
    <t xml:space="preserve">RMCF1210JT100KCT-ND</t>
  </si>
  <si>
    <t xml:space="preserve">R39.1,R39.2,R99.1,R99.2,R45.1,R45.2</t>
  </si>
  <si>
    <t xml:space="preserve">1R</t>
  </si>
  <si>
    <t xml:space="preserve">RMCF0805JT1R00</t>
  </si>
  <si>
    <t xml:space="preserve">RMCF0805JT1R00CT-ND</t>
  </si>
  <si>
    <t xml:space="preserve">R40.1,R40.2</t>
  </si>
  <si>
    <t xml:space="preserve">10</t>
  </si>
  <si>
    <t xml:space="preserve">RMCF0805JT10R0</t>
  </si>
  <si>
    <t xml:space="preserve">RMCF0805JG10R0CT-ND</t>
  </si>
  <si>
    <t xml:space="preserve">R42.1,R42.2,R38.1,R38.2</t>
  </si>
  <si>
    <t xml:space="preserve">22R</t>
  </si>
  <si>
    <t xml:space="preserve">RMCF1210JT22R0</t>
  </si>
  <si>
    <t xml:space="preserve">RMCF1210JT22R0CT-ND</t>
  </si>
  <si>
    <t xml:space="preserve">R43.1,R43.2</t>
  </si>
  <si>
    <t xml:space="preserve">10R</t>
  </si>
  <si>
    <t xml:space="preserve">R44.1,R44.2,R41.1,R41.2</t>
  </si>
  <si>
    <t xml:space="preserve">RMCF0805JT47K0</t>
  </si>
  <si>
    <t xml:space="preserve">RMCF0805JT47K0CT-ND</t>
  </si>
  <si>
    <t xml:space="preserve">T1.1,T1.2</t>
  </si>
  <si>
    <t xml:space="preserve">Wurth 1:2</t>
  </si>
  <si>
    <t xml:space="preserve">Trafo</t>
  </si>
  <si>
    <t xml:space="preserve">760390015</t>
  </si>
  <si>
    <t xml:space="preserve">732-4459-1-ND</t>
  </si>
  <si>
    <t xml:space="preserve">U1.1,U1.2</t>
  </si>
  <si>
    <t xml:space="preserve">LM339</t>
  </si>
  <si>
    <t xml:space="preserve">SOIC-14N</t>
  </si>
  <si>
    <t xml:space="preserve">LM339DT</t>
  </si>
  <si>
    <t xml:space="preserve">497-1588-1-ND</t>
  </si>
  <si>
    <t xml:space="preserve">714-0815</t>
  </si>
  <si>
    <t xml:space="preserve">U2.1</t>
  </si>
  <si>
    <t xml:space="preserve">TL431AMFDT</t>
  </si>
  <si>
    <t xml:space="preserve">SOT-23-TT3_M</t>
  </si>
  <si>
    <t xml:space="preserve">TL431AMFDT,215</t>
  </si>
  <si>
    <t xml:space="preserve">1727-1982-1-ND</t>
  </si>
  <si>
    <t xml:space="preserve">2095466</t>
  </si>
  <si>
    <t xml:space="preserve">91T5104</t>
  </si>
  <si>
    <t xml:space="preserve">169-7200</t>
  </si>
  <si>
    <t xml:space="preserve">U2.2</t>
  </si>
  <si>
    <t xml:space="preserve">215</t>
  </si>
  <si>
    <t xml:space="preserve">U3.1,U3.2</t>
  </si>
  <si>
    <t xml:space="preserve">MCP9700T</t>
  </si>
  <si>
    <t xml:space="preserve">SOT-23_L</t>
  </si>
  <si>
    <t xml:space="preserve">MCP9700T-E/TT</t>
  </si>
  <si>
    <t xml:space="preserve">MCP9700T-E/TTCT-ND</t>
  </si>
  <si>
    <t xml:space="preserve">668-7209</t>
  </si>
  <si>
    <t xml:space="preserve">U4.1,U4.2</t>
  </si>
  <si>
    <t xml:space="preserve">74AHCT1G08</t>
  </si>
  <si>
    <t xml:space="preserve">SOT353</t>
  </si>
  <si>
    <t xml:space="preserve">74AHCT1G08SE-7</t>
  </si>
  <si>
    <t xml:space="preserve">74AHCT1G08SE-7DICT-ND</t>
  </si>
  <si>
    <t xml:space="preserve">165-8856</t>
  </si>
  <si>
    <t xml:space="preserve">U6.1#1,U6.2#1</t>
  </si>
  <si>
    <t xml:space="preserve">SI8421AB - p1/3</t>
  </si>
  <si>
    <t xml:space="preserve">SI8421AB-D-IS</t>
  </si>
  <si>
    <t xml:space="preserve">336-1755-5-ND</t>
  </si>
  <si>
    <t xml:space="preserve">168-9832</t>
  </si>
  <si>
    <t xml:space="preserve">U6.1#2,U6.2#2</t>
  </si>
  <si>
    <t xml:space="preserve">SI8421AB - p2/3</t>
  </si>
  <si>
    <t xml:space="preserve">SI8422BB-D-IS</t>
  </si>
  <si>
    <t xml:space="preserve">SI8422BB-D-IS-ND</t>
  </si>
  <si>
    <t xml:space="preserve">U6.1#3,U6.2#3</t>
  </si>
  <si>
    <t xml:space="preserve">SI8421AB - p3/3</t>
  </si>
  <si>
    <t xml:space="preserve">FOD8012A</t>
  </si>
  <si>
    <t xml:space="preserve">FOD8012A-ND</t>
  </si>
  <si>
    <t xml:space="preserve">FOD8012AR2</t>
  </si>
  <si>
    <t xml:space="preserve">U7.1,U7.2</t>
  </si>
  <si>
    <t xml:space="preserve">TL494</t>
  </si>
  <si>
    <t xml:space="preserve">SOIC16_M</t>
  </si>
  <si>
    <t xml:space="preserve">TL494IDR</t>
  </si>
  <si>
    <t xml:space="preserve">296-24387-1-ND</t>
  </si>
  <si>
    <t xml:space="preserve">121-9164</t>
  </si>
  <si>
    <t xml:space="preserve">U8.1,U8.2</t>
  </si>
  <si>
    <t xml:space="preserve">LM7805</t>
  </si>
  <si>
    <t xml:space="preserve">LM78XX</t>
  </si>
  <si>
    <t xml:space="preserve">UA78M05CDCY</t>
  </si>
  <si>
    <t xml:space="preserve">296-27138-5-ND</t>
  </si>
  <si>
    <t xml:space="preserve">2296030</t>
  </si>
  <si>
    <t xml:space="preserve">77C1885</t>
  </si>
  <si>
    <t xml:space="preserve">661-6721</t>
  </si>
  <si>
    <t xml:space="preserve">Distributors scraped by KiCost® v.0.1.46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</si>
</sst>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product-detail/en/kemet/C0805C104K8RACTU/399-7999-1-ND/3471722" TargetMode="External"/><Relationship Id="rId3" Type="http://schemas.openxmlformats.org/officeDocument/2006/relationships/hyperlink" Target="https://www.digikey.com/products/en?keywords=08053C101KAT2A" TargetMode="External"/><Relationship Id="rId4" Type="http://schemas.openxmlformats.org/officeDocument/2006/relationships/hyperlink" Target="https://www.digikey.com/product-detail/en/avx-corporation/08053C225KAT2A/478-5719-1-ND/2136327" TargetMode="External"/><Relationship Id="rId5" Type="http://schemas.openxmlformats.org/officeDocument/2006/relationships/hyperlink" Target="http://it.rs-online.com/web/p/condensatori-ceramici-multistrato/1351403/" TargetMode="External"/><Relationship Id="rId6" Type="http://schemas.openxmlformats.org/officeDocument/2006/relationships/hyperlink" Target="https://www.tme.eu/en/details/08053c225kat2a/0805-mlcc-smd-capacitors/avx/" TargetMode="External"/><Relationship Id="rId7" Type="http://schemas.openxmlformats.org/officeDocument/2006/relationships/hyperlink" Target="https://www.digikey.com/product-detail/en/avx-corporation/08053C104KAT2A/478-3755-1-ND/1116453" TargetMode="External"/><Relationship Id="rId8" Type="http://schemas.openxmlformats.org/officeDocument/2006/relationships/hyperlink" Target="http://it.rs-online.com/web/c/?searchTerm=08053C104KAT2A" TargetMode="External"/><Relationship Id="rId9" Type="http://schemas.openxmlformats.org/officeDocument/2006/relationships/hyperlink" Target="https://www.digikey.com/products/en?keywords=08053C102KAT2A" TargetMode="External"/><Relationship Id="rId10" Type="http://schemas.openxmlformats.org/officeDocument/2006/relationships/hyperlink" Target="https://www.tme.eu/en/details/08053c102kat2a/0805-mlcc-smd-capacitors/avx/" TargetMode="External"/><Relationship Id="rId11" Type="http://schemas.openxmlformats.org/officeDocument/2006/relationships/hyperlink" Target="https://www.digikey.com/products/en?keywords=B43305B9227M000" TargetMode="External"/><Relationship Id="rId12" Type="http://schemas.openxmlformats.org/officeDocument/2006/relationships/hyperlink" Target="http://it.farnell.com/Search?storeId=10165&amp;catalogId=15001&amp;categoryName=&amp;selectedCategoryId=&amp;langId=-4&amp;categoryIdBox=&amp;st=B43305B9227M000" TargetMode="External"/><Relationship Id="rId13" Type="http://schemas.openxmlformats.org/officeDocument/2006/relationships/hyperlink" Target="http://www.newark.com/cornell-dubilier/slpx221m400e3p3/aluminum-electrolytic-capacitor/dp/52R2388?rpsku=rel3%3AB43305B9227M000&amp;st=B43305B9227M000" TargetMode="External"/><Relationship Id="rId14" Type="http://schemas.openxmlformats.org/officeDocument/2006/relationships/hyperlink" Target="http://it.rs-online.com/web/p/condensatori-elettrolitici/8384924P/" TargetMode="External"/><Relationship Id="rId15" Type="http://schemas.openxmlformats.org/officeDocument/2006/relationships/hyperlink" Target="https://www.digikey.com/products/en?keywords=08053C103KAT2A" TargetMode="External"/><Relationship Id="rId16" Type="http://schemas.openxmlformats.org/officeDocument/2006/relationships/hyperlink" Target="https://www.tme.eu/en/details/08053c103kat2a/0805-mlcc-smd-capacitors/avx/" TargetMode="External"/><Relationship Id="rId17" Type="http://schemas.openxmlformats.org/officeDocument/2006/relationships/hyperlink" Target="https://www.digikey.com/product-detail/en/kemet/C0805C473K8RAC7800/399-15506-1-ND/7386904" TargetMode="External"/><Relationship Id="rId18" Type="http://schemas.openxmlformats.org/officeDocument/2006/relationships/hyperlink" Target="https://www.digikey.com/products/en?keywords=C0805C223K8RACTU" TargetMode="External"/><Relationship Id="rId19" Type="http://schemas.openxmlformats.org/officeDocument/2006/relationships/hyperlink" Target="https://www.digikey.com/products/en?keywords=R463R422000M1M" TargetMode="External"/><Relationship Id="rId20" Type="http://schemas.openxmlformats.org/officeDocument/2006/relationships/hyperlink" Target="https://www.digikey.com/product-detail/en/avx-corporation/08053C105KAT2A/478-5030-1-ND/1888241" TargetMode="External"/><Relationship Id="rId21" Type="http://schemas.openxmlformats.org/officeDocument/2006/relationships/hyperlink" Target="http://it.rs-online.com/web/p/condensatori-ceramici-multistrato/1364717/" TargetMode="External"/><Relationship Id="rId22" Type="http://schemas.openxmlformats.org/officeDocument/2006/relationships/hyperlink" Target="https://www.tme.eu/en/details/08053c105kat2a/0805-mlcc-smd-capacitors/avx/" TargetMode="External"/><Relationship Id="rId23" Type="http://schemas.openxmlformats.org/officeDocument/2006/relationships/hyperlink" Target="https://www.digikey.com/product-detail/en/stmicroelectronics/BAT46ZFILM/497-5559-1-ND/1207051" TargetMode="External"/><Relationship Id="rId24" Type="http://schemas.openxmlformats.org/officeDocument/2006/relationships/hyperlink" Target="http://it.farnell.com/stmicroelectronics/bat46zfilm/diodo-schottky-0-15a-100v-sod/dp/2341640?st=BAT46ZFILM" TargetMode="External"/><Relationship Id="rId25" Type="http://schemas.openxmlformats.org/officeDocument/2006/relationships/hyperlink" Target="http://www.newark.com/stmicroelectronics/bat46zfilm/small-signal-diode-100-v-150-ma/dp/05X9522?st=BAT46ZFILM" TargetMode="External"/><Relationship Id="rId26" Type="http://schemas.openxmlformats.org/officeDocument/2006/relationships/hyperlink" Target="http://it.rs-online.com/web/p/diodi-rettificatori-e-schottky/7146850/" TargetMode="External"/><Relationship Id="rId27" Type="http://schemas.openxmlformats.org/officeDocument/2006/relationships/hyperlink" Target="https://www.tme.eu/en/details/bat46zfilm/smd-schottky-diodes/st-microelectronics/" TargetMode="External"/><Relationship Id="rId28" Type="http://schemas.openxmlformats.org/officeDocument/2006/relationships/hyperlink" Target="https://www.digikey.com/products/en?keywords=BZT52C8V2-FDICT-ND" TargetMode="External"/><Relationship Id="rId29" Type="http://schemas.openxmlformats.org/officeDocument/2006/relationships/hyperlink" Target="https://www.digikey.com/product-detail/en/microchip-technology/MIC4420YM-TR/576-1189-1-ND/771866" TargetMode="External"/><Relationship Id="rId30" Type="http://schemas.openxmlformats.org/officeDocument/2006/relationships/hyperlink" Target="http://it.farnell.com/micrel-semiconductor/mic4420ym-tr/driver-mosfet-non-inv-ls-6a-8soic/dp/2100309?st=MIC4420YM-TR" TargetMode="External"/><Relationship Id="rId31" Type="http://schemas.openxmlformats.org/officeDocument/2006/relationships/hyperlink" Target="http://www.newark.com/webapp/wcs/stores/servlet/Search?catalogId=15003&amp;langId=-1&amp;storeId=10194&amp;gs=true&amp;st=MIC4420YM-TR" TargetMode="External"/><Relationship Id="rId32" Type="http://schemas.openxmlformats.org/officeDocument/2006/relationships/hyperlink" Target="http://it.rs-online.com/web/p/driver-mosfet/9102029/" TargetMode="External"/><Relationship Id="rId33" Type="http://schemas.openxmlformats.org/officeDocument/2006/relationships/hyperlink" Target="https://www.digikey.com/product-detail/en/microchip-technology/MIC4422ZM/576-1793-5-ND/1029860" TargetMode="External"/><Relationship Id="rId34" Type="http://schemas.openxmlformats.org/officeDocument/2006/relationships/hyperlink" Target="https://www.tme.eu/en/details/mic4422zm/mosfetigbt-drivers/microchip-micrel/" TargetMode="External"/><Relationship Id="rId35" Type="http://schemas.openxmlformats.org/officeDocument/2006/relationships/hyperlink" Target="http://it.rs-online.com/web/c/?searchTerm=1935174" TargetMode="External"/><Relationship Id="rId36" Type="http://schemas.openxmlformats.org/officeDocument/2006/relationships/hyperlink" Target="http://it.farnell.com/Search?storeId=10165&amp;catalogId=15001&amp;categoryName=&amp;selectedCategoryId=&amp;langId=-4&amp;categoryIdBox=&amp;st=7799" TargetMode="External"/><Relationship Id="rId37" Type="http://schemas.openxmlformats.org/officeDocument/2006/relationships/hyperlink" Target="https://www.tme.eu/en/details/407799/circuit-breakers/legrand/s-302-c13-dx/" TargetMode="External"/><Relationship Id="rId38" Type="http://schemas.openxmlformats.org/officeDocument/2006/relationships/hyperlink" Target="http://it.rs-online.com/web/p/file-di-contatti-da-pcb/0171512/" TargetMode="External"/><Relationship Id="rId39" Type="http://schemas.openxmlformats.org/officeDocument/2006/relationships/hyperlink" Target="https://www.digikey.com/products/en?keywords=RM3X10MM+2701" TargetMode="External"/><Relationship Id="rId40" Type="http://schemas.openxmlformats.org/officeDocument/2006/relationships/hyperlink" Target="https://www.digikey.com/products/en?keywords=IRFP260MPBF" TargetMode="External"/><Relationship Id="rId41" Type="http://schemas.openxmlformats.org/officeDocument/2006/relationships/hyperlink" Target="http://it.rs-online.com/web/p/transistor-mosfet/1248763/" TargetMode="External"/><Relationship Id="rId42" Type="http://schemas.openxmlformats.org/officeDocument/2006/relationships/hyperlink" Target="https://www.tme.eu/en/details/irfp260mpbf/tht-n-channel-transistors/infineon-irf/" TargetMode="External"/><Relationship Id="rId43" Type="http://schemas.openxmlformats.org/officeDocument/2006/relationships/hyperlink" Target="https://www.digikey.com/product-detail/en/stmicroelectronics/STW28N65M2/497-15575-5-ND/5244948" TargetMode="External"/><Relationship Id="rId44" Type="http://schemas.openxmlformats.org/officeDocument/2006/relationships/hyperlink" Target="http://it.rs-online.com/web/p/transistor-mosfet/1688840/" TargetMode="External"/><Relationship Id="rId45" Type="http://schemas.openxmlformats.org/officeDocument/2006/relationships/hyperlink" Target="https://www.digikey.com/products/en?keywords=C3M0280090D" TargetMode="External"/><Relationship Id="rId46" Type="http://schemas.openxmlformats.org/officeDocument/2006/relationships/hyperlink" Target="http://it.rs-online.com/web/p/transistor-mosfet/9158842/" TargetMode="External"/><Relationship Id="rId47" Type="http://schemas.openxmlformats.org/officeDocument/2006/relationships/hyperlink" Target="https://www.tme.eu/en/details/c3m0280090d/tht-n-channel-transistors/wolfspeedcree/" TargetMode="External"/><Relationship Id="rId48" Type="http://schemas.openxmlformats.org/officeDocument/2006/relationships/hyperlink" Target="https://www.digikey.com/product-detail/en/on-semiconductor/BC857BLT1G/BC857BLT1GOSCT-ND/917843" TargetMode="External"/><Relationship Id="rId49" Type="http://schemas.openxmlformats.org/officeDocument/2006/relationships/hyperlink" Target="http://it.rs-online.com/web/p/transistor-bipolari/5452771/" TargetMode="External"/><Relationship Id="rId50" Type="http://schemas.openxmlformats.org/officeDocument/2006/relationships/hyperlink" Target="https://www.tme.eu/en/details/bc857blt1g/pnp-smd-transistors/on-semiconductor/" TargetMode="External"/><Relationship Id="rId51" Type="http://schemas.openxmlformats.org/officeDocument/2006/relationships/hyperlink" Target="https://www.digikey.com/product-detail/en/on-semiconductor/BC847BLT1G/BC847BLT1GOSCT-ND/917834" TargetMode="External"/><Relationship Id="rId52" Type="http://schemas.openxmlformats.org/officeDocument/2006/relationships/hyperlink" Target="http://it.farnell.com/on-semiconductor/bc847blt1g/transistor-npn-45v-100ma-sot-23/dp/2317816?st=BC847BLT1G" TargetMode="External"/><Relationship Id="rId53" Type="http://schemas.openxmlformats.org/officeDocument/2006/relationships/hyperlink" Target="http://www.newark.com/on-semiconductor/bc847blt1g/bipolar-transistor-npn-45v-sot/dp/88H4566?st=BC847BLT1G" TargetMode="External"/><Relationship Id="rId54" Type="http://schemas.openxmlformats.org/officeDocument/2006/relationships/hyperlink" Target="http://it.rs-online.com/web/c/?searchTerm=BC847BLT1G" TargetMode="External"/><Relationship Id="rId55" Type="http://schemas.openxmlformats.org/officeDocument/2006/relationships/hyperlink" Target="https://www.tme.eu/en/details/bc847blt1g/npn-smd-transistors/on-semiconductor/" TargetMode="External"/><Relationship Id="rId56" Type="http://schemas.openxmlformats.org/officeDocument/2006/relationships/hyperlink" Target="https://www.digikey.com/product-detail/en/on-semiconductor/BC857BLT1G/BC857BLT1GOSCT-ND/917843" TargetMode="External"/><Relationship Id="rId57" Type="http://schemas.openxmlformats.org/officeDocument/2006/relationships/hyperlink" Target="http://it.rs-online.com/web/p/transistor-bipolari/5452771/" TargetMode="External"/><Relationship Id="rId58" Type="http://schemas.openxmlformats.org/officeDocument/2006/relationships/hyperlink" Target="https://www.tme.eu/en/details/bc857blt1g/pnp-smd-transistors/on-semiconductor/" TargetMode="External"/><Relationship Id="rId59" Type="http://schemas.openxmlformats.org/officeDocument/2006/relationships/hyperlink" Target="https://www.digikey.com/product-detail/en/on-semiconductor/BC847BLT1G/BC847BLT1GOSCT-ND/917834" TargetMode="External"/><Relationship Id="rId60" Type="http://schemas.openxmlformats.org/officeDocument/2006/relationships/hyperlink" Target="http://it.rs-online.com/web/c/?searchTerm=BC847BLT1G" TargetMode="External"/><Relationship Id="rId61" Type="http://schemas.openxmlformats.org/officeDocument/2006/relationships/hyperlink" Target="https://www.tme.eu/en/details/bc847blt1g/npn-smd-transistors/on-semiconductor/" TargetMode="External"/><Relationship Id="rId62" Type="http://schemas.openxmlformats.org/officeDocument/2006/relationships/hyperlink" Target="https://www.digikey.com/product-detail/en/stackpole-electronics-inc/RMCF0805JT2K00/RMCF0805JT2K00CT-ND/1942562" TargetMode="External"/><Relationship Id="rId63" Type="http://schemas.openxmlformats.org/officeDocument/2006/relationships/hyperlink" Target="https://www.digikey.com/product-detail/en/stackpole-electronics-inc/RMCF0805JT22K0/RMCF0805JT22K0CT-ND/1942581" TargetMode="External"/><Relationship Id="rId64" Type="http://schemas.openxmlformats.org/officeDocument/2006/relationships/hyperlink" Target="https://www.digikey.com/product-detail/en/stackpole-electronics-inc/RMCF0805JT560K/RMCF0805JT560KCT-ND/7906832" TargetMode="External"/><Relationship Id="rId65" Type="http://schemas.openxmlformats.org/officeDocument/2006/relationships/hyperlink" Target="https://www.digikey.com/product-detail/en/stackpole-electronics-inc/RMCF0805JT10K0/RMCF0805JT10K0CT-ND/1942577" TargetMode="External"/><Relationship Id="rId66" Type="http://schemas.openxmlformats.org/officeDocument/2006/relationships/hyperlink" Target="https://www.digikey.com/product-detail/en/stackpole-electronics-inc/RMCF0805JT5K60/RMCF0805JT5K60CT-ND/1942572" TargetMode="External"/><Relationship Id="rId67" Type="http://schemas.openxmlformats.org/officeDocument/2006/relationships/hyperlink" Target="https://www.digikey.com/product-detail/en/stackpole-electronics-inc/RMCF0805JT100K/RMCF0805JT100KCT-ND/1942592" TargetMode="External"/><Relationship Id="rId68" Type="http://schemas.openxmlformats.org/officeDocument/2006/relationships/hyperlink" Target="http://it.farnell.com/Search?storeId=10165&amp;catalogId=15001&amp;categoryName=&amp;selectedCategoryId=&amp;langId=-4&amp;categoryIdBox=&amp;st=RMCF0805JT100K" TargetMode="External"/><Relationship Id="rId69" Type="http://schemas.openxmlformats.org/officeDocument/2006/relationships/hyperlink" Target="http://www.newark.com/vishay-dale/crcw0805100kjntb/crcw0805-100k-5-200-rt5/dp/49P0229?iscrfnonsku=true&amp;st=RMCF0805JT100K" TargetMode="External"/><Relationship Id="rId70" Type="http://schemas.openxmlformats.org/officeDocument/2006/relationships/hyperlink" Target="https://www.digikey.com/product-detail/en/stackpole-electronics-inc/RMCF0805JT15K0/RMCF0805JT15K0CT-ND/1942578" TargetMode="External"/><Relationship Id="rId71" Type="http://schemas.openxmlformats.org/officeDocument/2006/relationships/hyperlink" Target="https://www.digikey.com/product-detail/en/stackpole-electronics-inc/RMCF0805JT33K0/RMCF0805JT33K0CT-ND/1942585" TargetMode="External"/><Relationship Id="rId72" Type="http://schemas.openxmlformats.org/officeDocument/2006/relationships/hyperlink" Target="http://it.farnell.com/Search?storeId=10165&amp;catalogId=15001&amp;categoryName=&amp;selectedCategoryId=&amp;langId=-4&amp;categoryIdBox=&amp;st=RMCF0805JT33K0" TargetMode="External"/><Relationship Id="rId73" Type="http://schemas.openxmlformats.org/officeDocument/2006/relationships/hyperlink" Target="http://www.newark.com/webapp/wcs/stores/servlet/Search?catalogId=15003&amp;langId=-1&amp;storeId=10194&amp;gs=true&amp;st=RMCF0805JT33K0" TargetMode="External"/><Relationship Id="rId74" Type="http://schemas.openxmlformats.org/officeDocument/2006/relationships/hyperlink" Target="https://www.digikey.com/product-detail/en/stackpole-electronics-inc/RMCF0805JT330R/RMCF0805JT330RCT-ND/1942547" TargetMode="External"/><Relationship Id="rId75" Type="http://schemas.openxmlformats.org/officeDocument/2006/relationships/hyperlink" Target="https://www.digikey.com/product-detail/en/stackpole-electronics-inc/RMCF0805JT3K30/RMCF0805JT3K30CT-ND/1942567" TargetMode="External"/><Relationship Id="rId76" Type="http://schemas.openxmlformats.org/officeDocument/2006/relationships/hyperlink" Target="https://www.digikey.com/product-detail/en/stackpole-electronics-inc/RMCF0805JT100R/RMCF0805JT100RCT-ND/1942539" TargetMode="External"/><Relationship Id="rId77" Type="http://schemas.openxmlformats.org/officeDocument/2006/relationships/hyperlink" Target="http://it.farnell.com/vishay/crcw0805100rjneaif/res-film-spesso-100r-5-0-125w/dp/1739215?iscrfnonsku=true&amp;st=RMCF0805JT100R" TargetMode="External"/><Relationship Id="rId78" Type="http://schemas.openxmlformats.org/officeDocument/2006/relationships/hyperlink" Target="http://www.newark.com/webapp/wcs/stores/servlet/Search?catalogId=15003&amp;langId=-1&amp;storeId=10194&amp;gs=true&amp;st=RMCF0805JT100R" TargetMode="External"/><Relationship Id="rId79" Type="http://schemas.openxmlformats.org/officeDocument/2006/relationships/hyperlink" Target="https://www.digikey.com/product-detail/en/stackpole-electronics-inc/RMCF0805JT12K0/RMCF0805JT12K0CT-ND/5049816" TargetMode="External"/><Relationship Id="rId80" Type="http://schemas.openxmlformats.org/officeDocument/2006/relationships/hyperlink" Target="https://www.digikey.com/product-detail/en/stackpole-electronics-inc/RMCF0805JT3K30/RMCF0805JT3K30CT-ND/1942567" TargetMode="External"/><Relationship Id="rId81" Type="http://schemas.openxmlformats.org/officeDocument/2006/relationships/hyperlink" Target="https://www.digikey.com/product-detail/en/stackpole-electronics-inc/RMCF0805JT1R50/RMCF0805JT1R50CT-ND/4425249" TargetMode="External"/><Relationship Id="rId82" Type="http://schemas.openxmlformats.org/officeDocument/2006/relationships/hyperlink" Target="https://www.digikey.com/product-detail/en/stackpole-electronics-inc/RMCF0805JT4K70/RMCF0805JT4K70CT-ND/1942570" TargetMode="External"/><Relationship Id="rId83" Type="http://schemas.openxmlformats.org/officeDocument/2006/relationships/hyperlink" Target="https://www.digikey.com/product-detail/en/stackpole-electronics-inc/RMCF1210JT100K/RMCF1210JT100KCT-ND/1942864" TargetMode="External"/><Relationship Id="rId84" Type="http://schemas.openxmlformats.org/officeDocument/2006/relationships/hyperlink" Target="https://www.digikey.com/product-detail/en/stackpole-electronics-inc/RMCF0805JT1R00/RMCF0805JT1R00CT-ND/1942531" TargetMode="External"/><Relationship Id="rId85" Type="http://schemas.openxmlformats.org/officeDocument/2006/relationships/hyperlink" Target="https://www.digikey.com/product-detail/en/stackpole-electronics-inc/RMCF0805JG10R0/RMCF0805JG10R0CT-ND/4425245" TargetMode="External"/><Relationship Id="rId86" Type="http://schemas.openxmlformats.org/officeDocument/2006/relationships/hyperlink" Target="https://www.digikey.com/product-detail/en/stackpole-electronics-inc/RMCF1210JT22R0/RMCF1210JT22R0CT-ND/1942843" TargetMode="External"/><Relationship Id="rId87" Type="http://schemas.openxmlformats.org/officeDocument/2006/relationships/hyperlink" Target="https://www.digikey.com/product-detail/en/stackpole-electronics-inc/RMCF0805JG10R0/RMCF0805JG10R0CT-ND/4425245" TargetMode="External"/><Relationship Id="rId88" Type="http://schemas.openxmlformats.org/officeDocument/2006/relationships/hyperlink" Target="https://www.digikey.com/product-detail/en/stackpole-electronics-inc/RMCF0805JT47K0/RMCF0805JT47K0CT-ND/1942588" TargetMode="External"/><Relationship Id="rId89" Type="http://schemas.openxmlformats.org/officeDocument/2006/relationships/hyperlink" Target="https://www.digikey.com/product-detail/en/wurth-electronics-midcom/760390015/732-4459-1-ND/3831268" TargetMode="External"/><Relationship Id="rId90" Type="http://schemas.openxmlformats.org/officeDocument/2006/relationships/hyperlink" Target="https://www.digikey.com/product-detail/en/stmicroelectronics/LM339DT/497-1588-1-ND/592081" TargetMode="External"/><Relationship Id="rId91" Type="http://schemas.openxmlformats.org/officeDocument/2006/relationships/hyperlink" Target="http://it.rs-online.com/web/p/comparatori/7140815/" TargetMode="External"/><Relationship Id="rId92" Type="http://schemas.openxmlformats.org/officeDocument/2006/relationships/hyperlink" Target="https://www.tme.eu/en/details/lm339dt/smd-comparators/st-microelectronics/" TargetMode="External"/><Relationship Id="rId93" Type="http://schemas.openxmlformats.org/officeDocument/2006/relationships/hyperlink" Target="https://www.digikey.com/product-detail/en/nexperia-usa-inc/TL431AMFDT215/1727-1982-1-ND/5222035" TargetMode="External"/><Relationship Id="rId94" Type="http://schemas.openxmlformats.org/officeDocument/2006/relationships/hyperlink" Target="http://it.farnell.com/nexperia/tl431amfdt/rif-tensione-shunt-2-495v-36v/dp/2095466?st=TL431AMFDT,215" TargetMode="External"/><Relationship Id="rId95" Type="http://schemas.openxmlformats.org/officeDocument/2006/relationships/hyperlink" Target="http://www.newark.com/nexperia/tl431amfdt/voltage-reference-precision-shunt/dp/91T5104?iscrfnonsku=true&amp;st=TL431AMFDT,215" TargetMode="External"/><Relationship Id="rId96" Type="http://schemas.openxmlformats.org/officeDocument/2006/relationships/hyperlink" Target="http://it.rs-online.com/web/p/riferimenti-di-tensione/1697200/" TargetMode="External"/><Relationship Id="rId97" Type="http://schemas.openxmlformats.org/officeDocument/2006/relationships/hyperlink" Target="https://www.digikey.com/product-detail/en/nexperia-usa-inc/TL431AMFDT215/1727-1982-1-ND/5222035" TargetMode="External"/><Relationship Id="rId98" Type="http://schemas.openxmlformats.org/officeDocument/2006/relationships/hyperlink" Target="http://it.farnell.com/nexperia/tl431amfdt/rif-tensione-shunt-2-495v-36v/dp/2095466?st=TL431AMFDT,215" TargetMode="External"/><Relationship Id="rId99" Type="http://schemas.openxmlformats.org/officeDocument/2006/relationships/hyperlink" Target="http://www.newark.com/nexperia/tl431amfdt/voltage-reference-precision-shunt/dp/91T5104?iscrfnonsku=true&amp;st=TL431AMFDT,215" TargetMode="External"/><Relationship Id="rId100" Type="http://schemas.openxmlformats.org/officeDocument/2006/relationships/hyperlink" Target="http://it.rs-online.com/web/p/riferimenti-di-tensione/1697200/" TargetMode="External"/><Relationship Id="rId101" Type="http://schemas.openxmlformats.org/officeDocument/2006/relationships/hyperlink" Target="https://www.digikey.com/product-detail/en/microchip-technology/MCP9700T-E-TT/MCP9700T-E-TTCT-ND/1212545" TargetMode="External"/><Relationship Id="rId102" Type="http://schemas.openxmlformats.org/officeDocument/2006/relationships/hyperlink" Target="http://it.rs-online.com/web/p/sensori-di-temperatura-e-umidita/6687209/" TargetMode="External"/><Relationship Id="rId103" Type="http://schemas.openxmlformats.org/officeDocument/2006/relationships/hyperlink" Target="https://www.digikey.com/product-detail/en/diodes-incorporated/74AHCT1G08SE-7/74AHCT1G08SE-7DICT-ND/2712017" TargetMode="External"/><Relationship Id="rId104" Type="http://schemas.openxmlformats.org/officeDocument/2006/relationships/hyperlink" Target="http://it.rs-online.com/web/p/porte-logiche/1658856/" TargetMode="External"/><Relationship Id="rId105" Type="http://schemas.openxmlformats.org/officeDocument/2006/relationships/hyperlink" Target="https://www.tme.eu/en/details/74ahct1g08se-7/gates-inverters/diodes-incorporated/" TargetMode="External"/><Relationship Id="rId106" Type="http://schemas.openxmlformats.org/officeDocument/2006/relationships/hyperlink" Target="https://www.digikey.com/product-detail/en/silicon-labs/SI8421AB-D-IS/336-1755-5-ND/2170662" TargetMode="External"/><Relationship Id="rId107" Type="http://schemas.openxmlformats.org/officeDocument/2006/relationships/hyperlink" Target="http://it.rs-online.com/web/p/isolatori-digitali/1689832/" TargetMode="External"/><Relationship Id="rId108" Type="http://schemas.openxmlformats.org/officeDocument/2006/relationships/hyperlink" Target="https://www.digikey.com/product-detail/en/silicon-labs/SI8422BB-D-IS/SI8422BB-D-IS-ND/4901111" TargetMode="External"/><Relationship Id="rId109" Type="http://schemas.openxmlformats.org/officeDocument/2006/relationships/hyperlink" Target="https://www.digikey.com/product-detail/en/on-semiconductor/FOD8012A/FOD8012A-ND/5640272" TargetMode="External"/><Relationship Id="rId110" Type="http://schemas.openxmlformats.org/officeDocument/2006/relationships/hyperlink" Target="https://www.tme.eu/en/details/fod8012ar2/optocouplers-digital-output/on-semiconductor-fairchild/" TargetMode="External"/><Relationship Id="rId111" Type="http://schemas.openxmlformats.org/officeDocument/2006/relationships/hyperlink" Target="https://www.digikey.com/product-detail/en/texas-instruments/TL494IDR/296-24387-1-ND/2051878" TargetMode="External"/><Relationship Id="rId112" Type="http://schemas.openxmlformats.org/officeDocument/2006/relationships/hyperlink" Target="http://it.rs-online.com/web/p/controller-pwm/1219164/" TargetMode="External"/><Relationship Id="rId113" Type="http://schemas.openxmlformats.org/officeDocument/2006/relationships/hyperlink" Target="https://www.digikey.com/product-detail/en/texas-instruments/UA78M05CDCY/296-27138-5-ND/1910303" TargetMode="External"/><Relationship Id="rId114" Type="http://schemas.openxmlformats.org/officeDocument/2006/relationships/hyperlink" Target="http://it.farnell.com/texas-instruments/ua78m05cdcy/v-reg-0-5a-5v-5-4sot223/dp/2296030?st=UA78M05CDCY" TargetMode="External"/><Relationship Id="rId115" Type="http://schemas.openxmlformats.org/officeDocument/2006/relationships/hyperlink" Target="http://www.newark.com/texas-instruments/ua78m05cdcy/linear-voltage-regulator-5v-sot/dp/77C1885?st=UA78M05CDCY" TargetMode="External"/><Relationship Id="rId116" Type="http://schemas.openxmlformats.org/officeDocument/2006/relationships/hyperlink" Target="http://it.rs-online.com/web/p/regolatori-di-tensione-lineari/6616721/" TargetMode="External"/><Relationship Id="rId11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4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134.03084288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SUM(G7:G67)</f>
        <v>536.12337152</v>
      </c>
      <c r="K3" s="5" t="n">
        <f aca="false">SUM(K7:K67)</f>
        <v>442.246</v>
      </c>
      <c r="L3" s="6" t="str">
        <f aca="false">(ROWS(K7:K67)-COUNTBLANK(K7:K67))&amp;" of "&amp;ROWS(K7:K67)&amp;" parts found"</f>
        <v>55 of 61 parts found</v>
      </c>
      <c r="P3" s="5" t="n">
        <f aca="false">SUM(P7:P67)</f>
        <v>319.82923136</v>
      </c>
      <c r="Q3" s="6" t="str">
        <f aca="false">(ROWS(P7:P67)-COUNTBLANK(P7:P67))&amp;" of "&amp;ROWS(P7:P67)&amp;" parts found"</f>
        <v>11 of 61 parts found</v>
      </c>
      <c r="U3" s="5" t="n">
        <f aca="false">SUM(U7:U67)</f>
        <v>0</v>
      </c>
      <c r="V3" s="6" t="n">
        <f aca="false">(ROWS(U7:U67)-COUNTBLANK(U7:U67))&amp;" of "&amp;ROWS(U7:U67)&amp;" parts found"</f>
        <v>0</v>
      </c>
      <c r="Z3" s="5" t="n">
        <f aca="false">SUM(Z7:Z67)</f>
        <v>89.6</v>
      </c>
      <c r="AA3" s="6" t="str">
        <f aca="false">(ROWS(Z7:Z67)-COUNTBLANK(Z7:Z67))&amp;" of "&amp;ROWS(Z7:Z67)&amp;" parts found"</f>
        <v>10 of 61 parts found</v>
      </c>
      <c r="AE3" s="5" t="n">
        <f aca="false">SUM(AE7:AE67)</f>
        <v>7057.465792</v>
      </c>
      <c r="AF3" s="6" t="str">
        <f aca="false">(ROWS(AE7:AE67)-COUNTBLANK(AE7:AE67))&amp;" of "&amp;ROWS(AE7:AE67)&amp;" parts found"</f>
        <v>22 of 61 parts found</v>
      </c>
      <c r="AJ3" s="5" t="n">
        <f aca="false">SUM(AJ7:AJ67)</f>
        <v>374.08784</v>
      </c>
      <c r="AK3" s="6" t="str">
        <f aca="false">(ROWS(AJ7:AJ67)-COUNTBLANK(AJ7:AJ67))&amp;" of "&amp;ROWS(AJ7:AJ67)&amp;" parts found"</f>
        <v>16 of 61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22</v>
      </c>
      <c r="K6" s="14" t="s">
        <v>23</v>
      </c>
      <c r="L6" s="14" t="s">
        <v>26</v>
      </c>
      <c r="M6" s="14" t="s">
        <v>24</v>
      </c>
      <c r="N6" s="14" t="s">
        <v>25</v>
      </c>
      <c r="O6" s="14" t="s">
        <v>22</v>
      </c>
      <c r="P6" s="14" t="s">
        <v>23</v>
      </c>
      <c r="Q6" s="14" t="s">
        <v>26</v>
      </c>
      <c r="R6" s="14" t="s">
        <v>24</v>
      </c>
      <c r="S6" s="14" t="s">
        <v>25</v>
      </c>
      <c r="T6" s="14" t="s">
        <v>22</v>
      </c>
      <c r="U6" s="14" t="s">
        <v>23</v>
      </c>
      <c r="V6" s="14" t="s">
        <v>26</v>
      </c>
      <c r="W6" s="14" t="s">
        <v>24</v>
      </c>
      <c r="X6" s="14" t="s">
        <v>25</v>
      </c>
      <c r="Y6" s="14" t="s">
        <v>22</v>
      </c>
      <c r="Z6" s="14" t="s">
        <v>23</v>
      </c>
      <c r="AA6" s="14" t="s">
        <v>26</v>
      </c>
      <c r="AB6" s="14" t="s">
        <v>24</v>
      </c>
      <c r="AC6" s="14" t="s">
        <v>25</v>
      </c>
      <c r="AD6" s="14" t="s">
        <v>22</v>
      </c>
      <c r="AE6" s="14" t="s">
        <v>23</v>
      </c>
      <c r="AF6" s="14" t="s">
        <v>26</v>
      </c>
      <c r="AG6" s="14" t="s">
        <v>24</v>
      </c>
      <c r="AH6" s="14" t="s">
        <v>25</v>
      </c>
      <c r="AI6" s="14" t="s">
        <v>22</v>
      </c>
      <c r="AJ6" s="14" t="s">
        <v>23</v>
      </c>
      <c r="AK6" s="14" t="s">
        <v>26</v>
      </c>
    </row>
    <row r="7" customFormat="false" ht="15" hidden="false" customHeight="false" outlineLevel="0" collapsed="false">
      <c r="A7" s="15" t="s">
        <v>27</v>
      </c>
      <c r="B7" s="15" t="s">
        <v>28</v>
      </c>
      <c r="C7" s="15" t="s">
        <v>29</v>
      </c>
      <c r="E7" s="16" t="n">
        <f aca="false">BoardQty*2</f>
        <v>8</v>
      </c>
      <c r="F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</v>
      </c>
      <c r="G7" s="17" t="n">
        <f aca="false">IFERROR(E7*F7,"")</f>
        <v>0</v>
      </c>
    </row>
    <row r="8" customFormat="false" ht="15" hidden="false" customHeight="false" outlineLevel="0" collapsed="false">
      <c r="A8" s="15" t="s">
        <v>30</v>
      </c>
      <c r="B8" s="15" t="s">
        <v>31</v>
      </c>
      <c r="C8" s="15" t="s">
        <v>32</v>
      </c>
      <c r="D8" s="15" t="s">
        <v>33</v>
      </c>
      <c r="E8" s="16" t="n">
        <f aca="false">BoardQty*4</f>
        <v>16</v>
      </c>
      <c r="F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0.136</v>
      </c>
      <c r="G8" s="17" t="n">
        <f aca="false">IFERROR(E8*F8,"")</f>
        <v>2.176</v>
      </c>
      <c r="H8" s="18" t="s">
        <v>34</v>
      </c>
      <c r="J8" s="17" t="n">
        <f aca="false">IFERROR(LOOKUP(IF(I8="",E8,I8),{0,1,10,100,500,1000,4000},{0,0.19,0.136,0.0638,0.04472,0.03702,0.02741}),"")</f>
        <v>0.136</v>
      </c>
      <c r="K8" s="17" t="n">
        <f aca="false">IFERROR(IF(I8="",E8,I8)*J8,"")</f>
        <v>2.176</v>
      </c>
      <c r="L8" s="19" t="s">
        <v>35</v>
      </c>
    </row>
    <row r="9" customFormat="false" ht="15" hidden="false" customHeight="false" outlineLevel="0" collapsed="false">
      <c r="A9" s="15" t="s">
        <v>36</v>
      </c>
      <c r="B9" s="15" t="s">
        <v>37</v>
      </c>
      <c r="C9" s="15" t="s">
        <v>32</v>
      </c>
      <c r="D9" s="15" t="s">
        <v>38</v>
      </c>
      <c r="E9" s="16" t="n">
        <f aca="false">BoardQty*2</f>
        <v>8</v>
      </c>
      <c r="F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0.0525</v>
      </c>
      <c r="G9" s="17" t="n">
        <f aca="false">IFERROR(E9*F9,"")</f>
        <v>0.42</v>
      </c>
      <c r="H9" s="18" t="s">
        <v>34</v>
      </c>
      <c r="J9" s="17" t="n">
        <f aca="false">IFERROR(LOOKUP(IF(I9="",E9,I9),{0,1,4000},{0,0.0525,0.0525}),"")</f>
        <v>0.0525</v>
      </c>
      <c r="K9" s="17" t="n">
        <f aca="false">IFERROR(IF(I9="",E9,I9)*J9,"")</f>
        <v>0.42</v>
      </c>
      <c r="L9" s="19" t="s">
        <v>39</v>
      </c>
    </row>
    <row r="10" customFormat="false" ht="15" hidden="false" customHeight="false" outlineLevel="0" collapsed="false">
      <c r="A10" s="15" t="s">
        <v>40</v>
      </c>
      <c r="B10" s="15" t="s">
        <v>41</v>
      </c>
      <c r="C10" s="15" t="s">
        <v>32</v>
      </c>
      <c r="D10" s="15" t="s">
        <v>42</v>
      </c>
      <c r="E10" s="16" t="n">
        <f aca="false">BoardQty*6</f>
        <v>24</v>
      </c>
      <c r="F1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0.242</v>
      </c>
      <c r="G10" s="17" t="n">
        <f aca="false">IFERROR(E10*F10,"")</f>
        <v>5.808</v>
      </c>
      <c r="H10" s="18" t="s">
        <v>34</v>
      </c>
      <c r="J10" s="17" t="n">
        <f aca="false">IFERROR(LOOKUP(IF(I10="",E10,I10),{0,1,10,100,500,1000,3000},{0,0.35,0.242,0.1369,0.0966,0.08453,0.07}),"")</f>
        <v>0.242</v>
      </c>
      <c r="K10" s="17" t="n">
        <f aca="false">IFERROR(IF(I10="",E10,I10)*J10,"")</f>
        <v>5.808</v>
      </c>
      <c r="L10" s="19" t="s">
        <v>43</v>
      </c>
      <c r="AB10" s="18" t="s">
        <v>34</v>
      </c>
      <c r="AD10" s="17" t="n">
        <f aca="false">IFERROR(LOOKUP(IF(AC10="",E10,AC10),{0,1},{0,284.36616}),"")</f>
        <v>284.36616</v>
      </c>
      <c r="AE10" s="17" t="n">
        <f aca="false">IFERROR(IF(AC10="",E10,AC10)*AD10,"")</f>
        <v>6824.78784</v>
      </c>
      <c r="AF10" s="19" t="s">
        <v>44</v>
      </c>
      <c r="AG10" s="18" t="s">
        <v>34</v>
      </c>
      <c r="AI10" s="17" t="n">
        <f aca="false">IFERROR(LOOKUP(IF(AH10="",E10,AH10),{0,1,25,100,300,1000,3000},{0,0.27657,0.27657,0.17489,0.09914,0.06609,0.05592}),"")</f>
        <v>0.27657</v>
      </c>
      <c r="AJ10" s="17" t="n">
        <f aca="false">IFERROR(IF(AH10="",E10,AH10)*AI10,"")</f>
        <v>6.63768</v>
      </c>
      <c r="AK10" s="19" t="s">
        <v>42</v>
      </c>
    </row>
    <row r="11" customFormat="false" ht="15" hidden="false" customHeight="false" outlineLevel="0" collapsed="false">
      <c r="A11" s="15" t="s">
        <v>45</v>
      </c>
      <c r="B11" s="15" t="s">
        <v>31</v>
      </c>
      <c r="C11" s="15" t="s">
        <v>32</v>
      </c>
      <c r="D11" s="15" t="s">
        <v>46</v>
      </c>
      <c r="E11" s="16" t="n">
        <f aca="false">BoardQty*24</f>
        <v>96</v>
      </c>
      <c r="F1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0.144</v>
      </c>
      <c r="G11" s="17" t="n">
        <f aca="false">IFERROR(E11*F11,"")</f>
        <v>13.824</v>
      </c>
      <c r="H11" s="18" t="s">
        <v>34</v>
      </c>
      <c r="J11" s="17" t="n">
        <f aca="false">IFERROR(LOOKUP(IF(I11="",E11,I11),{0,1,10,100,500,1000,4000},{0,0.2,0.144,0.0675,0.04736,0.0392,0.02903}),"")</f>
        <v>0.144</v>
      </c>
      <c r="K11" s="17" t="n">
        <f aca="false">IFERROR(IF(I11="",E11,I11)*J11,"")</f>
        <v>13.824</v>
      </c>
      <c r="L11" s="19" t="s">
        <v>47</v>
      </c>
      <c r="AB11" s="16" t="n">
        <v>1950</v>
      </c>
      <c r="AD11" s="17" t="n">
        <f aca="false">IFERROR(LOOKUP(IF(AC11="",E11,AC11),{0,1,50,500,2500},{0,0.211888,0.211888,0.068552,0.049856}),"")</f>
        <v>0.211888</v>
      </c>
      <c r="AE11" s="17" t="n">
        <f aca="false">IFERROR(IF(AC11="",E11,AC11)*AD11,"")</f>
        <v>20.341248</v>
      </c>
      <c r="AF11" s="19" t="s">
        <v>48</v>
      </c>
    </row>
    <row r="12" customFormat="false" ht="15" hidden="false" customHeight="false" outlineLevel="0" collapsed="false">
      <c r="A12" s="15" t="s">
        <v>49</v>
      </c>
      <c r="B12" s="15" t="s">
        <v>50</v>
      </c>
      <c r="C12" s="15" t="s">
        <v>32</v>
      </c>
      <c r="D12" s="15" t="s">
        <v>51</v>
      </c>
      <c r="E12" s="16" t="n">
        <f aca="false">BoardQty*2</f>
        <v>8</v>
      </c>
      <c r="F1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0.00616</v>
      </c>
      <c r="G12" s="17" t="n">
        <f aca="false">IFERROR(E12*F12,"")</f>
        <v>0.04928</v>
      </c>
      <c r="H12" s="18" t="s">
        <v>34</v>
      </c>
      <c r="J12" s="17" t="n">
        <f aca="false">IFERROR(LOOKUP(IF(I12="",E12,I12),{0,1,4000,15000},{0,0.0525,0.0525,0.04725}),"")</f>
        <v>0.0525</v>
      </c>
      <c r="K12" s="17" t="n">
        <f aca="false">IFERROR(IF(I12="",E12,I12)*J12,"")</f>
        <v>0.42</v>
      </c>
      <c r="L12" s="19" t="s">
        <v>52</v>
      </c>
      <c r="AG12" s="18" t="s">
        <v>34</v>
      </c>
      <c r="AI12" s="17" t="n">
        <f aca="false">IFERROR(LOOKUP(IF(AH12="",E12,AH12),{0,1,20000},{0,0.00616,0.00616}),"")</f>
        <v>0.00616</v>
      </c>
      <c r="AJ12" s="17" t="n">
        <f aca="false">IFERROR(IF(AH12="",E12,AH12)*AI12,"")</f>
        <v>0.04928</v>
      </c>
      <c r="AK12" s="19" t="s">
        <v>51</v>
      </c>
    </row>
    <row r="13" customFormat="false" ht="15" hidden="false" customHeight="false" outlineLevel="0" collapsed="false">
      <c r="A13" s="15" t="s">
        <v>53</v>
      </c>
      <c r="B13" s="15" t="s">
        <v>54</v>
      </c>
      <c r="C13" s="15" t="s">
        <v>55</v>
      </c>
      <c r="D13" s="15" t="s">
        <v>56</v>
      </c>
      <c r="E13" s="16" t="n">
        <f aca="false">BoardQty*4</f>
        <v>16</v>
      </c>
      <c r="F1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3.63</v>
      </c>
      <c r="G13" s="17" t="n">
        <f aca="false">IFERROR(E13*F13,"")</f>
        <v>58.08</v>
      </c>
      <c r="H13" s="16" t="n">
        <v>420</v>
      </c>
      <c r="J13" s="17" t="n">
        <f aca="false">IFERROR(LOOKUP(IF(I13="",E13,I13),{0,1,10,100,500,1000,2500},{0,5.49,4.94,3.7323,3.07362,2.85408,2.84362}),"")</f>
        <v>4.94</v>
      </c>
      <c r="K13" s="17" t="n">
        <f aca="false">IFERROR(IF(I13="",E13,I13)*J13,"")</f>
        <v>79.04</v>
      </c>
      <c r="L13" s="19" t="s">
        <v>57</v>
      </c>
      <c r="M13" s="18" t="s">
        <v>34</v>
      </c>
      <c r="O13" s="17" t="n">
        <f aca="false">IFERROR(LOOKUP(IF(N13="",E13,N13),{0,1,5,10,25},{0,8.114064,6.219536,5.446768,4.823568}),"")</f>
        <v>5.446768</v>
      </c>
      <c r="P13" s="17" t="n">
        <f aca="false">IFERROR(IF(N13="",E13,N13)*O13,"")</f>
        <v>87.148288</v>
      </c>
      <c r="Q13" s="19" t="s">
        <v>58</v>
      </c>
      <c r="W13" s="16" t="n">
        <v>968</v>
      </c>
      <c r="Y13" s="17" t="n">
        <f aca="false">IFERROR(LOOKUP(IF(X13="",E13,X13),{0,1,10,25,50,100,500,1000,2500},{0,4.49,3.63,3.19,2.76,2.32,2.11,1.96,1.89}),"")</f>
        <v>3.63</v>
      </c>
      <c r="Z13" s="17" t="n">
        <f aca="false">IFERROR(IF(X13="",E13,X13)*Y13,"")</f>
        <v>58.08</v>
      </c>
      <c r="AA13" s="19" t="s">
        <v>59</v>
      </c>
      <c r="AB13" s="18" t="s">
        <v>34</v>
      </c>
      <c r="AF13" s="19" t="s">
        <v>60</v>
      </c>
    </row>
    <row r="14" customFormat="false" ht="15" hidden="false" customHeight="false" outlineLevel="0" collapsed="false">
      <c r="A14" s="15" t="s">
        <v>61</v>
      </c>
      <c r="B14" s="15" t="s">
        <v>62</v>
      </c>
      <c r="C14" s="15" t="s">
        <v>32</v>
      </c>
      <c r="D14" s="15" t="s">
        <v>63</v>
      </c>
      <c r="E14" s="16" t="n">
        <f aca="false">BoardQty*4</f>
        <v>16</v>
      </c>
      <c r="F1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0.03199</v>
      </c>
      <c r="G14" s="17" t="n">
        <f aca="false">IFERROR(E14*F14,"")</f>
        <v>0.51184</v>
      </c>
      <c r="H14" s="18" t="s">
        <v>34</v>
      </c>
      <c r="J14" s="17" t="n">
        <f aca="false">IFERROR(LOOKUP(IF(I14="",E14,I14),{0,1,4000,15000},{0,0.0525,0.0525,0.04725}),"")</f>
        <v>0.0525</v>
      </c>
      <c r="K14" s="17" t="n">
        <f aca="false">IFERROR(IF(I14="",E14,I14)*J14,"")</f>
        <v>0.84</v>
      </c>
      <c r="L14" s="19" t="s">
        <v>64</v>
      </c>
      <c r="AG14" s="18" t="s">
        <v>34</v>
      </c>
      <c r="AI14" s="17" t="n">
        <f aca="false">IFERROR(LOOKUP(IF(AH14="",E14,AH14),{0,1,100,300,1000,4000,20000},{0,0.03199,0.03199,0.02025,0.01145,0.00763,0.00646}),"")</f>
        <v>0.03199</v>
      </c>
      <c r="AJ14" s="17" t="n">
        <f aca="false">IFERROR(IF(AH14="",E14,AH14)*AI14,"")</f>
        <v>0.51184</v>
      </c>
      <c r="AK14" s="19" t="s">
        <v>63</v>
      </c>
    </row>
    <row r="15" customFormat="false" ht="15" hidden="false" customHeight="false" outlineLevel="0" collapsed="false">
      <c r="A15" s="15" t="s">
        <v>65</v>
      </c>
      <c r="B15" s="15" t="s">
        <v>66</v>
      </c>
      <c r="C15" s="15" t="s">
        <v>32</v>
      </c>
      <c r="D15" s="15" t="s">
        <v>67</v>
      </c>
      <c r="E15" s="16" t="n">
        <f aca="false">BoardQty*2</f>
        <v>8</v>
      </c>
      <c r="F1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0.42</v>
      </c>
      <c r="G15" s="17" t="n">
        <f aca="false">IFERROR(E15*F15,"")</f>
        <v>3.36</v>
      </c>
      <c r="H15" s="16" t="n">
        <v>6863</v>
      </c>
      <c r="J15" s="17" t="n">
        <f aca="false">IFERROR(LOOKUP(IF(I15="",E15,I15),{0,1,10,100,500,1000,4000},{0,0.42,0.285,0.1613,0.11386,0.09962,0.07631}),"")</f>
        <v>0.42</v>
      </c>
      <c r="K15" s="17" t="n">
        <f aca="false">IFERROR(IF(I15="",E15,I15)*J15,"")</f>
        <v>3.36</v>
      </c>
      <c r="L15" s="19" t="s">
        <v>68</v>
      </c>
    </row>
    <row r="16" customFormat="false" ht="15" hidden="false" customHeight="false" outlineLevel="0" collapsed="false">
      <c r="A16" s="15" t="s">
        <v>69</v>
      </c>
      <c r="B16" s="15" t="s">
        <v>70</v>
      </c>
      <c r="C16" s="15" t="s">
        <v>32</v>
      </c>
      <c r="D16" s="15" t="s">
        <v>71</v>
      </c>
      <c r="E16" s="16" t="n">
        <f aca="false">BoardQty*2</f>
        <v>8</v>
      </c>
      <c r="F1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0.06475</v>
      </c>
      <c r="G16" s="17" t="n">
        <f aca="false">IFERROR(E16*F16,"")</f>
        <v>0.518</v>
      </c>
      <c r="H16" s="18" t="s">
        <v>34</v>
      </c>
      <c r="J16" s="17" t="n">
        <f aca="false">IFERROR(LOOKUP(IF(I16="",E16,I16),{0,1,4000},{0,0.06475,0.06475}),"")</f>
        <v>0.06475</v>
      </c>
      <c r="K16" s="17" t="n">
        <f aca="false">IFERROR(IF(I16="",E16,I16)*J16,"")</f>
        <v>0.518</v>
      </c>
      <c r="L16" s="19" t="s">
        <v>72</v>
      </c>
    </row>
    <row r="17" customFormat="false" ht="15" hidden="false" customHeight="false" outlineLevel="0" collapsed="false">
      <c r="A17" s="15" t="s">
        <v>73</v>
      </c>
      <c r="B17" s="15" t="s">
        <v>41</v>
      </c>
      <c r="C17" s="15" t="s">
        <v>74</v>
      </c>
      <c r="D17" s="15" t="s">
        <v>75</v>
      </c>
      <c r="E17" s="16" t="n">
        <f aca="false">BoardQty*1</f>
        <v>4</v>
      </c>
      <c r="F1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1.72</v>
      </c>
      <c r="G17" s="17" t="n">
        <f aca="false">IFERROR(E17*F17,"")</f>
        <v>6.88</v>
      </c>
      <c r="H17" s="16" t="n">
        <v>1608</v>
      </c>
      <c r="J17" s="17" t="n">
        <f aca="false">IFERROR(LOOKUP(IF(I17="",E17,I17),{0,1,10,100,500,1000,2500,5000},{0,1.72,1.388,1.0603,0.80784,0.70686,0.68162,0.65637}),"")</f>
        <v>1.72</v>
      </c>
      <c r="K17" s="17" t="n">
        <f aca="false">IFERROR(IF(I17="",E17,I17)*J17,"")</f>
        <v>6.88</v>
      </c>
      <c r="L17" s="19" t="s">
        <v>76</v>
      </c>
    </row>
    <row r="18" customFormat="false" ht="15" hidden="false" customHeight="false" outlineLevel="0" collapsed="false">
      <c r="A18" s="15" t="s">
        <v>77</v>
      </c>
      <c r="B18" s="15" t="s">
        <v>78</v>
      </c>
      <c r="C18" s="15" t="s">
        <v>32</v>
      </c>
      <c r="D18" s="15" t="s">
        <v>79</v>
      </c>
      <c r="E18" s="16" t="n">
        <f aca="false">BoardQty*2</f>
        <v>8</v>
      </c>
      <c r="F1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0.21722</v>
      </c>
      <c r="G18" s="17" t="n">
        <f aca="false">IFERROR(E18*F18,"")</f>
        <v>1.73776</v>
      </c>
      <c r="H18" s="18" t="s">
        <v>34</v>
      </c>
      <c r="J18" s="17" t="n">
        <f aca="false">IFERROR(LOOKUP(IF(I18="",E18,I18),{0,1,10,100,500,1000,2500,3000,5000,10000},{0,0.28,0.194,0.0983,0.06728,0.05951,0.05692,0.0495,0.05175,0.04275}),"")</f>
        <v>0.28</v>
      </c>
      <c r="K18" s="17" t="n">
        <f aca="false">IFERROR(IF(I18="",E18,I18)*J18,"")</f>
        <v>2.24</v>
      </c>
      <c r="L18" s="19" t="s">
        <v>80</v>
      </c>
      <c r="AB18" s="18" t="s">
        <v>34</v>
      </c>
      <c r="AD18" s="17" t="n">
        <f aca="false">IFERROR(LOOKUP(IF(AC18="",E18,AC18),{0,1,50},{0,0.3290496,0.3290496}),"")</f>
        <v>0.3290496</v>
      </c>
      <c r="AE18" s="17" t="n">
        <f aca="false">IFERROR(IF(AC18="",E18,AC18)*AD18,"")</f>
        <v>2.6323968</v>
      </c>
      <c r="AF18" s="19" t="s">
        <v>81</v>
      </c>
      <c r="AG18" s="16" t="n">
        <v>500</v>
      </c>
      <c r="AI18" s="17" t="n">
        <f aca="false">IFERROR(LOOKUP(IF(AH18="",E18,AH18),{0,1,100,300,1000,3000,9000},{0,0.21722,0.21722,0.15483,0.10226,0.06933,0.06066}),"")</f>
        <v>0.21722</v>
      </c>
      <c r="AJ18" s="17" t="n">
        <f aca="false">IFERROR(IF(AH18="",E18,AH18)*AI18,"")</f>
        <v>1.73776</v>
      </c>
      <c r="AK18" s="19" t="s">
        <v>79</v>
      </c>
    </row>
    <row r="19" customFormat="false" ht="15" hidden="false" customHeight="false" outlineLevel="0" collapsed="false">
      <c r="A19" s="15" t="s">
        <v>82</v>
      </c>
      <c r="B19" s="15" t="s">
        <v>83</v>
      </c>
      <c r="C19" s="15" t="s">
        <v>84</v>
      </c>
      <c r="D19" s="15" t="s">
        <v>85</v>
      </c>
      <c r="E19" s="16" t="n">
        <f aca="false">BoardQty*22</f>
        <v>88</v>
      </c>
      <c r="F1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0.06241</v>
      </c>
      <c r="G19" s="17" t="n">
        <f aca="false">IFERROR(E19*F19,"")</f>
        <v>5.49208</v>
      </c>
      <c r="H19" s="16" t="n">
        <v>42988</v>
      </c>
      <c r="J19" s="17" t="n">
        <f aca="false">IFERROR(LOOKUP(IF(I19="",E19,I19),{0,1,10,100,500,1000,3000,6000,15000,30000,75000},{0,0.36,0.266,0.1509,0.09992,0.0766,0.06468,0.05821,0.05174,0.04851,0.04312}),"")</f>
        <v>0.266</v>
      </c>
      <c r="K19" s="17" t="n">
        <f aca="false">IFERROR(IF(I19="",E19,I19)*J19,"")</f>
        <v>23.408</v>
      </c>
      <c r="L19" s="19" t="s">
        <v>86</v>
      </c>
      <c r="M19" s="16" t="n">
        <v>6982</v>
      </c>
      <c r="O19" s="17" t="n">
        <f aca="false">IFERROR(LOOKUP(IF(N19="",E19,N19),{0,1,5,25,100,250,500,1000,5000},{0,0.3128464,0.3128464,0.3028752,0.09921344,0.09260752,0.0860016,0.06082432,0.04885888}),"")</f>
        <v>0.3028752</v>
      </c>
      <c r="P19" s="17" t="n">
        <f aca="false">IFERROR(IF(N19="",E19,N19)*O19,"")</f>
        <v>26.6530176</v>
      </c>
      <c r="Q19" s="19" t="s">
        <v>87</v>
      </c>
      <c r="W19" s="16" t="n">
        <v>554</v>
      </c>
      <c r="Y19" s="17" t="n">
        <f aca="false">IFERROR(LOOKUP(IF(X19="",E19,X19),{0,1,10,25,50,100,250,500,1000},{0,0.35,0.223,0.181,0.138,0.096,0.089,0.081,0.074}),"")</f>
        <v>0.138</v>
      </c>
      <c r="Z19" s="17" t="n">
        <f aca="false">IFERROR(IF(X19="",E19,X19)*Y19,"")</f>
        <v>12.144</v>
      </c>
      <c r="AA19" s="19" t="s">
        <v>88</v>
      </c>
      <c r="AB19" s="16" t="n">
        <v>1600</v>
      </c>
      <c r="AD19" s="17" t="n">
        <f aca="false">IFERROR(LOOKUP(IF(AC19="",E19,AC19),{0,1,100,200,300,400,500},{0,0.112176,0.112176,0.1071904,0.1034512,0.099712,0.0947264}),"")</f>
        <v>0.112176</v>
      </c>
      <c r="AE19" s="17" t="n">
        <f aca="false">IFERROR(IF(AC19="",E19,AC19)*AD19,"")</f>
        <v>9.871488</v>
      </c>
      <c r="AF19" s="19" t="s">
        <v>89</v>
      </c>
      <c r="AG19" s="16" t="n">
        <v>6366</v>
      </c>
      <c r="AI19" s="17" t="n">
        <f aca="false">IFERROR(LOOKUP(IF(AH19="",E19,AH19),{0,1,10,50,250,1000,3000},{0,0.08291,0.08291,0.06241,0.05015,0.04506,0.04206}),"")</f>
        <v>0.06241</v>
      </c>
      <c r="AJ19" s="17" t="n">
        <f aca="false">IFERROR(IF(AH19="",E19,AH19)*AI19,"")</f>
        <v>5.49208</v>
      </c>
      <c r="AK19" s="19" t="s">
        <v>85</v>
      </c>
    </row>
    <row r="20" customFormat="false" ht="15" hidden="false" customHeight="false" outlineLevel="0" collapsed="false">
      <c r="A20" s="15" t="s">
        <v>90</v>
      </c>
      <c r="B20" s="15" t="s">
        <v>91</v>
      </c>
      <c r="C20" s="15" t="s">
        <v>84</v>
      </c>
      <c r="D20" s="15" t="s">
        <v>92</v>
      </c>
      <c r="E20" s="16" t="n">
        <f aca="false">BoardQty*2</f>
        <v>8</v>
      </c>
      <c r="F2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0.23</v>
      </c>
      <c r="G20" s="17" t="n">
        <f aca="false">IFERROR(E20*F20,"")</f>
        <v>1.84</v>
      </c>
      <c r="H20" s="16" t="n">
        <v>2746</v>
      </c>
      <c r="J20" s="17" t="n">
        <f aca="false">IFERROR(LOOKUP(IF(I20="",E20,I20),{0,1,10,100,500,1000,3000,6000,15000,30000,75000,150000},{0,0.23,0.191,0.1013,0.06662,0.04531,0.03968,0.0345,0.02933,0.0276,0.02588,0.02243}),"")</f>
        <v>0.23</v>
      </c>
      <c r="K20" s="17" t="n">
        <f aca="false">IFERROR(IF(I20="",E20,I20)*J20,"")</f>
        <v>1.84</v>
      </c>
      <c r="L20" s="19" t="s">
        <v>92</v>
      </c>
    </row>
    <row r="21" customFormat="false" ht="15" hidden="false" customHeight="false" outlineLevel="0" collapsed="false">
      <c r="A21" s="15" t="s">
        <v>93</v>
      </c>
      <c r="B21" s="15" t="s">
        <v>94</v>
      </c>
      <c r="C21" s="15" t="s">
        <v>95</v>
      </c>
      <c r="D21" s="15" t="s">
        <v>96</v>
      </c>
      <c r="E21" s="16" t="n">
        <f aca="false">BoardQty*2</f>
        <v>8</v>
      </c>
      <c r="F2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1.2</v>
      </c>
      <c r="G21" s="17" t="n">
        <f aca="false">IFERROR(E21*F21,"")</f>
        <v>9.6</v>
      </c>
      <c r="H21" s="16" t="n">
        <v>7403</v>
      </c>
      <c r="J21" s="17" t="n">
        <f aca="false">IFERROR(LOOKUP(IF(I21="",E21,I21),{0,1,25,100,2500},{0,1.58,1.3184,1.1948,1.1948}),"")</f>
        <v>1.58</v>
      </c>
      <c r="K21" s="17" t="n">
        <f aca="false">IFERROR(IF(I21="",E21,I21)*J21,"")</f>
        <v>12.64</v>
      </c>
      <c r="L21" s="19" t="s">
        <v>97</v>
      </c>
      <c r="M21" s="18" t="s">
        <v>34</v>
      </c>
      <c r="O21" s="17" t="n">
        <f aca="false">IFERROR(LOOKUP(IF(N21="",E21,N21),{0,1,5,20,40,150,400,1250,4000},{0,1.969312,1.969312,1.782352,1.595392,1.408432,1.2227184,1.0357584,0.8487984}),"")</f>
        <v>1.969312</v>
      </c>
      <c r="P21" s="17" t="n">
        <f aca="false">IFERROR(IF(N21="",E21,N21)*O21,"")</f>
        <v>15.754496</v>
      </c>
      <c r="Q21" s="19" t="s">
        <v>98</v>
      </c>
      <c r="W21" s="18" t="s">
        <v>34</v>
      </c>
      <c r="Y21" s="17" t="n">
        <f aca="false">IFERROR(LOOKUP(IF(X21="",E21,X21),{0,1,2500},{0,1.2,1.2}),"")</f>
        <v>1.2</v>
      </c>
      <c r="Z21" s="17" t="n">
        <f aca="false">IFERROR(IF(X21="",E21,X21)*Y21,"")</f>
        <v>9.6</v>
      </c>
      <c r="AA21" s="19" t="s">
        <v>99</v>
      </c>
      <c r="AB21" s="16" t="n">
        <v>1650</v>
      </c>
      <c r="AD21" s="17" t="n">
        <f aca="false">IFERROR(LOOKUP(IF(AC21="",E21,AC21),{0,1,10,30,100},{0,1.6689296,1.6689296,1.3934752,1.271328}),"")</f>
        <v>1.6689296</v>
      </c>
      <c r="AE21" s="17" t="n">
        <f aca="false">IFERROR(IF(AC21="",E21,AC21)*AD21,"")</f>
        <v>13.3514368</v>
      </c>
      <c r="AF21" s="19" t="s">
        <v>100</v>
      </c>
    </row>
    <row r="22" customFormat="false" ht="15" hidden="false" customHeight="false" outlineLevel="0" collapsed="false">
      <c r="A22" s="15" t="s">
        <v>101</v>
      </c>
      <c r="B22" s="15" t="s">
        <v>102</v>
      </c>
      <c r="C22" s="15" t="s">
        <v>95</v>
      </c>
      <c r="D22" s="15" t="s">
        <v>103</v>
      </c>
      <c r="E22" s="16" t="n">
        <f aca="false">BoardQty*2</f>
        <v>8</v>
      </c>
      <c r="F2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1.55</v>
      </c>
      <c r="G22" s="17" t="n">
        <f aca="false">IFERROR(E22*F22,"")</f>
        <v>12.4</v>
      </c>
      <c r="H22" s="16" t="n">
        <v>256</v>
      </c>
      <c r="J22" s="17" t="n">
        <f aca="false">IFERROR(LOOKUP(IF(I22="",E22,I22),{0,1,25,100,2500},{0,1.99,1.6584,1.5038,1.5038}),"")</f>
        <v>1.99</v>
      </c>
      <c r="K22" s="17" t="n">
        <f aca="false">IFERROR(IF(I22="",E22,I22)*J22,"")</f>
        <v>15.92</v>
      </c>
      <c r="L22" s="19" t="s">
        <v>104</v>
      </c>
      <c r="AG22" s="16" t="n">
        <v>299</v>
      </c>
      <c r="AI22" s="17" t="n">
        <f aca="false">IFERROR(LOOKUP(IF(AH22="",E22,AH22),{0,1,3,10,95},{0,1.81,1.55,1.3,1.12}),"")</f>
        <v>1.55</v>
      </c>
      <c r="AJ22" s="17" t="n">
        <f aca="false">IFERROR(IF(AH22="",E22,AH22)*AI22,"")</f>
        <v>12.4</v>
      </c>
      <c r="AK22" s="19" t="s">
        <v>103</v>
      </c>
    </row>
    <row r="23" customFormat="false" ht="15" hidden="false" customHeight="false" outlineLevel="0" collapsed="false">
      <c r="A23" s="15" t="s">
        <v>105</v>
      </c>
      <c r="B23" s="15" t="s">
        <v>106</v>
      </c>
      <c r="C23" s="15" t="s">
        <v>107</v>
      </c>
      <c r="D23" s="15" t="s">
        <v>108</v>
      </c>
      <c r="E23" s="16" t="n">
        <f aca="false">BoardQty*1</f>
        <v>4</v>
      </c>
      <c r="F2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0.7029696</v>
      </c>
      <c r="G23" s="17" t="n">
        <f aca="false">IFERROR(E23*F23,"")</f>
        <v>2.8118784</v>
      </c>
      <c r="AB23" s="16" t="n">
        <v>70</v>
      </c>
      <c r="AD23" s="17" t="n">
        <f aca="false">IFERROR(LOOKUP(IF(AC23="",E23,AC23),{0,1,5,75,250,500,1000},{0,0.7029696,0.7029696,0.6456352,0.6032576,0.5783296,0.548416}),"")</f>
        <v>0.7029696</v>
      </c>
      <c r="AE23" s="17" t="n">
        <f aca="false">IFERROR(IF(AC23="",E23,AC23)*AD23,"")</f>
        <v>2.8118784</v>
      </c>
      <c r="AF23" s="19" t="s">
        <v>109</v>
      </c>
    </row>
    <row r="24" customFormat="false" ht="15" hidden="false" customHeight="false" outlineLevel="0" collapsed="false">
      <c r="A24" s="15" t="s">
        <v>110</v>
      </c>
      <c r="B24" s="15" t="s">
        <v>111</v>
      </c>
      <c r="C24" s="15" t="s">
        <v>112</v>
      </c>
      <c r="E24" s="16" t="n">
        <f aca="false">BoardQty*2</f>
        <v>8</v>
      </c>
      <c r="F2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</v>
      </c>
      <c r="G24" s="17" t="n">
        <f aca="false">IFERROR(E24*F24,"")</f>
        <v>0</v>
      </c>
    </row>
    <row r="25" customFormat="false" ht="15" hidden="false" customHeight="false" outlineLevel="0" collapsed="false">
      <c r="A25" s="15" t="s">
        <v>113</v>
      </c>
      <c r="B25" s="15" t="s">
        <v>114</v>
      </c>
      <c r="C25" s="15" t="s">
        <v>115</v>
      </c>
      <c r="D25" s="15" t="s">
        <v>116</v>
      </c>
      <c r="E25" s="16" t="n">
        <f aca="false">BoardQty*3</f>
        <v>12</v>
      </c>
      <c r="F2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15.01912</v>
      </c>
      <c r="G25" s="17" t="n">
        <f aca="false">IFERROR(E25*F25,"")</f>
        <v>180.22944</v>
      </c>
      <c r="M25" s="16" t="n">
        <v>18</v>
      </c>
      <c r="O25" s="17" t="n">
        <f aca="false">IFERROR(LOOKUP(IF(N25="",E25,N25),{0,1,5,10,25,50,75},{0,15.20608,15.118832,15.01912,14.695056,14.370992,12.414144}),"")</f>
        <v>15.01912</v>
      </c>
      <c r="P25" s="17" t="n">
        <f aca="false">IFERROR(IF(N25="",E25,N25)*O25,"")</f>
        <v>180.22944</v>
      </c>
      <c r="Q25" s="19" t="s">
        <v>117</v>
      </c>
      <c r="AG25" s="18" t="s">
        <v>34</v>
      </c>
      <c r="AI25" s="17" t="n">
        <f aca="false">IFERROR(LOOKUP(IF(AH25="",E25,AH25),{0,1,3,10},{0,20.88,19.49,18.09}),"")</f>
        <v>18.09</v>
      </c>
      <c r="AJ25" s="17" t="n">
        <f aca="false">IFERROR(IF(AH25="",E25,AH25)*AI25,"")</f>
        <v>217.08</v>
      </c>
      <c r="AK25" s="19" t="s">
        <v>118</v>
      </c>
    </row>
    <row r="26" customFormat="false" ht="15" hidden="false" customHeight="false" outlineLevel="0" collapsed="false">
      <c r="A26" s="15" t="s">
        <v>119</v>
      </c>
      <c r="B26" s="15" t="s">
        <v>120</v>
      </c>
      <c r="C26" s="15" t="s">
        <v>121</v>
      </c>
      <c r="D26" s="15" t="s">
        <v>122</v>
      </c>
      <c r="E26" s="16" t="n">
        <f aca="false">BoardQty*4</f>
        <v>16</v>
      </c>
      <c r="F2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1.2513856</v>
      </c>
      <c r="G26" s="17" t="n">
        <f aca="false">IFERROR(E26*F26,"")</f>
        <v>20.0221696</v>
      </c>
      <c r="AB26" s="16" t="n">
        <v>35</v>
      </c>
      <c r="AD26" s="17" t="n">
        <f aca="false">IFERROR(LOOKUP(IF(AC26="",E26,AC26),{0,1,5,75,250,500,1000},{0,1.2513856,1.2513856,1.1516736,1.071904,0.9397856,0.8301024}),"")</f>
        <v>1.2513856</v>
      </c>
      <c r="AE26" s="17" t="n">
        <f aca="false">IFERROR(IF(AC26="",E26,AC26)*AD26,"")</f>
        <v>20.0221696</v>
      </c>
      <c r="AF26" s="19" t="s">
        <v>123</v>
      </c>
    </row>
    <row r="27" customFormat="false" ht="15" hidden="false" customHeight="false" outlineLevel="0" collapsed="false">
      <c r="A27" s="15" t="s">
        <v>124</v>
      </c>
      <c r="B27" s="15" t="s">
        <v>125</v>
      </c>
      <c r="C27" s="15" t="s">
        <v>121</v>
      </c>
      <c r="D27" s="15" t="s">
        <v>126</v>
      </c>
      <c r="E27" s="16" t="n">
        <f aca="false">BoardQty*4</f>
        <v>16</v>
      </c>
      <c r="F2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0.45</v>
      </c>
      <c r="G27" s="17" t="n">
        <f aca="false">IFERROR(E27*F27,"")</f>
        <v>7.2</v>
      </c>
      <c r="H27" s="16" t="n">
        <v>11992</v>
      </c>
      <c r="J27" s="17" t="n">
        <f aca="false">IFERROR(LOOKUP(IF(I27="",E27,I27),{0,1,5,10,25,50,100,250,500,1000},{0,0.63,0.54,0.45,0.4232,0.405,0.36,0.342,0.324,0.306}),"")</f>
        <v>0.45</v>
      </c>
      <c r="K27" s="17" t="n">
        <f aca="false">IFERROR(IF(I27="",E27,I27)*J27,"")</f>
        <v>7.2</v>
      </c>
      <c r="L27" s="19" t="s">
        <v>127</v>
      </c>
    </row>
    <row r="28" customFormat="false" ht="15" hidden="false" customHeight="false" outlineLevel="0" collapsed="false">
      <c r="A28" s="15" t="s">
        <v>128</v>
      </c>
      <c r="B28" s="15" t="s">
        <v>129</v>
      </c>
      <c r="C28" s="15" t="s">
        <v>121</v>
      </c>
      <c r="D28" s="15" t="s">
        <v>130</v>
      </c>
      <c r="E28" s="16" t="n">
        <f aca="false">BoardQty*4</f>
        <v>16</v>
      </c>
      <c r="F2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1.44</v>
      </c>
      <c r="G28" s="17" t="n">
        <f aca="false">IFERROR(E28*F28,"")</f>
        <v>23.04</v>
      </c>
      <c r="H28" s="16" t="n">
        <v>659</v>
      </c>
      <c r="J28" s="17" t="n">
        <f aca="false">IFERROR(LOOKUP(IF(I28="",E28,I28),{0,1,10,100,500,1000},{0,3.3,2.979,2.3934,1.86156,1.54244}),"")</f>
        <v>2.979</v>
      </c>
      <c r="K28" s="17" t="n">
        <f aca="false">IFERROR(IF(I28="",E28,I28)*J28,"")</f>
        <v>47.664</v>
      </c>
      <c r="L28" s="19" t="s">
        <v>131</v>
      </c>
      <c r="AB28" s="16" t="n">
        <v>300</v>
      </c>
      <c r="AD28" s="17" t="n">
        <f aca="false">IFERROR(LOOKUP(IF(AC28="",E28,AC28),{0,1,25,50,125,250,500},{0,2.4728576,2.4728576,2.1637504,1.9244416,1.7312496,1.5742032}),"")</f>
        <v>2.4728576</v>
      </c>
      <c r="AE28" s="17" t="n">
        <f aca="false">IFERROR(IF(AC28="",E28,AC28)*AD28,"")</f>
        <v>39.5657216</v>
      </c>
      <c r="AF28" s="19" t="s">
        <v>132</v>
      </c>
      <c r="AG28" s="16" t="n">
        <v>712</v>
      </c>
      <c r="AI28" s="17" t="n">
        <f aca="false">IFERROR(LOOKUP(IF(AH28="",E28,AH28),{0,1,3,10,100},{0,1.93,1.76,1.44,1.24}),"")</f>
        <v>1.44</v>
      </c>
      <c r="AJ28" s="17" t="n">
        <f aca="false">IFERROR(IF(AH28="",E28,AH28)*AI28,"")</f>
        <v>23.04</v>
      </c>
      <c r="AK28" s="19" t="s">
        <v>130</v>
      </c>
    </row>
    <row r="29" customFormat="false" ht="15" hidden="false" customHeight="false" outlineLevel="0" collapsed="false">
      <c r="A29" s="15" t="s">
        <v>133</v>
      </c>
      <c r="B29" s="15" t="s">
        <v>134</v>
      </c>
      <c r="C29" s="15" t="s">
        <v>121</v>
      </c>
      <c r="D29" s="15" t="s">
        <v>135</v>
      </c>
      <c r="E29" s="16" t="n">
        <f aca="false">BoardQty*4</f>
        <v>16</v>
      </c>
      <c r="F2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2.3207968</v>
      </c>
      <c r="G29" s="17" t="n">
        <f aca="false">IFERROR(E29*F29,"")</f>
        <v>37.1327488</v>
      </c>
      <c r="H29" s="16" t="n">
        <v>1771</v>
      </c>
      <c r="J29" s="17" t="n">
        <f aca="false">IFERROR(LOOKUP(IF(I29="",E29,I29),{0,1,10,100,500,1000},{0,3.37,3.007,2.4659,1.99682,1.68406}),"")</f>
        <v>3.007</v>
      </c>
      <c r="K29" s="17" t="n">
        <f aca="false">IFERROR(IF(I29="",E29,I29)*J29,"")</f>
        <v>48.112</v>
      </c>
      <c r="L29" s="19" t="s">
        <v>136</v>
      </c>
      <c r="AB29" s="18" t="s">
        <v>34</v>
      </c>
      <c r="AD29" s="17" t="n">
        <f aca="false">IFERROR(LOOKUP(IF(AC29="",E29,AC29),{0,1,50},{0,2.3207968,2.3207968}),"")</f>
        <v>2.3207968</v>
      </c>
      <c r="AE29" s="17" t="n">
        <f aca="false">IFERROR(IF(AC29="",E29,AC29)*AD29,"")</f>
        <v>37.1327488</v>
      </c>
      <c r="AF29" s="19" t="s">
        <v>137</v>
      </c>
    </row>
    <row r="30" customFormat="false" ht="15" hidden="false" customHeight="false" outlineLevel="0" collapsed="false">
      <c r="A30" s="15" t="s">
        <v>138</v>
      </c>
      <c r="B30" s="15" t="s">
        <v>139</v>
      </c>
      <c r="C30" s="15" t="s">
        <v>121</v>
      </c>
      <c r="D30" s="15" t="s">
        <v>140</v>
      </c>
      <c r="E30" s="16" t="n">
        <f aca="false">BoardQty*4</f>
        <v>16</v>
      </c>
      <c r="F3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3.64</v>
      </c>
      <c r="G30" s="17" t="n">
        <f aca="false">IFERROR(E30*F30,"")</f>
        <v>58.24</v>
      </c>
      <c r="H30" s="16" t="n">
        <v>890</v>
      </c>
      <c r="J30" s="17" t="n">
        <f aca="false">IFERROR(LOOKUP(IF(I30="",E30,I30),{0,1},{0,3.64}),"")</f>
        <v>3.64</v>
      </c>
      <c r="K30" s="17" t="n">
        <f aca="false">IFERROR(IF(I30="",E30,I30)*J30,"")</f>
        <v>58.24</v>
      </c>
      <c r="L30" s="19" t="s">
        <v>141</v>
      </c>
      <c r="AB30" s="18" t="s">
        <v>34</v>
      </c>
      <c r="AD30" s="17" t="n">
        <f aca="false">IFERROR(LOOKUP(IF(AC30="",E30,AC30),{0,1,2,10,30,60,120},{0,3.86384,3.86384,3.757896,3.70804,3.651952,3.608328}),"")</f>
        <v>3.757896</v>
      </c>
      <c r="AE30" s="17" t="n">
        <f aca="false">IFERROR(IF(AC30="",E30,AC30)*AD30,"")</f>
        <v>60.126336</v>
      </c>
      <c r="AF30" s="19" t="s">
        <v>142</v>
      </c>
      <c r="AG30" s="18" t="s">
        <v>34</v>
      </c>
      <c r="AI30" s="17" t="n">
        <f aca="false">IFERROR(LOOKUP(IF(AH30="",E30,AH30),{0,1,3,10},{0,7.69,6.47,5.1}),"")</f>
        <v>5.1</v>
      </c>
      <c r="AJ30" s="17" t="n">
        <f aca="false">IFERROR(IF(AH30="",E30,AH30)*AI30,"")</f>
        <v>81.6</v>
      </c>
      <c r="AK30" s="19" t="s">
        <v>140</v>
      </c>
    </row>
    <row r="31" customFormat="false" ht="15" hidden="false" customHeight="false" outlineLevel="0" collapsed="false">
      <c r="A31" s="15" t="s">
        <v>143</v>
      </c>
      <c r="B31" s="15" t="s">
        <v>144</v>
      </c>
      <c r="C31" s="15" t="s">
        <v>145</v>
      </c>
      <c r="D31" s="15" t="s">
        <v>146</v>
      </c>
      <c r="E31" s="16" t="n">
        <f aca="false">BoardQty*2</f>
        <v>8</v>
      </c>
      <c r="F3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0.0114</v>
      </c>
      <c r="G31" s="17" t="n">
        <f aca="false">IFERROR(E31*F31,"")</f>
        <v>0.0912</v>
      </c>
      <c r="H31" s="16" t="n">
        <v>1973</v>
      </c>
      <c r="J31" s="17" t="n">
        <f aca="false">IFERROR(LOOKUP(IF(I31="",E31,I31),{0,1,10,100,500,1000,3000,6000,10000,15000,30000,50000,75000,100000,150000,250000},{0,0.12,0.109,0.0595,0.03664,0.02498,0.02062,0.0186,0.01617,0.01617,0.01455,0.01294,0.01294,0.01213,0.01078,0.01078}),"")</f>
        <v>0.12</v>
      </c>
      <c r="K31" s="17" t="n">
        <f aca="false">IFERROR(IF(I31="",E31,I31)*J31,"")</f>
        <v>0.96</v>
      </c>
      <c r="L31" s="19" t="s">
        <v>147</v>
      </c>
      <c r="AB31" s="16" t="n">
        <v>21000</v>
      </c>
      <c r="AD31" s="17" t="n">
        <f aca="false">IFERROR(LOOKUP(IF(AC31="",E31,AC31),{0,1,3000,6000,9000,12000,15000},{0,0.0199424,0.0199424,0.018696,0.0174496,0.0162032,0.0149568}),"")</f>
        <v>0.0199424</v>
      </c>
      <c r="AE31" s="17" t="n">
        <f aca="false">IFERROR(IF(AC31="",E31,AC31)*AD31,"")</f>
        <v>0.1595392</v>
      </c>
      <c r="AF31" s="19" t="s">
        <v>148</v>
      </c>
      <c r="AG31" s="16" t="n">
        <v>33000</v>
      </c>
      <c r="AI31" s="17" t="n">
        <f aca="false">IFERROR(LOOKUP(IF(AH31="",E31,AH31),{0,1,3000,12000},{0,0.0114,0.0114,0.01035}),"")</f>
        <v>0.0114</v>
      </c>
      <c r="AJ31" s="17" t="n">
        <f aca="false">IFERROR(IF(AH31="",E31,AH31)*AI31,"")</f>
        <v>0.0912</v>
      </c>
      <c r="AK31" s="19" t="s">
        <v>146</v>
      </c>
    </row>
    <row r="32" customFormat="false" ht="15" hidden="false" customHeight="false" outlineLevel="0" collapsed="false">
      <c r="A32" s="15" t="s">
        <v>149</v>
      </c>
      <c r="B32" s="15" t="s">
        <v>150</v>
      </c>
      <c r="C32" s="15" t="s">
        <v>145</v>
      </c>
      <c r="D32" s="15" t="s">
        <v>151</v>
      </c>
      <c r="E32" s="16" t="n">
        <f aca="false">BoardQty*2</f>
        <v>8</v>
      </c>
      <c r="F3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0.0162032</v>
      </c>
      <c r="G32" s="17" t="n">
        <f aca="false">IFERROR(E32*F32,"")</f>
        <v>0.1296256</v>
      </c>
      <c r="H32" s="16" t="n">
        <v>191254</v>
      </c>
      <c r="J32" s="17" t="n">
        <f aca="false">IFERROR(LOOKUP(IF(I32="",E32,I32),{0,1,10,100,500,1000,3000,6000,10000,15000,30000,50000,75000,100000,150000,250000},{0,0.12,0.109,0.0595,0.03664,0.02498,0.02062,0.0186,0.01575,0.01617,0.01418,0.0126,0.01294,0.01181,0.01078,0.0105}),"")</f>
        <v>0.12</v>
      </c>
      <c r="K32" s="17" t="n">
        <f aca="false">IFERROR(IF(I32="",E32,I32)*J32,"")</f>
        <v>0.96</v>
      </c>
      <c r="L32" s="19" t="s">
        <v>152</v>
      </c>
      <c r="M32" s="16" t="n">
        <v>6000</v>
      </c>
      <c r="O32" s="17" t="n">
        <f aca="false">IFERROR(LOOKUP(IF(N32="",E32,N32),{0,1,100,250,500},{0,0.04200368,0.04200368,0.04075728,0.02704688}),"")</f>
        <v>0.04200368</v>
      </c>
      <c r="P32" s="17" t="n">
        <f aca="false">IFERROR(IF(N32="",E32,N32)*O32,"")</f>
        <v>0.33602944</v>
      </c>
      <c r="Q32" s="19" t="s">
        <v>153</v>
      </c>
      <c r="W32" s="16" t="n">
        <v>48834</v>
      </c>
      <c r="Y32" s="17" t="n">
        <f aca="false">IFERROR(LOOKUP(IF(X32="",E32,X32),{0,1,25,50,100,250,500,1000},{0,0.121,0.107,0.073,0.037,0.033,0.03,0.025}),"")</f>
        <v>0.121</v>
      </c>
      <c r="Z32" s="17" t="n">
        <f aca="false">IFERROR(IF(X32="",E32,X32)*Y32,"")</f>
        <v>0.968</v>
      </c>
      <c r="AA32" s="19" t="s">
        <v>154</v>
      </c>
      <c r="AB32" s="18" t="s">
        <v>34</v>
      </c>
      <c r="AD32" s="17" t="n">
        <f aca="false">IFERROR(LOOKUP(IF(AC32="",E32,AC32),{0,1,3000,9000},{0,0.0162032,0.0162032,0.0162032}),"")</f>
        <v>0.0162032</v>
      </c>
      <c r="AE32" s="17" t="n">
        <f aca="false">IFERROR(IF(AC32="",E32,AC32)*AD32,"")</f>
        <v>0.1296256</v>
      </c>
      <c r="AF32" s="19" t="s">
        <v>155</v>
      </c>
      <c r="AG32" s="16" t="n">
        <v>23266</v>
      </c>
      <c r="AI32" s="17" t="n">
        <f aca="false">IFERROR(LOOKUP(IF(AH32="",E32,AH32),{0,1,25,100,500,3000,12000},{0,0.03235,0.03235,0.01548,0.01248,0.01035,0.00976}),"")</f>
        <v>0.03235</v>
      </c>
      <c r="AJ32" s="17" t="n">
        <f aca="false">IFERROR(IF(AH32="",E32,AH32)*AI32,"")</f>
        <v>0.2588</v>
      </c>
      <c r="AK32" s="19" t="s">
        <v>151</v>
      </c>
    </row>
    <row r="33" customFormat="false" ht="15" hidden="false" customHeight="false" outlineLevel="0" collapsed="false">
      <c r="A33" s="15" t="s">
        <v>156</v>
      </c>
      <c r="B33" s="15" t="s">
        <v>157</v>
      </c>
      <c r="C33" s="15" t="s">
        <v>145</v>
      </c>
      <c r="D33" s="15" t="s">
        <v>146</v>
      </c>
      <c r="E33" s="16" t="n">
        <f aca="false">BoardQty*2</f>
        <v>8</v>
      </c>
      <c r="F3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0.0114</v>
      </c>
      <c r="G33" s="17" t="n">
        <f aca="false">IFERROR(E33*F33,"")</f>
        <v>0.0912</v>
      </c>
      <c r="H33" s="16" t="n">
        <v>1973</v>
      </c>
      <c r="J33" s="17" t="n">
        <f aca="false">IFERROR(LOOKUP(IF(I33="",E33,I33),{0,1,10,100,500,1000,3000,6000,10000,15000,30000,50000,75000,100000,150000,250000},{0,0.12,0.109,0.0595,0.03664,0.02498,0.02062,0.0186,0.01617,0.01617,0.01455,0.01294,0.01294,0.01213,0.01078,0.01078}),"")</f>
        <v>0.12</v>
      </c>
      <c r="K33" s="17" t="n">
        <f aca="false">IFERROR(IF(I33="",E33,I33)*J33,"")</f>
        <v>0.96</v>
      </c>
      <c r="L33" s="19" t="s">
        <v>147</v>
      </c>
      <c r="AB33" s="16" t="n">
        <v>21000</v>
      </c>
      <c r="AD33" s="17" t="n">
        <f aca="false">IFERROR(LOOKUP(IF(AC33="",E33,AC33),{0,1,3000,6000,9000,12000,15000},{0,0.0199424,0.0199424,0.018696,0.0174496,0.0162032,0.0149568}),"")</f>
        <v>0.0199424</v>
      </c>
      <c r="AE33" s="17" t="n">
        <f aca="false">IFERROR(IF(AC33="",E33,AC33)*AD33,"")</f>
        <v>0.1595392</v>
      </c>
      <c r="AF33" s="19" t="s">
        <v>148</v>
      </c>
      <c r="AG33" s="16" t="n">
        <v>33000</v>
      </c>
      <c r="AI33" s="17" t="n">
        <f aca="false">IFERROR(LOOKUP(IF(AH33="",E33,AH33),{0,1,3000,12000},{0,0.0114,0.0114,0.01035}),"")</f>
        <v>0.0114</v>
      </c>
      <c r="AJ33" s="17" t="n">
        <f aca="false">IFERROR(IF(AH33="",E33,AH33)*AI33,"")</f>
        <v>0.0912</v>
      </c>
      <c r="AK33" s="19" t="s">
        <v>146</v>
      </c>
    </row>
    <row r="34" customFormat="false" ht="15" hidden="false" customHeight="false" outlineLevel="0" collapsed="false">
      <c r="A34" s="15" t="s">
        <v>158</v>
      </c>
      <c r="B34" s="15" t="s">
        <v>159</v>
      </c>
      <c r="C34" s="15" t="s">
        <v>145</v>
      </c>
      <c r="D34" s="15" t="s">
        <v>151</v>
      </c>
      <c r="E34" s="16" t="n">
        <f aca="false">BoardQty*2</f>
        <v>8</v>
      </c>
      <c r="F3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0.0162032</v>
      </c>
      <c r="G34" s="17" t="n">
        <f aca="false">IFERROR(E34*F34,"")</f>
        <v>0.1296256</v>
      </c>
      <c r="H34" s="16" t="n">
        <v>191251</v>
      </c>
      <c r="J34" s="17" t="n">
        <f aca="false">IFERROR(LOOKUP(IF(I34="",E34,I34),{0,1,10,100,500,1000,3000,6000,10000,15000,30000,50000,75000,100000,150000,250000},{0,0.12,0.109,0.0595,0.03664,0.02498,0.02062,0.0186,0.01575,0.01617,0.01418,0.0126,0.01294,0.01181,0.01078,0.0105}),"")</f>
        <v>0.12</v>
      </c>
      <c r="K34" s="17" t="n">
        <f aca="false">IFERROR(IF(I34="",E34,I34)*J34,"")</f>
        <v>0.96</v>
      </c>
      <c r="L34" s="19" t="s">
        <v>152</v>
      </c>
      <c r="AB34" s="18" t="s">
        <v>34</v>
      </c>
      <c r="AD34" s="17" t="n">
        <f aca="false">IFERROR(LOOKUP(IF(AC34="",E34,AC34),{0,1,3000,9000},{0,0.0162032,0.0162032,0.0162032}),"")</f>
        <v>0.0162032</v>
      </c>
      <c r="AE34" s="17" t="n">
        <f aca="false">IFERROR(IF(AC34="",E34,AC34)*AD34,"")</f>
        <v>0.1296256</v>
      </c>
      <c r="AF34" s="19" t="s">
        <v>155</v>
      </c>
      <c r="AG34" s="16" t="n">
        <v>23266</v>
      </c>
      <c r="AI34" s="17" t="n">
        <f aca="false">IFERROR(LOOKUP(IF(AH34="",E34,AH34),{0,1,25,100,500,3000,12000},{0,0.03235,0.03235,0.01548,0.01248,0.01035,0.00976}),"")</f>
        <v>0.03235</v>
      </c>
      <c r="AJ34" s="17" t="n">
        <f aca="false">IFERROR(IF(AH34="",E34,AH34)*AI34,"")</f>
        <v>0.2588</v>
      </c>
      <c r="AK34" s="19" t="s">
        <v>151</v>
      </c>
    </row>
    <row r="35" customFormat="false" ht="15" hidden="false" customHeight="false" outlineLevel="0" collapsed="false">
      <c r="A35" s="15" t="s">
        <v>160</v>
      </c>
      <c r="B35" s="15" t="s">
        <v>161</v>
      </c>
      <c r="C35" s="15" t="s">
        <v>32</v>
      </c>
      <c r="D35" s="15" t="s">
        <v>162</v>
      </c>
      <c r="E35" s="16" t="n">
        <f aca="false">BoardQty*2</f>
        <v>8</v>
      </c>
      <c r="F3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35" s="17" t="n">
        <f aca="false">IFERROR(E35*F35,"")</f>
        <v>0.8</v>
      </c>
      <c r="H35" s="16" t="n">
        <v>17</v>
      </c>
      <c r="J35" s="17" t="n">
        <f aca="false">IFERROR(LOOKUP(IF(I35="",E35,I35),{0,1,10,100,1000,2500,5000,10000,25000,50000,125000},{0,0.1,0.017,0.0067,0.00303,0.00263,0.00217,0.00189,0.00166,0.00152,0.00151}),"")</f>
        <v>0.1</v>
      </c>
      <c r="K35" s="17" t="n">
        <f aca="false">IFERROR(IF(I35="",E35,I35)*J35,"")</f>
        <v>0.8</v>
      </c>
      <c r="L35" s="19" t="s">
        <v>163</v>
      </c>
    </row>
    <row r="36" customFormat="false" ht="15" hidden="false" customHeight="false" outlineLevel="0" collapsed="false">
      <c r="A36" s="15" t="s">
        <v>164</v>
      </c>
      <c r="B36" s="15" t="s">
        <v>165</v>
      </c>
      <c r="C36" s="15" t="s">
        <v>32</v>
      </c>
      <c r="D36" s="15" t="s">
        <v>166</v>
      </c>
      <c r="E36" s="16" t="n">
        <f aca="false">BoardQty*6</f>
        <v>24</v>
      </c>
      <c r="F3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36" s="17" t="n">
        <f aca="false">IFERROR(E36*F36,"")</f>
        <v>0.408</v>
      </c>
      <c r="H36" s="16" t="n">
        <v>41619</v>
      </c>
      <c r="J36" s="17" t="n">
        <f aca="false">IFERROR(LOOKUP(IF(I36="",E36,I36),{0,1,10,100,1000,2500,5000,10000,25000,50000,125000},{0,0.1,0.017,0.0067,0.00303,0.00263,0.00217,0.00189,0.00166,0.00152,0.00151}),"")</f>
        <v>0.017</v>
      </c>
      <c r="K36" s="17" t="n">
        <f aca="false">IFERROR(IF(I36="",E36,I36)*J36,"")</f>
        <v>0.408</v>
      </c>
      <c r="L36" s="19" t="s">
        <v>167</v>
      </c>
    </row>
    <row r="37" customFormat="false" ht="15" hidden="false" customHeight="false" outlineLevel="0" collapsed="false">
      <c r="A37" s="15" t="s">
        <v>168</v>
      </c>
      <c r="B37" s="15" t="s">
        <v>165</v>
      </c>
      <c r="C37" s="15" t="s">
        <v>32</v>
      </c>
      <c r="D37" s="15" t="s">
        <v>169</v>
      </c>
      <c r="E37" s="16" t="n">
        <f aca="false">BoardQty*2</f>
        <v>8</v>
      </c>
      <c r="F3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37" s="17" t="n">
        <f aca="false">IFERROR(E37*F37,"")</f>
        <v>0.8</v>
      </c>
      <c r="H37" s="16" t="n">
        <v>2755</v>
      </c>
      <c r="J37" s="17" t="n">
        <f aca="false">IFERROR(LOOKUP(IF(I37="",E37,I37),{0,1,10,100,1000,2500,5000,10000,25000,50000,125000},{0,0.1,0.018,0.0071,0.00321,0.00278,0.00217,0.00189,0.00166,0.00152,0.00151}),"")</f>
        <v>0.1</v>
      </c>
      <c r="K37" s="17" t="n">
        <f aca="false">IFERROR(IF(I37="",E37,I37)*J37,"")</f>
        <v>0.8</v>
      </c>
      <c r="L37" s="19" t="s">
        <v>170</v>
      </c>
    </row>
    <row r="38" customFormat="false" ht="15" hidden="false" customHeight="false" outlineLevel="0" collapsed="false">
      <c r="A38" s="15" t="s">
        <v>171</v>
      </c>
      <c r="B38" s="15" t="s">
        <v>172</v>
      </c>
      <c r="C38" s="15" t="s">
        <v>32</v>
      </c>
      <c r="D38" s="15" t="s">
        <v>173</v>
      </c>
      <c r="E38" s="16" t="n">
        <f aca="false">BoardQty*8</f>
        <v>32</v>
      </c>
      <c r="F3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38" s="17" t="n">
        <f aca="false">IFERROR(E38*F38,"")</f>
        <v>0.544</v>
      </c>
      <c r="H38" s="16" t="n">
        <v>479445</v>
      </c>
      <c r="J38" s="17" t="n">
        <f aca="false">IFERROR(LOOKUP(IF(I38="",E38,I38),{0,1,10,100,1000,2500,5000,10000,25000,30000,50000,100000,125000},{0,0.1,0.017,0.0067,0.00303,0.00263,0.00217,0.00182,0.00166,0.0016,0.00146,0.00145,0.00151}),"")</f>
        <v>0.017</v>
      </c>
      <c r="K38" s="17" t="n">
        <f aca="false">IFERROR(IF(I38="",E38,I38)*J38,"")</f>
        <v>0.544</v>
      </c>
      <c r="L38" s="19" t="s">
        <v>174</v>
      </c>
    </row>
    <row r="39" customFormat="false" ht="15" hidden="false" customHeight="false" outlineLevel="0" collapsed="false">
      <c r="A39" s="15" t="s">
        <v>175</v>
      </c>
      <c r="B39" s="15" t="s">
        <v>176</v>
      </c>
      <c r="C39" s="15" t="s">
        <v>32</v>
      </c>
      <c r="D39" s="15" t="s">
        <v>177</v>
      </c>
      <c r="E39" s="16" t="n">
        <f aca="false">BoardQty*2</f>
        <v>8</v>
      </c>
      <c r="F3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39" s="17" t="n">
        <f aca="false">IFERROR(E39*F39,"")</f>
        <v>0.8</v>
      </c>
      <c r="H39" s="16" t="n">
        <v>95771</v>
      </c>
      <c r="J39" s="17" t="n">
        <f aca="false">IFERROR(LOOKUP(IF(I39="",E39,I39),{0,1,10,100,1000,2500,5000,10000,25000,50000,125000},{0,0.1,0.017,0.0067,0.00303,0.00263,0.00217,0.00189,0.00166,0.00152,0.00151}),"")</f>
        <v>0.1</v>
      </c>
      <c r="K39" s="17" t="n">
        <f aca="false">IFERROR(IF(I39="",E39,I39)*J39,"")</f>
        <v>0.8</v>
      </c>
      <c r="L39" s="19" t="s">
        <v>178</v>
      </c>
    </row>
    <row r="40" customFormat="false" ht="15" hidden="false" customHeight="false" outlineLevel="0" collapsed="false">
      <c r="A40" s="15" t="s">
        <v>179</v>
      </c>
      <c r="B40" s="15" t="s">
        <v>28</v>
      </c>
      <c r="C40" s="15" t="s">
        <v>32</v>
      </c>
      <c r="E40" s="16" t="n">
        <f aca="false">BoardQty*14</f>
        <v>56</v>
      </c>
      <c r="F4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</v>
      </c>
      <c r="G40" s="17" t="n">
        <f aca="false">IFERROR(E40*F40,"")</f>
        <v>0</v>
      </c>
    </row>
    <row r="41" customFormat="false" ht="15" hidden="false" customHeight="false" outlineLevel="0" collapsed="false">
      <c r="A41" s="15" t="s">
        <v>180</v>
      </c>
      <c r="B41" s="15" t="s">
        <v>181</v>
      </c>
      <c r="C41" s="15" t="s">
        <v>32</v>
      </c>
      <c r="D41" s="15" t="s">
        <v>182</v>
      </c>
      <c r="E41" s="16" t="n">
        <f aca="false">BoardQty*16</f>
        <v>64</v>
      </c>
      <c r="F4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0.00573344</v>
      </c>
      <c r="G41" s="17" t="n">
        <f aca="false">IFERROR(E41*F41,"")</f>
        <v>0.36694016</v>
      </c>
      <c r="H41" s="16" t="n">
        <v>319357</v>
      </c>
      <c r="J41" s="17" t="n">
        <f aca="false">IFERROR(LOOKUP(IF(I41="",E41,I41),{0,1,10,100,1000,2500,5000,10000,25000,50000,125000},{0,0.1,0.017,0.0067,0.00303,0.00263,0.00217,0.00189,0.00166,0.00152,0.00151}),"")</f>
        <v>0.017</v>
      </c>
      <c r="K41" s="17" t="n">
        <f aca="false">IFERROR(IF(I41="",E41,I41)*J41,"")</f>
        <v>1.088</v>
      </c>
      <c r="L41" s="19" t="s">
        <v>183</v>
      </c>
      <c r="M41" s="18" t="s">
        <v>34</v>
      </c>
      <c r="O41" s="17" t="n">
        <f aca="false">IFERROR(LOOKUP(IF(N41="",E41,N41),{0,1,5000},{0,0.00573344,0.00573344}),"")</f>
        <v>0.00573344</v>
      </c>
      <c r="P41" s="17" t="n">
        <f aca="false">IFERROR(IF(N41="",E41,N41)*O41,"")</f>
        <v>0.36694016</v>
      </c>
      <c r="Q41" s="19" t="s">
        <v>184</v>
      </c>
      <c r="W41" s="18" t="s">
        <v>34</v>
      </c>
      <c r="Y41" s="17" t="n">
        <f aca="false">IFERROR(LOOKUP(IF(X41="",E41,X41),{0,1,10000,20000},{0,0.011,0.011,0.01}),"")</f>
        <v>0.011</v>
      </c>
      <c r="Z41" s="17" t="n">
        <f aca="false">IFERROR(IF(X41="",E41,X41)*Y41,"")</f>
        <v>0.704</v>
      </c>
      <c r="AA41" s="19" t="s">
        <v>185</v>
      </c>
    </row>
    <row r="42" customFormat="false" ht="15" hidden="false" customHeight="false" outlineLevel="0" collapsed="false">
      <c r="A42" s="15" t="s">
        <v>186</v>
      </c>
      <c r="B42" s="15" t="s">
        <v>187</v>
      </c>
      <c r="C42" s="15" t="s">
        <v>32</v>
      </c>
      <c r="D42" s="15" t="s">
        <v>188</v>
      </c>
      <c r="E42" s="16" t="n">
        <f aca="false">BoardQty*2</f>
        <v>8</v>
      </c>
      <c r="F4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42" s="17" t="n">
        <f aca="false">IFERROR(E42*F42,"")</f>
        <v>0.8</v>
      </c>
      <c r="H42" s="16" t="n">
        <v>63908</v>
      </c>
      <c r="J42" s="17" t="n">
        <f aca="false">IFERROR(LOOKUP(IF(I42="",E42,I42),{0,1,10,100,1000,2500,5000,10000,25000,50000,125000},{0,0.1,0.017,0.0067,0.00303,0.00263,0.00217,0.00189,0.00166,0.00152,0.00151}),"")</f>
        <v>0.1</v>
      </c>
      <c r="K42" s="17" t="n">
        <f aca="false">IFERROR(IF(I42="",E42,I42)*J42,"")</f>
        <v>0.8</v>
      </c>
      <c r="L42" s="19" t="s">
        <v>189</v>
      </c>
    </row>
    <row r="43" customFormat="false" ht="15" hidden="false" customHeight="false" outlineLevel="0" collapsed="false">
      <c r="A43" s="15" t="s">
        <v>190</v>
      </c>
      <c r="B43" s="15" t="s">
        <v>191</v>
      </c>
      <c r="C43" s="15" t="s">
        <v>32</v>
      </c>
      <c r="D43" s="15" t="s">
        <v>192</v>
      </c>
      <c r="E43" s="16" t="n">
        <f aca="false">BoardQty*2</f>
        <v>8</v>
      </c>
      <c r="F4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0.002</v>
      </c>
      <c r="G43" s="17" t="n">
        <f aca="false">IFERROR(E43*F43,"")</f>
        <v>0.016</v>
      </c>
      <c r="H43" s="16" t="n">
        <v>151781</v>
      </c>
      <c r="J43" s="17" t="n">
        <f aca="false">IFERROR(LOOKUP(IF(I43="",E43,I43),{0,1,10,100,1000,2500,5000,10000,25000,50000,125000},{0,0.1,0.017,0.0067,0.00303,0.00263,0.00217,0.00189,0.00166,0.00152,0.00151}),"")</f>
        <v>0.1</v>
      </c>
      <c r="K43" s="17" t="n">
        <f aca="false">IFERROR(IF(I43="",E43,I43)*J43,"")</f>
        <v>0.8</v>
      </c>
      <c r="L43" s="19" t="s">
        <v>193</v>
      </c>
      <c r="M43" s="16" t="n">
        <v>14843</v>
      </c>
      <c r="O43" s="17" t="n">
        <f aca="false">IFERROR(LOOKUP(IF(N43="",E43,N43),{0,1,25,50,100,250,500},{0,0.034276,0.03091072,0.0274208,0.02405552,0.02206128,0.02006704}),"")</f>
        <v>0.034276</v>
      </c>
      <c r="P43" s="17" t="n">
        <f aca="false">IFERROR(IF(N43="",E43,N43)*O43,"")</f>
        <v>0.274208</v>
      </c>
      <c r="Q43" s="19" t="s">
        <v>194</v>
      </c>
      <c r="W43" s="18" t="s">
        <v>34</v>
      </c>
      <c r="Y43" s="17" t="n">
        <f aca="false">IFERROR(LOOKUP(IF(X43="",E43,X43),{0,1,5000,20000},{0,0.002,0.002,0.002}),"")</f>
        <v>0.002</v>
      </c>
      <c r="Z43" s="17" t="n">
        <f aca="false">IFERROR(IF(X43="",E43,X43)*Y43,"")</f>
        <v>0.016</v>
      </c>
      <c r="AA43" s="19" t="s">
        <v>195</v>
      </c>
    </row>
    <row r="44" customFormat="false" ht="15" hidden="false" customHeight="false" outlineLevel="0" collapsed="false">
      <c r="A44" s="15" t="s">
        <v>196</v>
      </c>
      <c r="B44" s="15" t="s">
        <v>197</v>
      </c>
      <c r="C44" s="15" t="s">
        <v>32</v>
      </c>
      <c r="D44" s="15" t="s">
        <v>198</v>
      </c>
      <c r="E44" s="16" t="n">
        <f aca="false">BoardQty*2</f>
        <v>8</v>
      </c>
      <c r="F4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44" s="17" t="n">
        <f aca="false">IFERROR(E44*F44,"")</f>
        <v>0.8</v>
      </c>
      <c r="H44" s="16" t="n">
        <v>189867</v>
      </c>
      <c r="J44" s="17" t="n">
        <f aca="false">IFERROR(LOOKUP(IF(I44="",E44,I44),{0,1,10,100,1000,2500,5000,10000,25000,50000,125000},{0,0.1,0.017,0.0067,0.00303,0.00263,0.00217,0.00189,0.00166,0.00152,0.00151}),"")</f>
        <v>0.1</v>
      </c>
      <c r="K44" s="17" t="n">
        <f aca="false">IFERROR(IF(I44="",E44,I44)*J44,"")</f>
        <v>0.8</v>
      </c>
      <c r="L44" s="19" t="s">
        <v>199</v>
      </c>
    </row>
    <row r="45" customFormat="false" ht="15" hidden="false" customHeight="false" outlineLevel="0" collapsed="false">
      <c r="A45" s="15" t="s">
        <v>200</v>
      </c>
      <c r="B45" s="15" t="s">
        <v>201</v>
      </c>
      <c r="C45" s="15" t="s">
        <v>32</v>
      </c>
      <c r="D45" s="15" t="s">
        <v>202</v>
      </c>
      <c r="E45" s="16" t="n">
        <f aca="false">BoardQty*2</f>
        <v>8</v>
      </c>
      <c r="F4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45" s="17" t="n">
        <f aca="false">IFERROR(E45*F45,"")</f>
        <v>0.8</v>
      </c>
      <c r="H45" s="16" t="n">
        <v>7696</v>
      </c>
      <c r="J45" s="17" t="n">
        <f aca="false">IFERROR(LOOKUP(IF(I45="",E45,I45),{0,1,10,100,1000,2500,5000,10000,25000,50000,125000},{0,0.1,0.017,0.0067,0.00303,0.00263,0.00217,0.00189,0.00166,0.00152,0.00151}),"")</f>
        <v>0.1</v>
      </c>
      <c r="K45" s="17" t="n">
        <f aca="false">IFERROR(IF(I45="",E45,I45)*J45,"")</f>
        <v>0.8</v>
      </c>
      <c r="L45" s="19" t="s">
        <v>203</v>
      </c>
    </row>
    <row r="46" customFormat="false" ht="15" hidden="false" customHeight="false" outlineLevel="0" collapsed="false">
      <c r="A46" s="15" t="s">
        <v>204</v>
      </c>
      <c r="B46" s="15" t="s">
        <v>205</v>
      </c>
      <c r="C46" s="15" t="s">
        <v>32</v>
      </c>
      <c r="D46" s="15" t="s">
        <v>206</v>
      </c>
      <c r="E46" s="16" t="n">
        <f aca="false">BoardQty*4</f>
        <v>16</v>
      </c>
      <c r="F4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0.003</v>
      </c>
      <c r="G46" s="17" t="n">
        <f aca="false">IFERROR(E46*F46,"")</f>
        <v>0.048</v>
      </c>
      <c r="H46" s="16" t="n">
        <v>431038</v>
      </c>
      <c r="J46" s="17" t="n">
        <f aca="false">IFERROR(LOOKUP(IF(I46="",E46,I46),{0,1,10,100,1000,2500,5000,10000,25000,50000,125000},{0,0.1,0.017,0.0067,0.00303,0.00263,0.00217,0.00189,0.00166,0.00152,0.00151}),"")</f>
        <v>0.017</v>
      </c>
      <c r="K46" s="17" t="n">
        <f aca="false">IFERROR(IF(I46="",E46,I46)*J46,"")</f>
        <v>0.272</v>
      </c>
      <c r="L46" s="19" t="s">
        <v>207</v>
      </c>
      <c r="M46" s="16" t="n">
        <v>32</v>
      </c>
      <c r="O46" s="17" t="n">
        <f aca="false">IFERROR(LOOKUP(IF(N46="",E46,N46),{0,1,100,500,1000},{0,0.2031632,0.2031632,0.1732496,0.1283792}),"")</f>
        <v>0.2031632</v>
      </c>
      <c r="P46" s="17" t="n">
        <f aca="false">IFERROR(IF(N46="",E46,N46)*O46,"")</f>
        <v>3.2506112</v>
      </c>
      <c r="Q46" s="19" t="s">
        <v>208</v>
      </c>
      <c r="W46" s="18" t="s">
        <v>34</v>
      </c>
      <c r="Y46" s="17" t="n">
        <f aca="false">IFERROR(LOOKUP(IF(X46="",E46,X46),{0,1,5000,10000,20000,30000,50000},{0,0.003,0.003,0.002,0.002,0.002,0.002}),"")</f>
        <v>0.003</v>
      </c>
      <c r="Z46" s="17" t="n">
        <f aca="false">IFERROR(IF(X46="",E46,X46)*Y46,"")</f>
        <v>0.048</v>
      </c>
      <c r="AA46" s="19" t="s">
        <v>209</v>
      </c>
    </row>
    <row r="47" customFormat="false" ht="15" hidden="false" customHeight="false" outlineLevel="0" collapsed="false">
      <c r="A47" s="15" t="s">
        <v>210</v>
      </c>
      <c r="B47" s="15" t="s">
        <v>211</v>
      </c>
      <c r="C47" s="15" t="s">
        <v>32</v>
      </c>
      <c r="D47" s="15" t="s">
        <v>212</v>
      </c>
      <c r="E47" s="16" t="n">
        <f aca="false">BoardQty*2</f>
        <v>8</v>
      </c>
      <c r="F4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47" s="17" t="n">
        <f aca="false">IFERROR(E47*F47,"")</f>
        <v>0.8</v>
      </c>
      <c r="H47" s="16" t="n">
        <v>29355</v>
      </c>
      <c r="J47" s="17" t="n">
        <f aca="false">IFERROR(LOOKUP(IF(I47="",E47,I47),{0,1,10,100,1000,2500,5000,10000,25000,50000,125000},{0,0.1,0.017,0.0067,0.00303,0.00263,0.00217,0.00189,0.00166,0.00152,0.00151}),"")</f>
        <v>0.1</v>
      </c>
      <c r="K47" s="17" t="n">
        <f aca="false">IFERROR(IF(I47="",E47,I47)*J47,"")</f>
        <v>0.8</v>
      </c>
      <c r="L47" s="19" t="s">
        <v>213</v>
      </c>
    </row>
    <row r="48" customFormat="false" ht="15" hidden="false" customHeight="false" outlineLevel="0" collapsed="false">
      <c r="A48" s="15" t="s">
        <v>214</v>
      </c>
      <c r="B48" s="15" t="s">
        <v>201</v>
      </c>
      <c r="C48" s="15" t="s">
        <v>32</v>
      </c>
      <c r="D48" s="15" t="s">
        <v>215</v>
      </c>
      <c r="E48" s="16" t="n">
        <f aca="false">BoardQty*2</f>
        <v>8</v>
      </c>
      <c r="F4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48" s="17" t="n">
        <f aca="false">IFERROR(E48*F48,"")</f>
        <v>0.8</v>
      </c>
      <c r="H48" s="16" t="n">
        <v>7696</v>
      </c>
      <c r="J48" s="17" t="n">
        <f aca="false">IFERROR(LOOKUP(IF(I48="",E48,I48),{0,1,10,100,1000,2500,5000,10000,25000,50000,125000},{0,0.1,0.017,0.0067,0.00303,0.00263,0.00217,0.00189,0.00166,0.00152,0.00151}),"")</f>
        <v>0.1</v>
      </c>
      <c r="K48" s="17" t="n">
        <f aca="false">IFERROR(IF(I48="",E48,I48)*J48,"")</f>
        <v>0.8</v>
      </c>
      <c r="L48" s="19" t="s">
        <v>203</v>
      </c>
    </row>
    <row r="49" customFormat="false" ht="15" hidden="false" customHeight="false" outlineLevel="0" collapsed="false">
      <c r="A49" s="15" t="s">
        <v>216</v>
      </c>
      <c r="B49" s="15" t="s">
        <v>217</v>
      </c>
      <c r="C49" s="15" t="s">
        <v>32</v>
      </c>
      <c r="D49" s="15" t="s">
        <v>218</v>
      </c>
      <c r="E49" s="16" t="n">
        <f aca="false">BoardQty*4</f>
        <v>16</v>
      </c>
      <c r="F4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49" s="17" t="n">
        <f aca="false">IFERROR(E49*F49,"")</f>
        <v>0.272</v>
      </c>
      <c r="H49" s="16" t="n">
        <v>3420</v>
      </c>
      <c r="J49" s="17" t="n">
        <f aca="false">IFERROR(LOOKUP(IF(I49="",E49,I49),{0,1,10,100,1000,2500,5000,10000,25000,50000,125000},{0,0.1,0.017,0.0067,0.00303,0.00263,0.00217,0.00189,0.00166,0.00152,0.00151}),"")</f>
        <v>0.017</v>
      </c>
      <c r="K49" s="17" t="n">
        <f aca="false">IFERROR(IF(I49="",E49,I49)*J49,"")</f>
        <v>0.272</v>
      </c>
      <c r="L49" s="19" t="s">
        <v>219</v>
      </c>
    </row>
    <row r="50" customFormat="false" ht="15" hidden="false" customHeight="false" outlineLevel="0" collapsed="false">
      <c r="A50" s="15" t="s">
        <v>220</v>
      </c>
      <c r="B50" s="15" t="s">
        <v>221</v>
      </c>
      <c r="C50" s="15" t="s">
        <v>32</v>
      </c>
      <c r="D50" s="15" t="s">
        <v>222</v>
      </c>
      <c r="E50" s="16" t="n">
        <f aca="false">BoardQty*4</f>
        <v>16</v>
      </c>
      <c r="F5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50" s="17" t="n">
        <f aca="false">IFERROR(E50*F50,"")</f>
        <v>0.272</v>
      </c>
      <c r="H50" s="16" t="n">
        <v>1062</v>
      </c>
      <c r="J50" s="17" t="n">
        <f aca="false">IFERROR(LOOKUP(IF(I50="",E50,I50),{0,1,10,100,1000,2500,5000,10000,25000,50000,125000},{0,0.1,0.017,0.0067,0.00303,0.00263,0.00217,0.00189,0.00166,0.00152,0.00151}),"")</f>
        <v>0.017</v>
      </c>
      <c r="K50" s="17" t="n">
        <f aca="false">IFERROR(IF(I50="",E50,I50)*J50,"")</f>
        <v>0.272</v>
      </c>
      <c r="L50" s="19" t="s">
        <v>223</v>
      </c>
    </row>
    <row r="51" customFormat="false" ht="15" hidden="false" customHeight="false" outlineLevel="0" collapsed="false">
      <c r="A51" s="15" t="s">
        <v>224</v>
      </c>
      <c r="B51" s="15" t="s">
        <v>181</v>
      </c>
      <c r="C51" s="15" t="s">
        <v>225</v>
      </c>
      <c r="D51" s="15" t="s">
        <v>226</v>
      </c>
      <c r="E51" s="16" t="n">
        <f aca="false">BoardQty*4</f>
        <v>16</v>
      </c>
      <c r="F5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0.11</v>
      </c>
      <c r="G51" s="17" t="n">
        <f aca="false">IFERROR(E51*F51,"")</f>
        <v>1.76</v>
      </c>
      <c r="H51" s="16" t="n">
        <v>11104</v>
      </c>
      <c r="J51" s="17" t="n">
        <f aca="false">IFERROR(LOOKUP(IF(I51="",E51,I51),{0,1,10,100,1000,4000,8000,12000,28000,100000},{0,0.12,0.11,0.0424,0.01863,0.01463,0.01309,0.01174,0.01078,0.01015}),"")</f>
        <v>0.11</v>
      </c>
      <c r="K51" s="17" t="n">
        <f aca="false">IFERROR(IF(I51="",E51,I51)*J51,"")</f>
        <v>1.76</v>
      </c>
      <c r="L51" s="19" t="s">
        <v>227</v>
      </c>
    </row>
    <row r="52" customFormat="false" ht="15" hidden="false" customHeight="false" outlineLevel="0" collapsed="false">
      <c r="A52" s="15" t="s">
        <v>228</v>
      </c>
      <c r="B52" s="15" t="s">
        <v>229</v>
      </c>
      <c r="C52" s="15" t="s">
        <v>32</v>
      </c>
      <c r="D52" s="15" t="s">
        <v>230</v>
      </c>
      <c r="E52" s="16" t="n">
        <f aca="false">BoardQty*6</f>
        <v>24</v>
      </c>
      <c r="F5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52" s="17" t="n">
        <f aca="false">IFERROR(E52*F52,"")</f>
        <v>0.408</v>
      </c>
      <c r="H52" s="16" t="n">
        <v>79302</v>
      </c>
      <c r="J52" s="17" t="n">
        <f aca="false">IFERROR(LOOKUP(IF(I52="",E52,I52),{0,1,10,100,1000,2500,5000,10000,25000,50000,125000},{0,0.1,0.017,0.0067,0.00303,0.00263,0.00217,0.00189,0.00166,0.00152,0.00151}),"")</f>
        <v>0.017</v>
      </c>
      <c r="K52" s="17" t="n">
        <f aca="false">IFERROR(IF(I52="",E52,I52)*J52,"")</f>
        <v>0.408</v>
      </c>
      <c r="L52" s="19" t="s">
        <v>231</v>
      </c>
    </row>
    <row r="53" customFormat="false" ht="15" hidden="false" customHeight="false" outlineLevel="0" collapsed="false">
      <c r="A53" s="15" t="s">
        <v>232</v>
      </c>
      <c r="B53" s="15" t="s">
        <v>233</v>
      </c>
      <c r="C53" s="15" t="s">
        <v>32</v>
      </c>
      <c r="D53" s="15" t="s">
        <v>234</v>
      </c>
      <c r="E53" s="16" t="n">
        <f aca="false">BoardQty*2</f>
        <v>8</v>
      </c>
      <c r="F5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53" s="17" t="n">
        <f aca="false">IFERROR(E53*F53,"")</f>
        <v>0.8</v>
      </c>
      <c r="H53" s="16" t="n">
        <v>5101</v>
      </c>
      <c r="J53" s="17" t="n">
        <f aca="false">IFERROR(LOOKUP(IF(I53="",E53,I53),{0,1,10,100,1000,2500,5000,10000,25000,30000,50000,100000,125000},{0,0.1,0.017,0.0067,0.00303,0.00263,0.00217,0.00189,0.00166,0.00166,0.00152,0.00151,0.00151}),"")</f>
        <v>0.1</v>
      </c>
      <c r="K53" s="17" t="n">
        <f aca="false">IFERROR(IF(I53="",E53,I53)*J53,"")</f>
        <v>0.8</v>
      </c>
      <c r="L53" s="19" t="s">
        <v>235</v>
      </c>
    </row>
    <row r="54" customFormat="false" ht="15" hidden="false" customHeight="false" outlineLevel="0" collapsed="false">
      <c r="A54" s="15" t="s">
        <v>236</v>
      </c>
      <c r="B54" s="15" t="s">
        <v>237</v>
      </c>
      <c r="C54" s="15" t="s">
        <v>225</v>
      </c>
      <c r="D54" s="15" t="s">
        <v>238</v>
      </c>
      <c r="E54" s="16" t="n">
        <f aca="false">BoardQty*4</f>
        <v>16</v>
      </c>
      <c r="F5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0.11</v>
      </c>
      <c r="G54" s="17" t="n">
        <f aca="false">IFERROR(E54*F54,"")</f>
        <v>1.76</v>
      </c>
      <c r="H54" s="16" t="n">
        <v>28761</v>
      </c>
      <c r="J54" s="17" t="n">
        <f aca="false">IFERROR(LOOKUP(IF(I54="",E54,I54),{0,1,10,100,1000,4000,8000,12000,28000,100000},{0,0.12,0.11,0.0424,0.01863,0.01463,0.01309,0.01174,0.01078,0.01015}),"")</f>
        <v>0.11</v>
      </c>
      <c r="K54" s="17" t="n">
        <f aca="false">IFERROR(IF(I54="",E54,I54)*J54,"")</f>
        <v>1.76</v>
      </c>
      <c r="L54" s="19" t="s">
        <v>239</v>
      </c>
    </row>
    <row r="55" customFormat="false" ht="15" hidden="false" customHeight="false" outlineLevel="0" collapsed="false">
      <c r="A55" s="15" t="s">
        <v>240</v>
      </c>
      <c r="B55" s="15" t="s">
        <v>241</v>
      </c>
      <c r="C55" s="15" t="s">
        <v>32</v>
      </c>
      <c r="D55" s="15" t="s">
        <v>234</v>
      </c>
      <c r="E55" s="16" t="n">
        <f aca="false">BoardQty*2</f>
        <v>8</v>
      </c>
      <c r="F5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0.1</v>
      </c>
      <c r="G55" s="17" t="n">
        <f aca="false">IFERROR(E55*F55,"")</f>
        <v>0.8</v>
      </c>
      <c r="H55" s="16" t="n">
        <v>5101</v>
      </c>
      <c r="J55" s="17" t="n">
        <f aca="false">IFERROR(LOOKUP(IF(I55="",E55,I55),{0,1,10,100,1000,2500,5000,10000,25000,30000,50000,100000,125000},{0,0.1,0.017,0.0067,0.00303,0.00263,0.00217,0.00189,0.00166,0.00166,0.00152,0.00151,0.00151}),"")</f>
        <v>0.1</v>
      </c>
      <c r="K55" s="17" t="n">
        <f aca="false">IFERROR(IF(I55="",E55,I55)*J55,"")</f>
        <v>0.8</v>
      </c>
      <c r="L55" s="19" t="s">
        <v>235</v>
      </c>
    </row>
    <row r="56" customFormat="false" ht="15" hidden="false" customHeight="false" outlineLevel="0" collapsed="false">
      <c r="A56" s="15" t="s">
        <v>242</v>
      </c>
      <c r="B56" s="15" t="s">
        <v>176</v>
      </c>
      <c r="C56" s="15" t="s">
        <v>32</v>
      </c>
      <c r="D56" s="15" t="s">
        <v>243</v>
      </c>
      <c r="E56" s="16" t="n">
        <f aca="false">BoardQty*4</f>
        <v>16</v>
      </c>
      <c r="F5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0.017</v>
      </c>
      <c r="G56" s="17" t="n">
        <f aca="false">IFERROR(E56*F56,"")</f>
        <v>0.272</v>
      </c>
      <c r="H56" s="16" t="n">
        <v>4595</v>
      </c>
      <c r="J56" s="17" t="n">
        <f aca="false">IFERROR(LOOKUP(IF(I56="",E56,I56),{0,1,10,100,1000,2500,5000,10000,25000,50000,125000},{0,0.1,0.017,0.0067,0.00303,0.00263,0.00217,0.00189,0.00166,0.00152,0.00151}),"")</f>
        <v>0.017</v>
      </c>
      <c r="K56" s="17" t="n">
        <f aca="false">IFERROR(IF(I56="",E56,I56)*J56,"")</f>
        <v>0.272</v>
      </c>
      <c r="L56" s="19" t="s">
        <v>244</v>
      </c>
    </row>
    <row r="57" customFormat="false" ht="15" hidden="false" customHeight="false" outlineLevel="0" collapsed="false">
      <c r="A57" s="15" t="s">
        <v>245</v>
      </c>
      <c r="B57" s="15" t="s">
        <v>246</v>
      </c>
      <c r="C57" s="15" t="s">
        <v>247</v>
      </c>
      <c r="D57" s="15" t="s">
        <v>248</v>
      </c>
      <c r="E57" s="16" t="n">
        <f aca="false">BoardQty*2</f>
        <v>8</v>
      </c>
      <c r="F5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1.9</v>
      </c>
      <c r="G57" s="17" t="n">
        <f aca="false">IFERROR(E57*F57,"")</f>
        <v>15.2</v>
      </c>
      <c r="H57" s="16" t="n">
        <v>58461</v>
      </c>
      <c r="J57" s="17" t="n">
        <f aca="false">IFERROR(LOOKUP(IF(I57="",E57,I57),{0,1,10,50,100,500,1200},{0,1.9,1.71,1.55,1.42,1.34,1.19001}),"")</f>
        <v>1.9</v>
      </c>
      <c r="K57" s="17" t="n">
        <f aca="false">IFERROR(IF(I57="",E57,I57)*J57,"")</f>
        <v>15.2</v>
      </c>
      <c r="L57" s="19" t="s">
        <v>249</v>
      </c>
    </row>
    <row r="58" customFormat="false" ht="15" hidden="false" customHeight="false" outlineLevel="0" collapsed="false">
      <c r="A58" s="15" t="s">
        <v>250</v>
      </c>
      <c r="B58" s="15" t="s">
        <v>251</v>
      </c>
      <c r="C58" s="15" t="s">
        <v>252</v>
      </c>
      <c r="D58" s="15" t="s">
        <v>253</v>
      </c>
      <c r="E58" s="16" t="n">
        <f aca="false">BoardQty*2</f>
        <v>8</v>
      </c>
      <c r="F58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0.0661</v>
      </c>
      <c r="G58" s="17" t="n">
        <f aca="false">IFERROR(E58*F58,"")</f>
        <v>0.5288</v>
      </c>
      <c r="H58" s="16" t="n">
        <v>302</v>
      </c>
      <c r="J58" s="17" t="n">
        <f aca="false">IFERROR(LOOKUP(IF(I58="",E58,I58),{0,1,10,100,500,1000,2500,5000,12500,25000,62500,125000},{0,0.36,0.293,0.1994,0.14956,0.11218,0.09982,0.09378,0.08772,0.08047,0.07744,0.07442}),"")</f>
        <v>0.36</v>
      </c>
      <c r="K58" s="17" t="n">
        <f aca="false">IFERROR(IF(I58="",E58,I58)*J58,"")</f>
        <v>2.88</v>
      </c>
      <c r="L58" s="19" t="s">
        <v>254</v>
      </c>
      <c r="AB58" s="16" t="n">
        <v>300</v>
      </c>
      <c r="AD58" s="17" t="n">
        <f aca="false">IFERROR(LOOKUP(IF(AC58="",E58,AC58),{0,1,20,40,100,200,400},{0,0.3003824,0.3003824,0.1832208,0.1445824,0.1383504,0.1333648}),"")</f>
        <v>0.3003824</v>
      </c>
      <c r="AE58" s="17" t="n">
        <f aca="false">IFERROR(IF(AC58="",E58,AC58)*AD58,"")</f>
        <v>2.4030592</v>
      </c>
      <c r="AF58" s="19" t="s">
        <v>255</v>
      </c>
      <c r="AG58" s="16" t="n">
        <v>2500</v>
      </c>
      <c r="AI58" s="17" t="n">
        <f aca="false">IFERROR(LOOKUP(IF(AH58="",E58,AH58),{0,1,2500,7500},{0,0.0661,0.0661,0.0622}),"")</f>
        <v>0.0661</v>
      </c>
      <c r="AJ58" s="17" t="n">
        <f aca="false">IFERROR(IF(AH58="",E58,AH58)*AI58,"")</f>
        <v>0.5288</v>
      </c>
      <c r="AK58" s="19" t="s">
        <v>253</v>
      </c>
    </row>
    <row r="59" customFormat="false" ht="15" hidden="false" customHeight="false" outlineLevel="0" collapsed="false">
      <c r="A59" s="15" t="s">
        <v>256</v>
      </c>
      <c r="B59" s="15" t="s">
        <v>257</v>
      </c>
      <c r="C59" s="15" t="s">
        <v>258</v>
      </c>
      <c r="D59" s="15" t="s">
        <v>259</v>
      </c>
      <c r="E59" s="16" t="n">
        <f aca="false">BoardQty*1</f>
        <v>4</v>
      </c>
      <c r="F59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0.09759312</v>
      </c>
      <c r="G59" s="17" t="n">
        <f aca="false">IFERROR(E59*F59,"")</f>
        <v>0.39037248</v>
      </c>
      <c r="H59" s="18" t="s">
        <v>34</v>
      </c>
      <c r="J59" s="17" t="n">
        <f aca="false">IFERROR(LOOKUP(IF(I59="",E59,I59),{0,1,10,100,500,1000,3000,6000,15000,30000,75000},{0,0.35,0.285,0.1941,0.1456,0.10921,0.10602,0.10013,0.0913,0.08541,0.07657}),"")</f>
        <v>0.35</v>
      </c>
      <c r="K59" s="17" t="n">
        <f aca="false">IFERROR(IF(I59="",E59,I59)*J59,"")</f>
        <v>1.4</v>
      </c>
      <c r="L59" s="19" t="s">
        <v>260</v>
      </c>
      <c r="M59" s="16" t="n">
        <v>58</v>
      </c>
      <c r="O59" s="17" t="n">
        <f aca="false">IFERROR(LOOKUP(IF(N59="",E59,N59),{0,1,100,250,500,1000,5000,10000},{0,0.09759312,0.09759312,0.09485104,0.09210896,0.09073792,0.08961616,0.0884944}),"")</f>
        <v>0.09759312</v>
      </c>
      <c r="P59" s="17" t="n">
        <f aca="false">IFERROR(IF(N59="",E59,N59)*O59,"")</f>
        <v>0.39037248</v>
      </c>
      <c r="Q59" s="19" t="s">
        <v>261</v>
      </c>
      <c r="W59" s="16" t="n">
        <v>58</v>
      </c>
      <c r="Y59" s="17" t="n">
        <f aca="false">IFERROR(LOOKUP(IF(X59="",E59,X59),{0,1,5,10,100,500,1000,2500,10000,25000},{0,0.385,0.385,0.269,0.155,0.116,0.091,0.078,0.076,0.064}),"")</f>
        <v>0.385</v>
      </c>
      <c r="Z59" s="17" t="n">
        <f aca="false">IFERROR(IF(X59="",E59,X59)*Y59,"")</f>
        <v>1.54</v>
      </c>
      <c r="AA59" s="19" t="s">
        <v>262</v>
      </c>
      <c r="AB59" s="16" t="n">
        <v>6000</v>
      </c>
      <c r="AD59" s="17" t="n">
        <f aca="false">IFERROR(LOOKUP(IF(AC59="",E59,AC59),{0,1,3000},{0,0.1134224,0.1134224}),"")</f>
        <v>0.1134224</v>
      </c>
      <c r="AE59" s="17" t="n">
        <f aca="false">IFERROR(IF(AC59="",E59,AC59)*AD59,"")</f>
        <v>0.4536896</v>
      </c>
      <c r="AF59" s="19" t="s">
        <v>263</v>
      </c>
    </row>
    <row r="60" customFormat="false" ht="15" hidden="false" customHeight="false" outlineLevel="0" collapsed="false">
      <c r="A60" s="15" t="s">
        <v>264</v>
      </c>
      <c r="B60" s="15" t="s">
        <v>265</v>
      </c>
      <c r="C60" s="15" t="s">
        <v>258</v>
      </c>
      <c r="D60" s="15" t="s">
        <v>259</v>
      </c>
      <c r="E60" s="16" t="n">
        <f aca="false">BoardQty*1</f>
        <v>4</v>
      </c>
      <c r="F60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0.09759312</v>
      </c>
      <c r="G60" s="17" t="n">
        <f aca="false">IFERROR(E60*F60,"")</f>
        <v>0.39037248</v>
      </c>
      <c r="H60" s="18" t="s">
        <v>34</v>
      </c>
      <c r="J60" s="17" t="n">
        <f aca="false">IFERROR(LOOKUP(IF(I60="",E60,I60),{0,1,10,100,500,1000,3000,6000,15000,30000,75000},{0,0.35,0.285,0.1941,0.1456,0.10921,0.10602,0.10013,0.0913,0.08541,0.07657}),"")</f>
        <v>0.35</v>
      </c>
      <c r="K60" s="17" t="n">
        <f aca="false">IFERROR(IF(I60="",E60,I60)*J60,"")</f>
        <v>1.4</v>
      </c>
      <c r="L60" s="19" t="s">
        <v>260</v>
      </c>
      <c r="M60" s="16" t="n">
        <v>58</v>
      </c>
      <c r="O60" s="17" t="n">
        <f aca="false">IFERROR(LOOKUP(IF(N60="",E60,N60),{0,1,100,250,500,1000,5000,10000},{0,0.09759312,0.09759312,0.09485104,0.09210896,0.09073792,0.08961616,0.0884944}),"")</f>
        <v>0.09759312</v>
      </c>
      <c r="P60" s="17" t="n">
        <f aca="false">IFERROR(IF(N60="",E60,N60)*O60,"")</f>
        <v>0.39037248</v>
      </c>
      <c r="Q60" s="19" t="s">
        <v>261</v>
      </c>
      <c r="W60" s="16" t="n">
        <v>58</v>
      </c>
      <c r="Y60" s="17" t="n">
        <f aca="false">IFERROR(LOOKUP(IF(X60="",E60,X60),{0,1,5,10,100,500,1000,2500,10000,25000},{0,0.385,0.385,0.269,0.155,0.116,0.091,0.078,0.076,0.064}),"")</f>
        <v>0.385</v>
      </c>
      <c r="Z60" s="17" t="n">
        <f aca="false">IFERROR(IF(X60="",E60,X60)*Y60,"")</f>
        <v>1.54</v>
      </c>
      <c r="AA60" s="19" t="s">
        <v>262</v>
      </c>
      <c r="AB60" s="16" t="n">
        <v>6000</v>
      </c>
      <c r="AD60" s="17" t="n">
        <f aca="false">IFERROR(LOOKUP(IF(AC60="",E60,AC60),{0,1,3000},{0,0.1134224,0.1134224}),"")</f>
        <v>0.1134224</v>
      </c>
      <c r="AE60" s="17" t="n">
        <f aca="false">IFERROR(IF(AC60="",E60,AC60)*AD60,"")</f>
        <v>0.4536896</v>
      </c>
      <c r="AF60" s="19" t="s">
        <v>263</v>
      </c>
    </row>
    <row r="61" customFormat="false" ht="15" hidden="false" customHeight="false" outlineLevel="0" collapsed="false">
      <c r="A61" s="15" t="s">
        <v>266</v>
      </c>
      <c r="B61" s="15" t="s">
        <v>267</v>
      </c>
      <c r="C61" s="15" t="s">
        <v>268</v>
      </c>
      <c r="D61" s="15" t="s">
        <v>269</v>
      </c>
      <c r="E61" s="16" t="n">
        <f aca="false">BoardQty*2</f>
        <v>8</v>
      </c>
      <c r="F61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0.26</v>
      </c>
      <c r="G61" s="17" t="n">
        <f aca="false">IFERROR(E61*F61,"")</f>
        <v>2.08</v>
      </c>
      <c r="H61" s="16" t="n">
        <v>18683</v>
      </c>
      <c r="J61" s="17" t="n">
        <f aca="false">IFERROR(LOOKUP(IF(I61="",E61,I61),{0,1,25,100,3000},{0,0.26,0.2164,0.1957,0.1957}),"")</f>
        <v>0.26</v>
      </c>
      <c r="K61" s="17" t="n">
        <f aca="false">IFERROR(IF(I61="",E61,I61)*J61,"")</f>
        <v>2.08</v>
      </c>
      <c r="L61" s="19" t="s">
        <v>270</v>
      </c>
      <c r="AB61" s="16" t="n">
        <v>440</v>
      </c>
      <c r="AD61" s="17" t="n">
        <f aca="false">IFERROR(LOOKUP(IF(AC61="",E61,AC61),{0,1,20,40,100},{0,0.2754544,0.2754544,0.230584,0.2143808}),"")</f>
        <v>0.2754544</v>
      </c>
      <c r="AE61" s="17" t="n">
        <f aca="false">IFERROR(IF(AC61="",E61,AC61)*AD61,"")</f>
        <v>2.2036352</v>
      </c>
      <c r="AF61" s="19" t="s">
        <v>271</v>
      </c>
    </row>
    <row r="62" customFormat="false" ht="15" hidden="false" customHeight="false" outlineLevel="0" collapsed="false">
      <c r="A62" s="15" t="s">
        <v>272</v>
      </c>
      <c r="B62" s="15" t="s">
        <v>273</v>
      </c>
      <c r="C62" s="15" t="s">
        <v>274</v>
      </c>
      <c r="D62" s="15" t="s">
        <v>275</v>
      </c>
      <c r="E62" s="16" t="n">
        <f aca="false">BoardQty*2</f>
        <v>8</v>
      </c>
      <c r="F62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0.0398848</v>
      </c>
      <c r="G62" s="17" t="n">
        <f aca="false">IFERROR(E62*F62,"")</f>
        <v>0.3190784</v>
      </c>
      <c r="H62" s="16" t="n">
        <v>17108</v>
      </c>
      <c r="J62" s="17" t="n">
        <f aca="false">IFERROR(LOOKUP(IF(I62="",E62,I62),{0,1,10,100,500,1000,3000,6000,15000,30000,75000,150000},{0,0.25,0.205,0.1086,0.07148,0.0486,0.04255,0.037,0.03145,0.0296,0.02775,0.02405}),"")</f>
        <v>0.25</v>
      </c>
      <c r="K62" s="17" t="n">
        <f aca="false">IFERROR(IF(I62="",E62,I62)*J62,"")</f>
        <v>2</v>
      </c>
      <c r="L62" s="19" t="s">
        <v>276</v>
      </c>
      <c r="AB62" s="18" t="s">
        <v>34</v>
      </c>
      <c r="AD62" s="17" t="n">
        <f aca="false">IFERROR(LOOKUP(IF(AC62="",E62,AC62),{0,1,3000},{0,0.0398848,0.0398848}),"")</f>
        <v>0.0398848</v>
      </c>
      <c r="AE62" s="17" t="n">
        <f aca="false">IFERROR(IF(AC62="",E62,AC62)*AD62,"")</f>
        <v>0.3190784</v>
      </c>
      <c r="AF62" s="19" t="s">
        <v>277</v>
      </c>
      <c r="AG62" s="16" t="n">
        <v>2500</v>
      </c>
      <c r="AI62" s="17" t="n">
        <f aca="false">IFERROR(LOOKUP(IF(AH62="",E62,AH62),{0,1,10,50,250,1000,3000},{0,0.0578,0.0578,0.0439,0.0386,0.0347,0.0324}),"")</f>
        <v>0.0578</v>
      </c>
      <c r="AJ62" s="17" t="n">
        <f aca="false">IFERROR(IF(AH62="",E62,AH62)*AI62,"")</f>
        <v>0.4624</v>
      </c>
      <c r="AK62" s="19" t="s">
        <v>275</v>
      </c>
    </row>
    <row r="63" customFormat="false" ht="15" hidden="false" customHeight="false" outlineLevel="0" collapsed="false">
      <c r="A63" s="15" t="s">
        <v>278</v>
      </c>
      <c r="B63" s="15" t="s">
        <v>279</v>
      </c>
      <c r="C63" s="15" t="s">
        <v>95</v>
      </c>
      <c r="D63" s="15" t="s">
        <v>280</v>
      </c>
      <c r="E63" s="16" t="n">
        <f aca="false">BoardQty*2</f>
        <v>8</v>
      </c>
      <c r="F63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1.06</v>
      </c>
      <c r="G63" s="17" t="n">
        <f aca="false">IFERROR(E63*F63,"")</f>
        <v>8.48</v>
      </c>
      <c r="H63" s="16" t="n">
        <v>20506</v>
      </c>
      <c r="J63" s="17" t="n">
        <f aca="false">IFERROR(LOOKUP(IF(I63="",E63,I63),{0,1,25,100,1000,2500},{0,1.06,1.0224,0.9831,0.9153,0.9153}),"")</f>
        <v>1.06</v>
      </c>
      <c r="K63" s="17" t="n">
        <f aca="false">IFERROR(IF(I63="",E63,I63)*J63,"")</f>
        <v>8.48</v>
      </c>
      <c r="L63" s="19" t="s">
        <v>281</v>
      </c>
      <c r="AB63" s="16" t="n">
        <v>672</v>
      </c>
      <c r="AD63" s="17" t="n">
        <f aca="false">IFERROR(LOOKUP(IF(AC63="",E63,AC63),{0,1,96},{0,1.68264,1.68264}),"")</f>
        <v>1.68264</v>
      </c>
      <c r="AE63" s="17" t="n">
        <f aca="false">IFERROR(IF(AC63="",E63,AC63)*AD63,"")</f>
        <v>13.46112</v>
      </c>
      <c r="AF63" s="19" t="s">
        <v>282</v>
      </c>
    </row>
    <row r="64" customFormat="false" ht="15" hidden="false" customHeight="false" outlineLevel="0" collapsed="false">
      <c r="A64" s="15" t="s">
        <v>283</v>
      </c>
      <c r="B64" s="15" t="s">
        <v>284</v>
      </c>
      <c r="C64" s="15" t="s">
        <v>95</v>
      </c>
      <c r="D64" s="15" t="s">
        <v>285</v>
      </c>
      <c r="E64" s="16" t="n">
        <f aca="false">BoardQty*2</f>
        <v>8</v>
      </c>
      <c r="F64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1.53</v>
      </c>
      <c r="G64" s="17" t="n">
        <f aca="false">IFERROR(E64*F64,"")</f>
        <v>12.24</v>
      </c>
      <c r="H64" s="16" t="n">
        <v>2169</v>
      </c>
      <c r="J64" s="17" t="n">
        <f aca="false">IFERROR(LOOKUP(IF(I64="",E64,I64),{0,1,25,100,1000,2500},{0,1.53,1.4692,1.4125,1.3221,1.3221}),"")</f>
        <v>1.53</v>
      </c>
      <c r="K64" s="17" t="n">
        <f aca="false">IFERROR(IF(I64="",E64,I64)*J64,"")</f>
        <v>12.24</v>
      </c>
      <c r="L64" s="19" t="s">
        <v>286</v>
      </c>
    </row>
    <row r="65" customFormat="false" ht="15" hidden="false" customHeight="false" outlineLevel="0" collapsed="false">
      <c r="A65" s="15" t="s">
        <v>287</v>
      </c>
      <c r="B65" s="15" t="s">
        <v>288</v>
      </c>
      <c r="C65" s="15" t="s">
        <v>95</v>
      </c>
      <c r="D65" s="15" t="s">
        <v>289</v>
      </c>
      <c r="E65" s="16" t="n">
        <f aca="false">BoardQty*2</f>
        <v>8</v>
      </c>
      <c r="F65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2.981</v>
      </c>
      <c r="G65" s="17" t="n">
        <f aca="false">IFERROR(E65*F65,"")</f>
        <v>23.848</v>
      </c>
      <c r="H65" s="16" t="n">
        <v>14347</v>
      </c>
      <c r="J65" s="17" t="n">
        <f aca="false">IFERROR(LOOKUP(IF(I65="",E65,I65),{0,1,10,100,500,1000,2500,5000},{0,4.52,3.768,2.7126,2.18516,2.00431,1.94948,1.89596}),"")</f>
        <v>4.52</v>
      </c>
      <c r="K65" s="17" t="n">
        <f aca="false">IFERROR(IF(I65="",E65,I65)*J65,"")</f>
        <v>36.16</v>
      </c>
      <c r="L65" s="19" t="s">
        <v>290</v>
      </c>
      <c r="AG65" s="16" t="n">
        <v>2500</v>
      </c>
      <c r="AI65" s="17" t="n">
        <f aca="false">IFERROR(LOOKUP(IF(AH65="",E65,AH65),{0,1,5,25,100},{0,3.6165,2.981,2.6229,2.438}),"")</f>
        <v>2.981</v>
      </c>
      <c r="AJ65" s="17" t="n">
        <f aca="false">IFERROR(IF(AH65="",E65,AH65)*AI65,"")</f>
        <v>23.848</v>
      </c>
      <c r="AK65" s="19" t="s">
        <v>291</v>
      </c>
    </row>
    <row r="66" customFormat="false" ht="15" hidden="false" customHeight="false" outlineLevel="0" collapsed="false">
      <c r="A66" s="15" t="s">
        <v>292</v>
      </c>
      <c r="B66" s="15" t="s">
        <v>293</v>
      </c>
      <c r="C66" s="15" t="s">
        <v>294</v>
      </c>
      <c r="D66" s="15" t="s">
        <v>295</v>
      </c>
      <c r="E66" s="16" t="n">
        <f aca="false">BoardQty*2</f>
        <v>8</v>
      </c>
      <c r="F66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0.21812</v>
      </c>
      <c r="G66" s="17" t="n">
        <f aca="false">IFERROR(E66*F66,"")</f>
        <v>1.74496</v>
      </c>
      <c r="H66" s="16" t="n">
        <v>6966</v>
      </c>
      <c r="J66" s="17" t="n">
        <f aca="false">IFERROR(LOOKUP(IF(I66="",E66,I66),{0,1,10,100,500,1000,1440,2500,5000,12500},{0,0.65,0.56,0.4182,0.32858,0.2539,0.2784,0.22475,0.21025,0.19575}),"")</f>
        <v>0.65</v>
      </c>
      <c r="K66" s="17" t="n">
        <f aca="false">IFERROR(IF(I66="",E66,I66)*J66,"")</f>
        <v>5.2</v>
      </c>
      <c r="L66" s="19" t="s">
        <v>296</v>
      </c>
      <c r="AB66" s="18" t="s">
        <v>34</v>
      </c>
      <c r="AD66" s="17" t="n">
        <f aca="false">IFERROR(LOOKUP(IF(AC66="",E66,AC66),{0,1,2500},{0,0.21812,0.21812}),"")</f>
        <v>0.21812</v>
      </c>
      <c r="AE66" s="17" t="n">
        <f aca="false">IFERROR(IF(AC66="",E66,AC66)*AD66,"")</f>
        <v>1.74496</v>
      </c>
      <c r="AF66" s="19" t="s">
        <v>297</v>
      </c>
    </row>
    <row r="67" customFormat="false" ht="15" hidden="false" customHeight="false" outlineLevel="0" collapsed="false">
      <c r="A67" s="15" t="s">
        <v>298</v>
      </c>
      <c r="B67" s="15" t="s">
        <v>299</v>
      </c>
      <c r="C67" s="15" t="s">
        <v>300</v>
      </c>
      <c r="D67" s="15" t="s">
        <v>301</v>
      </c>
      <c r="E67" s="16" t="n">
        <f aca="false">BoardQty*2</f>
        <v>8</v>
      </c>
      <c r="F67" s="17" t="n">
        <f aca="true">MINA(INDIRECT(ADDRESS(ROW(),COLUMN(rs_part_data)+2)),INDIRECT(ADDRESS(ROW(),COLUMN(newark_part_data)+2)),INDIRECT(ADDRESS(ROW(),COLUMN(digikey_part_data)+2)),INDIRECT(ADDRESS(ROW(),COLUMN(farnell_part_data)+2)),INDIRECT(ADDRESS(ROW(),COLUMN(tme_part_data)+2)),INDIRECT(ADDRESS(ROW(),COLUMN(mouser_part_data)+2)))</f>
        <v>0.62</v>
      </c>
      <c r="G67" s="17" t="n">
        <f aca="false">IFERROR(E67*F67,"")</f>
        <v>4.96</v>
      </c>
      <c r="H67" s="16" t="n">
        <v>51034</v>
      </c>
      <c r="J67" s="17" t="n">
        <f aca="false">IFERROR(LOOKUP(IF(I67="",E67,I67),{0,1,10,100,500,1000,1520,2500,5000,12500},{0,0.62,0.545,0.4175,0.33,0.264,0.264,0.23925,0.22275,0.2145}),"")</f>
        <v>0.62</v>
      </c>
      <c r="K67" s="17" t="n">
        <f aca="false">IFERROR(IF(I67="",E67,I67)*J67,"")</f>
        <v>4.96</v>
      </c>
      <c r="L67" s="19" t="s">
        <v>302</v>
      </c>
      <c r="M67" s="16" t="n">
        <v>5862</v>
      </c>
      <c r="O67" s="17" t="n">
        <f aca="false">IFERROR(LOOKUP(IF(N67="",E67,N67),{0,1,50,100,250,500,1000,2500,5000},{0,0.629432,0.5509088,0.355224,0.3527312,0.3477456,0.2580048,0.2455408,0.2318304}),"")</f>
        <v>0.629432</v>
      </c>
      <c r="P67" s="17" t="n">
        <f aca="false">IFERROR(IF(N67="",E67,N67)*O67,"")</f>
        <v>5.035456</v>
      </c>
      <c r="Q67" s="19" t="s">
        <v>303</v>
      </c>
      <c r="W67" s="16" t="n">
        <v>1310</v>
      </c>
      <c r="Y67" s="17" t="n">
        <f aca="false">IFERROR(LOOKUP(IF(X67="",E67,X67),{0,1,10,100,500,1000,2500,10000},{0,0.62,0.512,0.33,0.297,0.264,0.24,0.215}),"")</f>
        <v>0.62</v>
      </c>
      <c r="Z67" s="17" t="n">
        <f aca="false">IFERROR(IF(X67="",E67,X67)*Y67,"")</f>
        <v>4.96</v>
      </c>
      <c r="AA67" s="19" t="s">
        <v>304</v>
      </c>
      <c r="AB67" s="16" t="n">
        <v>60</v>
      </c>
      <c r="AD67" s="17" t="n">
        <f aca="false">IFERROR(LOOKUP(IF(AC67="",E67,AC67),{0,1,5,40},{0,0.6506208,0.6506208,0.5309664}),"")</f>
        <v>0.6506208</v>
      </c>
      <c r="AE67" s="17" t="n">
        <f aca="false">IFERROR(IF(AC67="",E67,AC67)*AD67,"")</f>
        <v>5.2049664</v>
      </c>
      <c r="AF67" s="19" t="s">
        <v>305</v>
      </c>
    </row>
    <row r="69" customFormat="false" ht="15" hidden="false" customHeight="false" outlineLevel="0" collapsed="false">
      <c r="A69" s="2" t="s">
        <v>306</v>
      </c>
      <c r="I69" s="6" t="n">
        <f aca="false">IFERROR(IF(OR(I7:I67),COUNTIF(I7:I67,"&gt;0")&amp;" of "&amp;ROWS(I7:I67)&amp;" parts purchased",""),"")</f>
        <v>0</v>
      </c>
      <c r="N69" s="6" t="n">
        <f aca="false">IFERROR(IF(OR(N7:N67),COUNTIF(N7:N67,"&gt;0")&amp;" of "&amp;ROWS(N7:N67)&amp;" parts purchased",""),"")</f>
        <v>0</v>
      </c>
      <c r="S69" s="6" t="n">
        <f aca="false">IFERROR(IF(OR(S7:S67),COUNTIF(S7:S67,"&gt;0")&amp;" of "&amp;ROWS(S7:S67)&amp;" parts purchased",""),"")</f>
        <v>0</v>
      </c>
      <c r="X69" s="6" t="n">
        <f aca="false">IFERROR(IF(OR(X7:X67),COUNTIF(X7:X67,"&gt;0")&amp;" of "&amp;ROWS(X7:X67)&amp;" parts purchased",""),"")</f>
        <v>0</v>
      </c>
      <c r="AC69" s="6" t="n">
        <f aca="false">IFERROR(IF(OR(AC7:AC67),COUNTIF(AC7:AC67,"&gt;0")&amp;" of "&amp;ROWS(AC7:AC67)&amp;" parts purchased",""),"")</f>
        <v>0</v>
      </c>
      <c r="AH69" s="6" t="n">
        <f aca="false">IFERROR(IF(OR(AH7:AH67),COUNTIF(AH7:AH67,"&gt;0")&amp;" of "&amp;ROWS(AH7:AH67)&amp;" parts purchased",""),"")</f>
        <v>0</v>
      </c>
    </row>
    <row r="70" customFormat="false" ht="15" hidden="false" customHeight="false" outlineLevel="0" collapsed="false">
      <c r="I70" s="0" t="str">
        <f aca="false" t="array" ref="I70:I70">IFERROR(CONCATENATE(TEXT(INDEX($I$7:$I$67,SMALL(IF($L$7:$L$67&lt;&gt;"",IF($I$7:$I$67&lt;&gt;"",ROW($I$7:$I$67)-MIN(ROW($I$7:$I$67))+1,""),""),ROW()-ROW(A$70)+1)),"##0"),","),"")</f>
        <v/>
      </c>
      <c r="J70" s="0" t="str">
        <f aca="false" t="array" ref="J70:J70">IFERROR(CONCATENATE((INDEX($L$7:$L$67,SMALL(IF($L$7:$L$67&lt;&gt;"",IF($I$7:$I$67&lt;&gt;"",ROW($I$7:$I$67)-MIN(ROW($I$7:$I$67))+1,""),""),ROW()-ROW(A$70)+1))),","),"")</f>
        <v/>
      </c>
      <c r="K70" s="0" t="str">
        <f aca="false" t="array" ref="K70:K70">IFERROR(CONCATENATE((INDEX($A$7:$A$67,SMALL(IF($L$7:$L$67&lt;&gt;"",IF($I$7:$I$67&lt;&gt;"",ROW($I$7:$I$67)-MIN(ROW($I$7:$I$67))+1,""),""),ROW()-ROW(A$70)+1))),),"")</f>
        <v/>
      </c>
      <c r="N70" s="0" t="str">
        <f aca="false" t="array" ref="N70:N70">IFERROR(CONCATENATE((INDEX($Q$7:$Q$67,SMALL(IF($Q$7:$Q$67&lt;&gt;"",IF($N$7:$N$67&lt;&gt;"",ROW($N$7:$N$67)-MIN(ROW($N$7:$N$67))+1,""),""),ROW()-ROW(A$70)+1)))," "),"")</f>
        <v/>
      </c>
      <c r="O70" s="0" t="str">
        <f aca="false" t="array" ref="O70:O70">IFERROR(CONCATENATE(TEXT(INDEX($N$7:$N$67,SMALL(IF($Q$7:$Q$67&lt;&gt;"",IF($N$7:$N$67&lt;&gt;"",ROW($N$7:$N$67)-MIN(ROW($N$7:$N$67))+1,""),""),ROW()-ROW(A$70)+1)),"##0")," "),"")</f>
        <v/>
      </c>
      <c r="P70" s="0" t="str">
        <f aca="false" t="array" ref="P70:P70">IFERROR(CONCATENATE((INDEX($A$7:$A$67,SMALL(IF($Q$7:$Q$67&lt;&gt;"",IF($N$7:$N$67&lt;&gt;"",ROW($N$7:$N$67)-MIN(ROW($N$7:$N$67))+1,""),""),ROW()-ROW(A$70)+1))),),"")</f>
        <v/>
      </c>
      <c r="S70" s="0" t="str">
        <f aca="false" t="array" ref="S70:S70">IFERROR(CONCATENATE((INDEX($V$7:$V$67,SMALL(IF($V$7:$V$67&lt;&gt;"",IF($S$7:$S$67&lt;&gt;"",ROW($S$7:$S$67)-MIN(ROW($S$7:$S$67))+1,""),""),ROW()-ROW(A$70)+1)))," "),"")</f>
        <v/>
      </c>
      <c r="T70" s="0" t="str">
        <f aca="false" t="array" ref="T70:T70">IFERROR(CONCATENATE(TEXT(INDEX($S$7:$S$67,SMALL(IF($V$7:$V$67&lt;&gt;"",IF($S$7:$S$67&lt;&gt;"",ROW($S$7:$S$67)-MIN(ROW($S$7:$S$67))+1,""),""),ROW()-ROW(A$70)+1)),"##0")," "),"")</f>
        <v/>
      </c>
      <c r="U70" s="0" t="str">
        <f aca="false" t="array" ref="U70:U70">IFERROR(CONCATENATE((INDEX($A$7:$A$67,SMALL(IF($V$7:$V$67&lt;&gt;"",IF($S$7:$S$67&lt;&gt;"",ROW($S$7:$S$67)-MIN(ROW($S$7:$S$67))+1,""),""),ROW()-ROW(A$70)+1))),),"")</f>
        <v/>
      </c>
      <c r="X70" s="0" t="str">
        <f aca="false" t="array" ref="X70:X70">IFERROR(CONCATENATE((INDEX($AA$7:$AA$67,SMALL(IF($AA$7:$AA$67&lt;&gt;"",IF($X$7:$X$67&lt;&gt;"",ROW($X$7:$X$67)-MIN(ROW($X$7:$X$67))+1,""),""),ROW()-ROW(A$70)+1))),","),"")</f>
        <v/>
      </c>
      <c r="Y70" s="0" t="str">
        <f aca="false" t="array" ref="Y70:Y70">IFERROR(CONCATENATE(TEXT(INDEX($X$7:$X$67,SMALL(IF($AA$7:$AA$67&lt;&gt;"",IF($X$7:$X$67&lt;&gt;"",ROW($X$7:$X$67)-MIN(ROW($X$7:$X$67))+1,""),""),ROW()-ROW(A$70)+1)),"##0"),","),"")</f>
        <v/>
      </c>
      <c r="Z70" s="0" t="str">
        <f aca="false" t="array" ref="Z70:Z70">IFERROR(CONCATENATE((INDEX($A$7:$A$67,SMALL(IF($AA$7:$AA$67&lt;&gt;"",IF($X$7:$X$67&lt;&gt;"",ROW($X$7:$X$67)-MIN(ROW($X$7:$X$67))+1,""),""),ROW()-ROW(A$70)+1))),),"")</f>
        <v/>
      </c>
      <c r="AC70" s="0" t="str">
        <f aca="false" t="array" ref="AC70:AC70">IFERROR(CONCATENATE((INDEX($AF$7:$AF$67,SMALL(IF($AF$7:$AF$67&lt;&gt;"",IF($AC$7:$AC$67&lt;&gt;"",ROW($AC$7:$AC$67)-MIN(ROW($AC$7:$AC$67))+1,""),""),ROW()-ROW(A$70)+1)))," "),"")</f>
        <v/>
      </c>
      <c r="AD70" s="0" t="str">
        <f aca="false" t="array" ref="AD70:AD70">IFERROR(CONCATENATE(TEXT(INDEX($AC$7:$AC$67,SMALL(IF($AF$7:$AF$67&lt;&gt;"",IF($AC$7:$AC$67&lt;&gt;"",ROW($AC$7:$AC$67)-MIN(ROW($AC$7:$AC$67))+1,""),""),ROW()-ROW(A$70)+1)),"##0")," "),"")</f>
        <v/>
      </c>
      <c r="AE70" s="0" t="str">
        <f aca="false" t="array" ref="AE70:AE70">IFERROR(CONCATENATE((INDEX($A$7:$A$67,SMALL(IF($AF$7:$AF$67&lt;&gt;"",IF($AC$7:$AC$67&lt;&gt;"",ROW($AC$7:$AC$67)-MIN(ROW($AC$7:$AC$67))+1,""),""),ROW()-ROW(A$70)+1))),),"")</f>
        <v/>
      </c>
      <c r="AH70" s="0" t="str">
        <f aca="false" t="array" ref="AH70:AH70">IFERROR(CONCATENATE((INDEX($AK$7:$AK$67,SMALL(IF($AK$7:$AK$67&lt;&gt;"",IF($AH$7:$AH$67&lt;&gt;"",ROW($AH$7:$AH$67)-MIN(ROW($AH$7:$AH$67))+1,""),""),ROW()-ROW(A$70)+1)))," "),"")</f>
        <v/>
      </c>
      <c r="AI70" s="0" t="str">
        <f aca="false" t="array" ref="AI70:AI70">IFERROR(CONCATENATE(TEXT(INDEX($AH$7:$AH$67,SMALL(IF($AK$7:$AK$67&lt;&gt;"",IF($AH$7:$AH$67&lt;&gt;"",ROW($AH$7:$AH$67)-MIN(ROW($AH$7:$AH$67))+1,""),""),ROW()-ROW(A$70)+1)),"##0")," "),"")</f>
        <v/>
      </c>
      <c r="AJ70" s="0" t="str">
        <f aca="false" t="array" ref="AJ70:AJ70">IFERROR(CONCATENATE((INDEX($A$7:$A$67,SMALL(IF($AK$7:$AK$67&lt;&gt;"",IF($AH$7:$AH$67&lt;&gt;"",ROW($AH$7:$AH$67)-MIN(ROW($AH$7:$AH$67))+1,""),""),ROW()-ROW(A$70)+1))),),"")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IFERROR(CONCATENATE(TEXT(INDEX($I$7:$I$67,SMALL(IF($L$7:$L$67&lt;&gt;"",IF($I$7:$I$67&lt;&gt;"",ROW($I$7:$I$67)-MIN(ROW($I$7:$I$67))+1,""),""),ROW()-ROW(A$70)+1)),"##0"),","),"")</f>
        <v/>
      </c>
      <c r="J71" s="0" t="str">
        <f aca="false" t="array" ref="J71:J71">IFERROR(CONCATENATE((INDEX($L$7:$L$67,SMALL(IF($L$7:$L$67&lt;&gt;"",IF($I$7:$I$67&lt;&gt;"",ROW($I$7:$I$67)-MIN(ROW($I$7:$I$67))+1,""),""),ROW()-ROW(A$70)+1))),","),"")</f>
        <v/>
      </c>
      <c r="K71" s="0" t="str">
        <f aca="false" t="array" ref="K71:K71">IFERROR(CONCATENATE((INDEX($A$7:$A$67,SMALL(IF($L$7:$L$67&lt;&gt;"",IF($I$7:$I$67&lt;&gt;"",ROW($I$7:$I$67)-MIN(ROW($I$7:$I$67))+1,""),""),ROW()-ROW(A$70)+1))),),"")</f>
        <v/>
      </c>
      <c r="N71" s="0" t="str">
        <f aca="false" t="array" ref="N71:N71">IFERROR(CONCATENATE((INDEX($Q$7:$Q$67,SMALL(IF($Q$7:$Q$67&lt;&gt;"",IF($N$7:$N$67&lt;&gt;"",ROW($N$7:$N$67)-MIN(ROW($N$7:$N$67))+1,""),""),ROW()-ROW(A$70)+1)))," "),"")</f>
        <v/>
      </c>
      <c r="O71" s="0" t="str">
        <f aca="false" t="array" ref="O71:O71">IFERROR(CONCATENATE(TEXT(INDEX($N$7:$N$67,SMALL(IF($Q$7:$Q$67&lt;&gt;"",IF($N$7:$N$67&lt;&gt;"",ROW($N$7:$N$67)-MIN(ROW($N$7:$N$67))+1,""),""),ROW()-ROW(A$70)+1)),"##0")," "),"")</f>
        <v/>
      </c>
      <c r="P71" s="0" t="str">
        <f aca="false" t="array" ref="P71:P71">IFERROR(CONCATENATE((INDEX($A$7:$A$67,SMALL(IF($Q$7:$Q$67&lt;&gt;"",IF($N$7:$N$67&lt;&gt;"",ROW($N$7:$N$67)-MIN(ROW($N$7:$N$67))+1,""),""),ROW()-ROW(A$70)+1))),),"")</f>
        <v/>
      </c>
      <c r="S71" s="0" t="str">
        <f aca="false" t="array" ref="S71:S71">IFERROR(CONCATENATE((INDEX($V$7:$V$67,SMALL(IF($V$7:$V$67&lt;&gt;"",IF($S$7:$S$67&lt;&gt;"",ROW($S$7:$S$67)-MIN(ROW($S$7:$S$67))+1,""),""),ROW()-ROW(A$70)+1)))," "),"")</f>
        <v/>
      </c>
      <c r="T71" s="0" t="str">
        <f aca="false" t="array" ref="T71:T71">IFERROR(CONCATENATE(TEXT(INDEX($S$7:$S$67,SMALL(IF($V$7:$V$67&lt;&gt;"",IF($S$7:$S$67&lt;&gt;"",ROW($S$7:$S$67)-MIN(ROW($S$7:$S$67))+1,""),""),ROW()-ROW(A$70)+1)),"##0")," "),"")</f>
        <v/>
      </c>
      <c r="U71" s="0" t="str">
        <f aca="false" t="array" ref="U71:U71">IFERROR(CONCATENATE((INDEX($A$7:$A$67,SMALL(IF($V$7:$V$67&lt;&gt;"",IF($S$7:$S$67&lt;&gt;"",ROW($S$7:$S$67)-MIN(ROW($S$7:$S$67))+1,""),""),ROW()-ROW(A$70)+1))),),"")</f>
        <v/>
      </c>
      <c r="X71" s="0" t="str">
        <f aca="false" t="array" ref="X71:X71">IFERROR(CONCATENATE((INDEX($AA$7:$AA$67,SMALL(IF($AA$7:$AA$67&lt;&gt;"",IF($X$7:$X$67&lt;&gt;"",ROW($X$7:$X$67)-MIN(ROW($X$7:$X$67))+1,""),""),ROW()-ROW(A$70)+1))),","),"")</f>
        <v/>
      </c>
      <c r="Y71" s="0" t="str">
        <f aca="false" t="array" ref="Y71:Y71">IFERROR(CONCATENATE(TEXT(INDEX($X$7:$X$67,SMALL(IF($AA$7:$AA$67&lt;&gt;"",IF($X$7:$X$67&lt;&gt;"",ROW($X$7:$X$67)-MIN(ROW($X$7:$X$67))+1,""),""),ROW()-ROW(A$70)+1)),"##0"),","),"")</f>
        <v/>
      </c>
      <c r="Z71" s="0" t="str">
        <f aca="false" t="array" ref="Z71:Z71">IFERROR(CONCATENATE((INDEX($A$7:$A$67,SMALL(IF($AA$7:$AA$67&lt;&gt;"",IF($X$7:$X$67&lt;&gt;"",ROW($X$7:$X$67)-MIN(ROW($X$7:$X$67))+1,""),""),ROW()-ROW(A$70)+1))),),"")</f>
        <v/>
      </c>
      <c r="AC71" s="0" t="str">
        <f aca="false" t="array" ref="AC71:AC71">IFERROR(CONCATENATE((INDEX($AF$7:$AF$67,SMALL(IF($AF$7:$AF$67&lt;&gt;"",IF($AC$7:$AC$67&lt;&gt;"",ROW($AC$7:$AC$67)-MIN(ROW($AC$7:$AC$67))+1,""),""),ROW()-ROW(A$70)+1)))," "),"")</f>
        <v/>
      </c>
      <c r="AD71" s="0" t="str">
        <f aca="false" t="array" ref="AD71:AD71">IFERROR(CONCATENATE(TEXT(INDEX($AC$7:$AC$67,SMALL(IF($AF$7:$AF$67&lt;&gt;"",IF($AC$7:$AC$67&lt;&gt;"",ROW($AC$7:$AC$67)-MIN(ROW($AC$7:$AC$67))+1,""),""),ROW()-ROW(A$70)+1)),"##0")," "),"")</f>
        <v/>
      </c>
      <c r="AE71" s="0" t="str">
        <f aca="false" t="array" ref="AE71:AE71">IFERROR(CONCATENATE((INDEX($A$7:$A$67,SMALL(IF($AF$7:$AF$67&lt;&gt;"",IF($AC$7:$AC$67&lt;&gt;"",ROW($AC$7:$AC$67)-MIN(ROW($AC$7:$AC$67))+1,""),""),ROW()-ROW(A$70)+1))),),"")</f>
        <v/>
      </c>
      <c r="AH71" s="0" t="str">
        <f aca="false" t="array" ref="AH71:AH71">IFERROR(CONCATENATE((INDEX($AK$7:$AK$67,SMALL(IF($AK$7:$AK$67&lt;&gt;"",IF($AH$7:$AH$67&lt;&gt;"",ROW($AH$7:$AH$67)-MIN(ROW($AH$7:$AH$67))+1,""),""),ROW()-ROW(A$70)+1)))," "),"")</f>
        <v/>
      </c>
      <c r="AI71" s="0" t="str">
        <f aca="false" t="array" ref="AI71:AI71">IFERROR(CONCATENATE(TEXT(INDEX($AH$7:$AH$67,SMALL(IF($AK$7:$AK$67&lt;&gt;"",IF($AH$7:$AH$67&lt;&gt;"",ROW($AH$7:$AH$67)-MIN(ROW($AH$7:$AH$67))+1,""),""),ROW()-ROW(A$70)+1)),"##0")," "),"")</f>
        <v/>
      </c>
      <c r="AJ71" s="0" t="str">
        <f aca="false" t="array" ref="AJ71:AJ71">IFERROR(CONCATENATE((INDEX($A$7:$A$67,SMALL(IF($AK$7:$AK$67&lt;&gt;"",IF($AH$7:$AH$67&lt;&gt;"",ROW($AH$7:$AH$67)-MIN(ROW($AH$7:$AH$67))+1,""),""),ROW()-ROW(A$70)+1))),),"")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IFERROR(CONCATENATE(TEXT(INDEX($I$7:$I$67,SMALL(IF($L$7:$L$67&lt;&gt;"",IF($I$7:$I$67&lt;&gt;"",ROW($I$7:$I$67)-MIN(ROW($I$7:$I$67))+1,""),""),ROW()-ROW(A$70)+1)),"##0"),","),"")</f>
        <v/>
      </c>
      <c r="J72" s="0" t="str">
        <f aca="false" t="array" ref="J72:J72">IFERROR(CONCATENATE((INDEX($L$7:$L$67,SMALL(IF($L$7:$L$67&lt;&gt;"",IF($I$7:$I$67&lt;&gt;"",ROW($I$7:$I$67)-MIN(ROW($I$7:$I$67))+1,""),""),ROW()-ROW(A$70)+1))),","),"")</f>
        <v/>
      </c>
      <c r="K72" s="0" t="str">
        <f aca="false" t="array" ref="K72:K72">IFERROR(CONCATENATE((INDEX($A$7:$A$67,SMALL(IF($L$7:$L$67&lt;&gt;"",IF($I$7:$I$67&lt;&gt;"",ROW($I$7:$I$67)-MIN(ROW($I$7:$I$67))+1,""),""),ROW()-ROW(A$70)+1))),),"")</f>
        <v/>
      </c>
      <c r="N72" s="0" t="str">
        <f aca="false" t="array" ref="N72:N72">IFERROR(CONCATENATE((INDEX($Q$7:$Q$67,SMALL(IF($Q$7:$Q$67&lt;&gt;"",IF($N$7:$N$67&lt;&gt;"",ROW($N$7:$N$67)-MIN(ROW($N$7:$N$67))+1,""),""),ROW()-ROW(A$70)+1)))," "),"")</f>
        <v/>
      </c>
      <c r="O72" s="0" t="str">
        <f aca="false" t="array" ref="O72:O72">IFERROR(CONCATENATE(TEXT(INDEX($N$7:$N$67,SMALL(IF($Q$7:$Q$67&lt;&gt;"",IF($N$7:$N$67&lt;&gt;"",ROW($N$7:$N$67)-MIN(ROW($N$7:$N$67))+1,""),""),ROW()-ROW(A$70)+1)),"##0")," "),"")</f>
        <v/>
      </c>
      <c r="P72" s="0" t="str">
        <f aca="false" t="array" ref="P72:P72">IFERROR(CONCATENATE((INDEX($A$7:$A$67,SMALL(IF($Q$7:$Q$67&lt;&gt;"",IF($N$7:$N$67&lt;&gt;"",ROW($N$7:$N$67)-MIN(ROW($N$7:$N$67))+1,""),""),ROW()-ROW(A$70)+1))),),"")</f>
        <v/>
      </c>
      <c r="S72" s="0" t="str">
        <f aca="false" t="array" ref="S72:S72">IFERROR(CONCATENATE((INDEX($V$7:$V$67,SMALL(IF($V$7:$V$67&lt;&gt;"",IF($S$7:$S$67&lt;&gt;"",ROW($S$7:$S$67)-MIN(ROW($S$7:$S$67))+1,""),""),ROW()-ROW(A$70)+1)))," "),"")</f>
        <v/>
      </c>
      <c r="T72" s="0" t="str">
        <f aca="false" t="array" ref="T72:T72">IFERROR(CONCATENATE(TEXT(INDEX($S$7:$S$67,SMALL(IF($V$7:$V$67&lt;&gt;"",IF($S$7:$S$67&lt;&gt;"",ROW($S$7:$S$67)-MIN(ROW($S$7:$S$67))+1,""),""),ROW()-ROW(A$70)+1)),"##0")," "),"")</f>
        <v/>
      </c>
      <c r="U72" s="0" t="str">
        <f aca="false" t="array" ref="U72:U72">IFERROR(CONCATENATE((INDEX($A$7:$A$67,SMALL(IF($V$7:$V$67&lt;&gt;"",IF($S$7:$S$67&lt;&gt;"",ROW($S$7:$S$67)-MIN(ROW($S$7:$S$67))+1,""),""),ROW()-ROW(A$70)+1))),),"")</f>
        <v/>
      </c>
      <c r="X72" s="0" t="str">
        <f aca="false" t="array" ref="X72:X72">IFERROR(CONCATENATE((INDEX($AA$7:$AA$67,SMALL(IF($AA$7:$AA$67&lt;&gt;"",IF($X$7:$X$67&lt;&gt;"",ROW($X$7:$X$67)-MIN(ROW($X$7:$X$67))+1,""),""),ROW()-ROW(A$70)+1))),","),"")</f>
        <v/>
      </c>
      <c r="Y72" s="0" t="str">
        <f aca="false" t="array" ref="Y72:Y72">IFERROR(CONCATENATE(TEXT(INDEX($X$7:$X$67,SMALL(IF($AA$7:$AA$67&lt;&gt;"",IF($X$7:$X$67&lt;&gt;"",ROW($X$7:$X$67)-MIN(ROW($X$7:$X$67))+1,""),""),ROW()-ROW(A$70)+1)),"##0"),","),"")</f>
        <v/>
      </c>
      <c r="Z72" s="0" t="str">
        <f aca="false" t="array" ref="Z72:Z72">IFERROR(CONCATENATE((INDEX($A$7:$A$67,SMALL(IF($AA$7:$AA$67&lt;&gt;"",IF($X$7:$X$67&lt;&gt;"",ROW($X$7:$X$67)-MIN(ROW($X$7:$X$67))+1,""),""),ROW()-ROW(A$70)+1))),),"")</f>
        <v/>
      </c>
      <c r="AC72" s="0" t="str">
        <f aca="false" t="array" ref="AC72:AC72">IFERROR(CONCATENATE((INDEX($AF$7:$AF$67,SMALL(IF($AF$7:$AF$67&lt;&gt;"",IF($AC$7:$AC$67&lt;&gt;"",ROW($AC$7:$AC$67)-MIN(ROW($AC$7:$AC$67))+1,""),""),ROW()-ROW(A$70)+1)))," "),"")</f>
        <v/>
      </c>
      <c r="AD72" s="0" t="str">
        <f aca="false" t="array" ref="AD72:AD72">IFERROR(CONCATENATE(TEXT(INDEX($AC$7:$AC$67,SMALL(IF($AF$7:$AF$67&lt;&gt;"",IF($AC$7:$AC$67&lt;&gt;"",ROW($AC$7:$AC$67)-MIN(ROW($AC$7:$AC$67))+1,""),""),ROW()-ROW(A$70)+1)),"##0")," "),"")</f>
        <v/>
      </c>
      <c r="AE72" s="0" t="str">
        <f aca="false" t="array" ref="AE72:AE72">IFERROR(CONCATENATE((INDEX($A$7:$A$67,SMALL(IF($AF$7:$AF$67&lt;&gt;"",IF($AC$7:$AC$67&lt;&gt;"",ROW($AC$7:$AC$67)-MIN(ROW($AC$7:$AC$67))+1,""),""),ROW()-ROW(A$70)+1))),),"")</f>
        <v/>
      </c>
      <c r="AH72" s="0" t="str">
        <f aca="false" t="array" ref="AH72:AH72">IFERROR(CONCATENATE((INDEX($AK$7:$AK$67,SMALL(IF($AK$7:$AK$67&lt;&gt;"",IF($AH$7:$AH$67&lt;&gt;"",ROW($AH$7:$AH$67)-MIN(ROW($AH$7:$AH$67))+1,""),""),ROW()-ROW(A$70)+1)))," "),"")</f>
        <v/>
      </c>
      <c r="AI72" s="0" t="str">
        <f aca="false" t="array" ref="AI72:AI72">IFERROR(CONCATENATE(TEXT(INDEX($AH$7:$AH$67,SMALL(IF($AK$7:$AK$67&lt;&gt;"",IF($AH$7:$AH$67&lt;&gt;"",ROW($AH$7:$AH$67)-MIN(ROW($AH$7:$AH$67))+1,""),""),ROW()-ROW(A$70)+1)),"##0")," "),"")</f>
        <v/>
      </c>
      <c r="AJ72" s="0" t="str">
        <f aca="false" t="array" ref="AJ72:AJ72">IFERROR(CONCATENATE((INDEX($A$7:$A$67,SMALL(IF($AK$7:$AK$67&lt;&gt;"",IF($AH$7:$AH$67&lt;&gt;"",ROW($AH$7:$AH$67)-MIN(ROW($AH$7:$AH$67))+1,""),""),ROW()-ROW(A$70)+1))),),"")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IFERROR(CONCATENATE(TEXT(INDEX($I$7:$I$67,SMALL(IF($L$7:$L$67&lt;&gt;"",IF($I$7:$I$67&lt;&gt;"",ROW($I$7:$I$67)-MIN(ROW($I$7:$I$67))+1,""),""),ROW()-ROW(A$70)+1)),"##0"),","),"")</f>
        <v/>
      </c>
      <c r="J73" s="0" t="str">
        <f aca="false" t="array" ref="J73:J73">IFERROR(CONCATENATE((INDEX($L$7:$L$67,SMALL(IF($L$7:$L$67&lt;&gt;"",IF($I$7:$I$67&lt;&gt;"",ROW($I$7:$I$67)-MIN(ROW($I$7:$I$67))+1,""),""),ROW()-ROW(A$70)+1))),","),"")</f>
        <v/>
      </c>
      <c r="K73" s="0" t="str">
        <f aca="false" t="array" ref="K73:K73">IFERROR(CONCATENATE((INDEX($A$7:$A$67,SMALL(IF($L$7:$L$67&lt;&gt;"",IF($I$7:$I$67&lt;&gt;"",ROW($I$7:$I$67)-MIN(ROW($I$7:$I$67))+1,""),""),ROW()-ROW(A$70)+1))),),"")</f>
        <v/>
      </c>
      <c r="N73" s="0" t="str">
        <f aca="false" t="array" ref="N73:N73">IFERROR(CONCATENATE((INDEX($Q$7:$Q$67,SMALL(IF($Q$7:$Q$67&lt;&gt;"",IF($N$7:$N$67&lt;&gt;"",ROW($N$7:$N$67)-MIN(ROW($N$7:$N$67))+1,""),""),ROW()-ROW(A$70)+1)))," "),"")</f>
        <v/>
      </c>
      <c r="O73" s="0" t="str">
        <f aca="false" t="array" ref="O73:O73">IFERROR(CONCATENATE(TEXT(INDEX($N$7:$N$67,SMALL(IF($Q$7:$Q$67&lt;&gt;"",IF($N$7:$N$67&lt;&gt;"",ROW($N$7:$N$67)-MIN(ROW($N$7:$N$67))+1,""),""),ROW()-ROW(A$70)+1)),"##0")," "),"")</f>
        <v/>
      </c>
      <c r="P73" s="0" t="str">
        <f aca="false" t="array" ref="P73:P73">IFERROR(CONCATENATE((INDEX($A$7:$A$67,SMALL(IF($Q$7:$Q$67&lt;&gt;"",IF($N$7:$N$67&lt;&gt;"",ROW($N$7:$N$67)-MIN(ROW($N$7:$N$67))+1,""),""),ROW()-ROW(A$70)+1))),),"")</f>
        <v/>
      </c>
      <c r="S73" s="0" t="str">
        <f aca="false" t="array" ref="S73:S73">IFERROR(CONCATENATE((INDEX($V$7:$V$67,SMALL(IF($V$7:$V$67&lt;&gt;"",IF($S$7:$S$67&lt;&gt;"",ROW($S$7:$S$67)-MIN(ROW($S$7:$S$67))+1,""),""),ROW()-ROW(A$70)+1)))," "),"")</f>
        <v/>
      </c>
      <c r="T73" s="0" t="str">
        <f aca="false" t="array" ref="T73:T73">IFERROR(CONCATENATE(TEXT(INDEX($S$7:$S$67,SMALL(IF($V$7:$V$67&lt;&gt;"",IF($S$7:$S$67&lt;&gt;"",ROW($S$7:$S$67)-MIN(ROW($S$7:$S$67))+1,""),""),ROW()-ROW(A$70)+1)),"##0")," "),"")</f>
        <v/>
      </c>
      <c r="U73" s="0" t="str">
        <f aca="false" t="array" ref="U73:U73">IFERROR(CONCATENATE((INDEX($A$7:$A$67,SMALL(IF($V$7:$V$67&lt;&gt;"",IF($S$7:$S$67&lt;&gt;"",ROW($S$7:$S$67)-MIN(ROW($S$7:$S$67))+1,""),""),ROW()-ROW(A$70)+1))),),"")</f>
        <v/>
      </c>
      <c r="X73" s="0" t="str">
        <f aca="false" t="array" ref="X73:X73">IFERROR(CONCATENATE((INDEX($AA$7:$AA$67,SMALL(IF($AA$7:$AA$67&lt;&gt;"",IF($X$7:$X$67&lt;&gt;"",ROW($X$7:$X$67)-MIN(ROW($X$7:$X$67))+1,""),""),ROW()-ROW(A$70)+1))),","),"")</f>
        <v/>
      </c>
      <c r="Y73" s="0" t="str">
        <f aca="false" t="array" ref="Y73:Y73">IFERROR(CONCATENATE(TEXT(INDEX($X$7:$X$67,SMALL(IF($AA$7:$AA$67&lt;&gt;"",IF($X$7:$X$67&lt;&gt;"",ROW($X$7:$X$67)-MIN(ROW($X$7:$X$67))+1,""),""),ROW()-ROW(A$70)+1)),"##0"),","),"")</f>
        <v/>
      </c>
      <c r="Z73" s="0" t="str">
        <f aca="false" t="array" ref="Z73:Z73">IFERROR(CONCATENATE((INDEX($A$7:$A$67,SMALL(IF($AA$7:$AA$67&lt;&gt;"",IF($X$7:$X$67&lt;&gt;"",ROW($X$7:$X$67)-MIN(ROW($X$7:$X$67))+1,""),""),ROW()-ROW(A$70)+1))),),"")</f>
        <v/>
      </c>
      <c r="AC73" s="0" t="str">
        <f aca="false" t="array" ref="AC73:AC73">IFERROR(CONCATENATE((INDEX($AF$7:$AF$67,SMALL(IF($AF$7:$AF$67&lt;&gt;"",IF($AC$7:$AC$67&lt;&gt;"",ROW($AC$7:$AC$67)-MIN(ROW($AC$7:$AC$67))+1,""),""),ROW()-ROW(A$70)+1)))," "),"")</f>
        <v/>
      </c>
      <c r="AD73" s="0" t="str">
        <f aca="false" t="array" ref="AD73:AD73">IFERROR(CONCATENATE(TEXT(INDEX($AC$7:$AC$67,SMALL(IF($AF$7:$AF$67&lt;&gt;"",IF($AC$7:$AC$67&lt;&gt;"",ROW($AC$7:$AC$67)-MIN(ROW($AC$7:$AC$67))+1,""),""),ROW()-ROW(A$70)+1)),"##0")," "),"")</f>
        <v/>
      </c>
      <c r="AE73" s="0" t="str">
        <f aca="false" t="array" ref="AE73:AE73">IFERROR(CONCATENATE((INDEX($A$7:$A$67,SMALL(IF($AF$7:$AF$67&lt;&gt;"",IF($AC$7:$AC$67&lt;&gt;"",ROW($AC$7:$AC$67)-MIN(ROW($AC$7:$AC$67))+1,""),""),ROW()-ROW(A$70)+1))),),"")</f>
        <v/>
      </c>
      <c r="AH73" s="0" t="str">
        <f aca="false" t="array" ref="AH73:AH73">IFERROR(CONCATENATE((INDEX($AK$7:$AK$67,SMALL(IF($AK$7:$AK$67&lt;&gt;"",IF($AH$7:$AH$67&lt;&gt;"",ROW($AH$7:$AH$67)-MIN(ROW($AH$7:$AH$67))+1,""),""),ROW()-ROW(A$70)+1)))," "),"")</f>
        <v/>
      </c>
      <c r="AI73" s="0" t="str">
        <f aca="false" t="array" ref="AI73:AI73">IFERROR(CONCATENATE(TEXT(INDEX($AH$7:$AH$67,SMALL(IF($AK$7:$AK$67&lt;&gt;"",IF($AH$7:$AH$67&lt;&gt;"",ROW($AH$7:$AH$67)-MIN(ROW($AH$7:$AH$67))+1,""),""),ROW()-ROW(A$70)+1)),"##0")," "),"")</f>
        <v/>
      </c>
      <c r="AJ73" s="0" t="str">
        <f aca="false" t="array" ref="AJ73:AJ73">IFERROR(CONCATENATE((INDEX($A$7:$A$67,SMALL(IF($AK$7:$AK$67&lt;&gt;"",IF($AH$7:$AH$67&lt;&gt;"",ROW($AH$7:$AH$67)-MIN(ROW($AH$7:$AH$67))+1,""),""),ROW()-ROW(A$70)+1))),),"")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IFERROR(CONCATENATE(TEXT(INDEX($I$7:$I$67,SMALL(IF($L$7:$L$67&lt;&gt;"",IF($I$7:$I$67&lt;&gt;"",ROW($I$7:$I$67)-MIN(ROW($I$7:$I$67))+1,""),""),ROW()-ROW(A$70)+1)),"##0"),","),"")</f>
        <v/>
      </c>
      <c r="J74" s="0" t="str">
        <f aca="false" t="array" ref="J74:J74">IFERROR(CONCATENATE((INDEX($L$7:$L$67,SMALL(IF($L$7:$L$67&lt;&gt;"",IF($I$7:$I$67&lt;&gt;"",ROW($I$7:$I$67)-MIN(ROW($I$7:$I$67))+1,""),""),ROW()-ROW(A$70)+1))),","),"")</f>
        <v/>
      </c>
      <c r="K74" s="0" t="str">
        <f aca="false" t="array" ref="K74:K74">IFERROR(CONCATENATE((INDEX($A$7:$A$67,SMALL(IF($L$7:$L$67&lt;&gt;"",IF($I$7:$I$67&lt;&gt;"",ROW($I$7:$I$67)-MIN(ROW($I$7:$I$67))+1,""),""),ROW()-ROW(A$70)+1))),),"")</f>
        <v/>
      </c>
      <c r="N74" s="0" t="str">
        <f aca="false" t="array" ref="N74:N74">IFERROR(CONCATENATE((INDEX($Q$7:$Q$67,SMALL(IF($Q$7:$Q$67&lt;&gt;"",IF($N$7:$N$67&lt;&gt;"",ROW($N$7:$N$67)-MIN(ROW($N$7:$N$67))+1,""),""),ROW()-ROW(A$70)+1)))," "),"")</f>
        <v/>
      </c>
      <c r="O74" s="0" t="str">
        <f aca="false" t="array" ref="O74:O74">IFERROR(CONCATENATE(TEXT(INDEX($N$7:$N$67,SMALL(IF($Q$7:$Q$67&lt;&gt;"",IF($N$7:$N$67&lt;&gt;"",ROW($N$7:$N$67)-MIN(ROW($N$7:$N$67))+1,""),""),ROW()-ROW(A$70)+1)),"##0")," "),"")</f>
        <v/>
      </c>
      <c r="P74" s="0" t="str">
        <f aca="false" t="array" ref="P74:P74">IFERROR(CONCATENATE((INDEX($A$7:$A$67,SMALL(IF($Q$7:$Q$67&lt;&gt;"",IF($N$7:$N$67&lt;&gt;"",ROW($N$7:$N$67)-MIN(ROW($N$7:$N$67))+1,""),""),ROW()-ROW(A$70)+1))),),"")</f>
        <v/>
      </c>
      <c r="S74" s="0" t="str">
        <f aca="false" t="array" ref="S74:S74">IFERROR(CONCATENATE((INDEX($V$7:$V$67,SMALL(IF($V$7:$V$67&lt;&gt;"",IF($S$7:$S$67&lt;&gt;"",ROW($S$7:$S$67)-MIN(ROW($S$7:$S$67))+1,""),""),ROW()-ROW(A$70)+1)))," "),"")</f>
        <v/>
      </c>
      <c r="T74" s="0" t="str">
        <f aca="false" t="array" ref="T74:T74">IFERROR(CONCATENATE(TEXT(INDEX($S$7:$S$67,SMALL(IF($V$7:$V$67&lt;&gt;"",IF($S$7:$S$67&lt;&gt;"",ROW($S$7:$S$67)-MIN(ROW($S$7:$S$67))+1,""),""),ROW()-ROW(A$70)+1)),"##0")," "),"")</f>
        <v/>
      </c>
      <c r="U74" s="0" t="str">
        <f aca="false" t="array" ref="U74:U74">IFERROR(CONCATENATE((INDEX($A$7:$A$67,SMALL(IF($V$7:$V$67&lt;&gt;"",IF($S$7:$S$67&lt;&gt;"",ROW($S$7:$S$67)-MIN(ROW($S$7:$S$67))+1,""),""),ROW()-ROW(A$70)+1))),),"")</f>
        <v/>
      </c>
      <c r="X74" s="0" t="str">
        <f aca="false" t="array" ref="X74:X74">IFERROR(CONCATENATE((INDEX($AA$7:$AA$67,SMALL(IF($AA$7:$AA$67&lt;&gt;"",IF($X$7:$X$67&lt;&gt;"",ROW($X$7:$X$67)-MIN(ROW($X$7:$X$67))+1,""),""),ROW()-ROW(A$70)+1))),","),"")</f>
        <v/>
      </c>
      <c r="Y74" s="0" t="str">
        <f aca="false" t="array" ref="Y74:Y74">IFERROR(CONCATENATE(TEXT(INDEX($X$7:$X$67,SMALL(IF($AA$7:$AA$67&lt;&gt;"",IF($X$7:$X$67&lt;&gt;"",ROW($X$7:$X$67)-MIN(ROW($X$7:$X$67))+1,""),""),ROW()-ROW(A$70)+1)),"##0"),","),"")</f>
        <v/>
      </c>
      <c r="Z74" s="0" t="str">
        <f aca="false" t="array" ref="Z74:Z74">IFERROR(CONCATENATE((INDEX($A$7:$A$67,SMALL(IF($AA$7:$AA$67&lt;&gt;"",IF($X$7:$X$67&lt;&gt;"",ROW($X$7:$X$67)-MIN(ROW($X$7:$X$67))+1,""),""),ROW()-ROW(A$70)+1))),),"")</f>
        <v/>
      </c>
      <c r="AC74" s="0" t="str">
        <f aca="false" t="array" ref="AC74:AC74">IFERROR(CONCATENATE((INDEX($AF$7:$AF$67,SMALL(IF($AF$7:$AF$67&lt;&gt;"",IF($AC$7:$AC$67&lt;&gt;"",ROW($AC$7:$AC$67)-MIN(ROW($AC$7:$AC$67))+1,""),""),ROW()-ROW(A$70)+1)))," "),"")</f>
        <v/>
      </c>
      <c r="AD74" s="0" t="str">
        <f aca="false" t="array" ref="AD74:AD74">IFERROR(CONCATENATE(TEXT(INDEX($AC$7:$AC$67,SMALL(IF($AF$7:$AF$67&lt;&gt;"",IF($AC$7:$AC$67&lt;&gt;"",ROW($AC$7:$AC$67)-MIN(ROW($AC$7:$AC$67))+1,""),""),ROW()-ROW(A$70)+1)),"##0")," "),"")</f>
        <v/>
      </c>
      <c r="AE74" s="0" t="str">
        <f aca="false" t="array" ref="AE74:AE74">IFERROR(CONCATENATE((INDEX($A$7:$A$67,SMALL(IF($AF$7:$AF$67&lt;&gt;"",IF($AC$7:$AC$67&lt;&gt;"",ROW($AC$7:$AC$67)-MIN(ROW($AC$7:$AC$67))+1,""),""),ROW()-ROW(A$70)+1))),),"")</f>
        <v/>
      </c>
      <c r="AH74" s="0" t="str">
        <f aca="false" t="array" ref="AH74:AH74">IFERROR(CONCATENATE((INDEX($AK$7:$AK$67,SMALL(IF($AK$7:$AK$67&lt;&gt;"",IF($AH$7:$AH$67&lt;&gt;"",ROW($AH$7:$AH$67)-MIN(ROW($AH$7:$AH$67))+1,""),""),ROW()-ROW(A$70)+1)))," "),"")</f>
        <v/>
      </c>
      <c r="AI74" s="0" t="str">
        <f aca="false" t="array" ref="AI74:AI74">IFERROR(CONCATENATE(TEXT(INDEX($AH$7:$AH$67,SMALL(IF($AK$7:$AK$67&lt;&gt;"",IF($AH$7:$AH$67&lt;&gt;"",ROW($AH$7:$AH$67)-MIN(ROW($AH$7:$AH$67))+1,""),""),ROW()-ROW(A$70)+1)),"##0")," "),"")</f>
        <v/>
      </c>
      <c r="AJ74" s="0" t="str">
        <f aca="false" t="array" ref="AJ74:AJ74">IFERROR(CONCATENATE((INDEX($A$7:$A$67,SMALL(IF($AK$7:$AK$67&lt;&gt;"",IF($AH$7:$AH$67&lt;&gt;"",ROW($AH$7:$AH$67)-MIN(ROW($AH$7:$AH$67))+1,""),""),ROW()-ROW(A$70)+1))),),"")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IFERROR(CONCATENATE(TEXT(INDEX($I$7:$I$67,SMALL(IF($L$7:$L$67&lt;&gt;"",IF($I$7:$I$67&lt;&gt;"",ROW($I$7:$I$67)-MIN(ROW($I$7:$I$67))+1,""),""),ROW()-ROW(A$70)+1)),"##0"),","),"")</f>
        <v/>
      </c>
      <c r="J75" s="0" t="str">
        <f aca="false" t="array" ref="J75:J75">IFERROR(CONCATENATE((INDEX($L$7:$L$67,SMALL(IF($L$7:$L$67&lt;&gt;"",IF($I$7:$I$67&lt;&gt;"",ROW($I$7:$I$67)-MIN(ROW($I$7:$I$67))+1,""),""),ROW()-ROW(A$70)+1))),","),"")</f>
        <v/>
      </c>
      <c r="K75" s="0" t="str">
        <f aca="false" t="array" ref="K75:K75">IFERROR(CONCATENATE((INDEX($A$7:$A$67,SMALL(IF($L$7:$L$67&lt;&gt;"",IF($I$7:$I$67&lt;&gt;"",ROW($I$7:$I$67)-MIN(ROW($I$7:$I$67))+1,""),""),ROW()-ROW(A$70)+1))),),"")</f>
        <v/>
      </c>
      <c r="N75" s="0" t="str">
        <f aca="false" t="array" ref="N75:N75">IFERROR(CONCATENATE((INDEX($Q$7:$Q$67,SMALL(IF($Q$7:$Q$67&lt;&gt;"",IF($N$7:$N$67&lt;&gt;"",ROW($N$7:$N$67)-MIN(ROW($N$7:$N$67))+1,""),""),ROW()-ROW(A$70)+1)))," "),"")</f>
        <v/>
      </c>
      <c r="O75" s="0" t="str">
        <f aca="false" t="array" ref="O75:O75">IFERROR(CONCATENATE(TEXT(INDEX($N$7:$N$67,SMALL(IF($Q$7:$Q$67&lt;&gt;"",IF($N$7:$N$67&lt;&gt;"",ROW($N$7:$N$67)-MIN(ROW($N$7:$N$67))+1,""),""),ROW()-ROW(A$70)+1)),"##0")," "),"")</f>
        <v/>
      </c>
      <c r="P75" s="0" t="str">
        <f aca="false" t="array" ref="P75:P75">IFERROR(CONCATENATE((INDEX($A$7:$A$67,SMALL(IF($Q$7:$Q$67&lt;&gt;"",IF($N$7:$N$67&lt;&gt;"",ROW($N$7:$N$67)-MIN(ROW($N$7:$N$67))+1,""),""),ROW()-ROW(A$70)+1))),),"")</f>
        <v/>
      </c>
      <c r="S75" s="0" t="str">
        <f aca="false" t="array" ref="S75:S75">IFERROR(CONCATENATE((INDEX($V$7:$V$67,SMALL(IF($V$7:$V$67&lt;&gt;"",IF($S$7:$S$67&lt;&gt;"",ROW($S$7:$S$67)-MIN(ROW($S$7:$S$67))+1,""),""),ROW()-ROW(A$70)+1)))," "),"")</f>
        <v/>
      </c>
      <c r="T75" s="0" t="str">
        <f aca="false" t="array" ref="T75:T75">IFERROR(CONCATENATE(TEXT(INDEX($S$7:$S$67,SMALL(IF($V$7:$V$67&lt;&gt;"",IF($S$7:$S$67&lt;&gt;"",ROW($S$7:$S$67)-MIN(ROW($S$7:$S$67))+1,""),""),ROW()-ROW(A$70)+1)),"##0")," "),"")</f>
        <v/>
      </c>
      <c r="U75" s="0" t="str">
        <f aca="false" t="array" ref="U75:U75">IFERROR(CONCATENATE((INDEX($A$7:$A$67,SMALL(IF($V$7:$V$67&lt;&gt;"",IF($S$7:$S$67&lt;&gt;"",ROW($S$7:$S$67)-MIN(ROW($S$7:$S$67))+1,""),""),ROW()-ROW(A$70)+1))),),"")</f>
        <v/>
      </c>
      <c r="X75" s="0" t="str">
        <f aca="false" t="array" ref="X75:X75">IFERROR(CONCATENATE((INDEX($AA$7:$AA$67,SMALL(IF($AA$7:$AA$67&lt;&gt;"",IF($X$7:$X$67&lt;&gt;"",ROW($X$7:$X$67)-MIN(ROW($X$7:$X$67))+1,""),""),ROW()-ROW(A$70)+1))),","),"")</f>
        <v/>
      </c>
      <c r="Y75" s="0" t="str">
        <f aca="false" t="array" ref="Y75:Y75">IFERROR(CONCATENATE(TEXT(INDEX($X$7:$X$67,SMALL(IF($AA$7:$AA$67&lt;&gt;"",IF($X$7:$X$67&lt;&gt;"",ROW($X$7:$X$67)-MIN(ROW($X$7:$X$67))+1,""),""),ROW()-ROW(A$70)+1)),"##0"),","),"")</f>
        <v/>
      </c>
      <c r="Z75" s="0" t="str">
        <f aca="false" t="array" ref="Z75:Z75">IFERROR(CONCATENATE((INDEX($A$7:$A$67,SMALL(IF($AA$7:$AA$67&lt;&gt;"",IF($X$7:$X$67&lt;&gt;"",ROW($X$7:$X$67)-MIN(ROW($X$7:$X$67))+1,""),""),ROW()-ROW(A$70)+1))),),"")</f>
        <v/>
      </c>
      <c r="AC75" s="0" t="str">
        <f aca="false" t="array" ref="AC75:AC75">IFERROR(CONCATENATE((INDEX($AF$7:$AF$67,SMALL(IF($AF$7:$AF$67&lt;&gt;"",IF($AC$7:$AC$67&lt;&gt;"",ROW($AC$7:$AC$67)-MIN(ROW($AC$7:$AC$67))+1,""),""),ROW()-ROW(A$70)+1)))," "),"")</f>
        <v/>
      </c>
      <c r="AD75" s="0" t="str">
        <f aca="false" t="array" ref="AD75:AD75">IFERROR(CONCATENATE(TEXT(INDEX($AC$7:$AC$67,SMALL(IF($AF$7:$AF$67&lt;&gt;"",IF($AC$7:$AC$67&lt;&gt;"",ROW($AC$7:$AC$67)-MIN(ROW($AC$7:$AC$67))+1,""),""),ROW()-ROW(A$70)+1)),"##0")," "),"")</f>
        <v/>
      </c>
      <c r="AE75" s="0" t="str">
        <f aca="false" t="array" ref="AE75:AE75">IFERROR(CONCATENATE((INDEX($A$7:$A$67,SMALL(IF($AF$7:$AF$67&lt;&gt;"",IF($AC$7:$AC$67&lt;&gt;"",ROW($AC$7:$AC$67)-MIN(ROW($AC$7:$AC$67))+1,""),""),ROW()-ROW(A$70)+1))),),"")</f>
        <v/>
      </c>
      <c r="AH75" s="0" t="str">
        <f aca="false" t="array" ref="AH75:AH75">IFERROR(CONCATENATE((INDEX($AK$7:$AK$67,SMALL(IF($AK$7:$AK$67&lt;&gt;"",IF($AH$7:$AH$67&lt;&gt;"",ROW($AH$7:$AH$67)-MIN(ROW($AH$7:$AH$67))+1,""),""),ROW()-ROW(A$70)+1)))," "),"")</f>
        <v/>
      </c>
      <c r="AI75" s="0" t="str">
        <f aca="false" t="array" ref="AI75:AI75">IFERROR(CONCATENATE(TEXT(INDEX($AH$7:$AH$67,SMALL(IF($AK$7:$AK$67&lt;&gt;"",IF($AH$7:$AH$67&lt;&gt;"",ROW($AH$7:$AH$67)-MIN(ROW($AH$7:$AH$67))+1,""),""),ROW()-ROW(A$70)+1)),"##0")," "),"")</f>
        <v/>
      </c>
      <c r="AJ75" s="0" t="str">
        <f aca="false" t="array" ref="AJ75:AJ75">IFERROR(CONCATENATE((INDEX($A$7:$A$67,SMALL(IF($AK$7:$AK$67&lt;&gt;"",IF($AH$7:$AH$67&lt;&gt;"",ROW($AH$7:$AH$67)-MIN(ROW($AH$7:$AH$67))+1,""),""),ROW()-ROW(A$70)+1))),),"")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IFERROR(CONCATENATE(TEXT(INDEX($I$7:$I$67,SMALL(IF($L$7:$L$67&lt;&gt;"",IF($I$7:$I$67&lt;&gt;"",ROW($I$7:$I$67)-MIN(ROW($I$7:$I$67))+1,""),""),ROW()-ROW(A$70)+1)),"##0"),","),"")</f>
        <v/>
      </c>
      <c r="J76" s="0" t="str">
        <f aca="false" t="array" ref="J76:J76">IFERROR(CONCATENATE((INDEX($L$7:$L$67,SMALL(IF($L$7:$L$67&lt;&gt;"",IF($I$7:$I$67&lt;&gt;"",ROW($I$7:$I$67)-MIN(ROW($I$7:$I$67))+1,""),""),ROW()-ROW(A$70)+1))),","),"")</f>
        <v/>
      </c>
      <c r="K76" s="0" t="str">
        <f aca="false" t="array" ref="K76:K76">IFERROR(CONCATENATE((INDEX($A$7:$A$67,SMALL(IF($L$7:$L$67&lt;&gt;"",IF($I$7:$I$67&lt;&gt;"",ROW($I$7:$I$67)-MIN(ROW($I$7:$I$67))+1,""),""),ROW()-ROW(A$70)+1))),),"")</f>
        <v/>
      </c>
      <c r="N76" s="0" t="str">
        <f aca="false" t="array" ref="N76:N76">IFERROR(CONCATENATE((INDEX($Q$7:$Q$67,SMALL(IF($Q$7:$Q$67&lt;&gt;"",IF($N$7:$N$67&lt;&gt;"",ROW($N$7:$N$67)-MIN(ROW($N$7:$N$67))+1,""),""),ROW()-ROW(A$70)+1)))," "),"")</f>
        <v/>
      </c>
      <c r="O76" s="0" t="str">
        <f aca="false" t="array" ref="O76:O76">IFERROR(CONCATENATE(TEXT(INDEX($N$7:$N$67,SMALL(IF($Q$7:$Q$67&lt;&gt;"",IF($N$7:$N$67&lt;&gt;"",ROW($N$7:$N$67)-MIN(ROW($N$7:$N$67))+1,""),""),ROW()-ROW(A$70)+1)),"##0")," "),"")</f>
        <v/>
      </c>
      <c r="P76" s="0" t="str">
        <f aca="false" t="array" ref="P76:P76">IFERROR(CONCATENATE((INDEX($A$7:$A$67,SMALL(IF($Q$7:$Q$67&lt;&gt;"",IF($N$7:$N$67&lt;&gt;"",ROW($N$7:$N$67)-MIN(ROW($N$7:$N$67))+1,""),""),ROW()-ROW(A$70)+1))),),"")</f>
        <v/>
      </c>
      <c r="S76" s="0" t="str">
        <f aca="false" t="array" ref="S76:S76">IFERROR(CONCATENATE((INDEX($V$7:$V$67,SMALL(IF($V$7:$V$67&lt;&gt;"",IF($S$7:$S$67&lt;&gt;"",ROW($S$7:$S$67)-MIN(ROW($S$7:$S$67))+1,""),""),ROW()-ROW(A$70)+1)))," "),"")</f>
        <v/>
      </c>
      <c r="T76" s="0" t="str">
        <f aca="false" t="array" ref="T76:T76">IFERROR(CONCATENATE(TEXT(INDEX($S$7:$S$67,SMALL(IF($V$7:$V$67&lt;&gt;"",IF($S$7:$S$67&lt;&gt;"",ROW($S$7:$S$67)-MIN(ROW($S$7:$S$67))+1,""),""),ROW()-ROW(A$70)+1)),"##0")," "),"")</f>
        <v/>
      </c>
      <c r="U76" s="0" t="str">
        <f aca="false" t="array" ref="U76:U76">IFERROR(CONCATENATE((INDEX($A$7:$A$67,SMALL(IF($V$7:$V$67&lt;&gt;"",IF($S$7:$S$67&lt;&gt;"",ROW($S$7:$S$67)-MIN(ROW($S$7:$S$67))+1,""),""),ROW()-ROW(A$70)+1))),),"")</f>
        <v/>
      </c>
      <c r="X76" s="0" t="str">
        <f aca="false" t="array" ref="X76:X76">IFERROR(CONCATENATE((INDEX($AA$7:$AA$67,SMALL(IF($AA$7:$AA$67&lt;&gt;"",IF($X$7:$X$67&lt;&gt;"",ROW($X$7:$X$67)-MIN(ROW($X$7:$X$67))+1,""),""),ROW()-ROW(A$70)+1))),","),"")</f>
        <v/>
      </c>
      <c r="Y76" s="0" t="str">
        <f aca="false" t="array" ref="Y76:Y76">IFERROR(CONCATENATE(TEXT(INDEX($X$7:$X$67,SMALL(IF($AA$7:$AA$67&lt;&gt;"",IF($X$7:$X$67&lt;&gt;"",ROW($X$7:$X$67)-MIN(ROW($X$7:$X$67))+1,""),""),ROW()-ROW(A$70)+1)),"##0"),","),"")</f>
        <v/>
      </c>
      <c r="Z76" s="0" t="str">
        <f aca="false" t="array" ref="Z76:Z76">IFERROR(CONCATENATE((INDEX($A$7:$A$67,SMALL(IF($AA$7:$AA$67&lt;&gt;"",IF($X$7:$X$67&lt;&gt;"",ROW($X$7:$X$67)-MIN(ROW($X$7:$X$67))+1,""),""),ROW()-ROW(A$70)+1))),),"")</f>
        <v/>
      </c>
      <c r="AC76" s="0" t="str">
        <f aca="false" t="array" ref="AC76:AC76">IFERROR(CONCATENATE((INDEX($AF$7:$AF$67,SMALL(IF($AF$7:$AF$67&lt;&gt;"",IF($AC$7:$AC$67&lt;&gt;"",ROW($AC$7:$AC$67)-MIN(ROW($AC$7:$AC$67))+1,""),""),ROW()-ROW(A$70)+1)))," "),"")</f>
        <v/>
      </c>
      <c r="AD76" s="0" t="str">
        <f aca="false" t="array" ref="AD76:AD76">IFERROR(CONCATENATE(TEXT(INDEX($AC$7:$AC$67,SMALL(IF($AF$7:$AF$67&lt;&gt;"",IF($AC$7:$AC$67&lt;&gt;"",ROW($AC$7:$AC$67)-MIN(ROW($AC$7:$AC$67))+1,""),""),ROW()-ROW(A$70)+1)),"##0")," "),"")</f>
        <v/>
      </c>
      <c r="AE76" s="0" t="str">
        <f aca="false" t="array" ref="AE76:AE76">IFERROR(CONCATENATE((INDEX($A$7:$A$67,SMALL(IF($AF$7:$AF$67&lt;&gt;"",IF($AC$7:$AC$67&lt;&gt;"",ROW($AC$7:$AC$67)-MIN(ROW($AC$7:$AC$67))+1,""),""),ROW()-ROW(A$70)+1))),),"")</f>
        <v/>
      </c>
      <c r="AH76" s="0" t="str">
        <f aca="false" t="array" ref="AH76:AH76">IFERROR(CONCATENATE((INDEX($AK$7:$AK$67,SMALL(IF($AK$7:$AK$67&lt;&gt;"",IF($AH$7:$AH$67&lt;&gt;"",ROW($AH$7:$AH$67)-MIN(ROW($AH$7:$AH$67))+1,""),""),ROW()-ROW(A$70)+1)))," "),"")</f>
        <v/>
      </c>
      <c r="AI76" s="0" t="str">
        <f aca="false" t="array" ref="AI76:AI76">IFERROR(CONCATENATE(TEXT(INDEX($AH$7:$AH$67,SMALL(IF($AK$7:$AK$67&lt;&gt;"",IF($AH$7:$AH$67&lt;&gt;"",ROW($AH$7:$AH$67)-MIN(ROW($AH$7:$AH$67))+1,""),""),ROW()-ROW(A$70)+1)),"##0")," "),"")</f>
        <v/>
      </c>
      <c r="AJ76" s="0" t="str">
        <f aca="false" t="array" ref="AJ76:AJ76">IFERROR(CONCATENATE((INDEX($A$7:$A$67,SMALL(IF($AK$7:$AK$67&lt;&gt;"",IF($AH$7:$AH$67&lt;&gt;"",ROW($AH$7:$AH$67)-MIN(ROW($AH$7:$AH$67))+1,""),""),ROW()-ROW(A$70)+1))),),"")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IFERROR(CONCATENATE(TEXT(INDEX($I$7:$I$67,SMALL(IF($L$7:$L$67&lt;&gt;"",IF($I$7:$I$67&lt;&gt;"",ROW($I$7:$I$67)-MIN(ROW($I$7:$I$67))+1,""),""),ROW()-ROW(A$70)+1)),"##0"),","),"")</f>
        <v/>
      </c>
      <c r="J77" s="0" t="str">
        <f aca="false" t="array" ref="J77:J77">IFERROR(CONCATENATE((INDEX($L$7:$L$67,SMALL(IF($L$7:$L$67&lt;&gt;"",IF($I$7:$I$67&lt;&gt;"",ROW($I$7:$I$67)-MIN(ROW($I$7:$I$67))+1,""),""),ROW()-ROW(A$70)+1))),","),"")</f>
        <v/>
      </c>
      <c r="K77" s="0" t="str">
        <f aca="false" t="array" ref="K77:K77">IFERROR(CONCATENATE((INDEX($A$7:$A$67,SMALL(IF($L$7:$L$67&lt;&gt;"",IF($I$7:$I$67&lt;&gt;"",ROW($I$7:$I$67)-MIN(ROW($I$7:$I$67))+1,""),""),ROW()-ROW(A$70)+1))),),"")</f>
        <v/>
      </c>
      <c r="N77" s="0" t="str">
        <f aca="false" t="array" ref="N77:N77">IFERROR(CONCATENATE((INDEX($Q$7:$Q$67,SMALL(IF($Q$7:$Q$67&lt;&gt;"",IF($N$7:$N$67&lt;&gt;"",ROW($N$7:$N$67)-MIN(ROW($N$7:$N$67))+1,""),""),ROW()-ROW(A$70)+1)))," "),"")</f>
        <v/>
      </c>
      <c r="O77" s="0" t="str">
        <f aca="false" t="array" ref="O77:O77">IFERROR(CONCATENATE(TEXT(INDEX($N$7:$N$67,SMALL(IF($Q$7:$Q$67&lt;&gt;"",IF($N$7:$N$67&lt;&gt;"",ROW($N$7:$N$67)-MIN(ROW($N$7:$N$67))+1,""),""),ROW()-ROW(A$70)+1)),"##0")," "),"")</f>
        <v/>
      </c>
      <c r="P77" s="0" t="str">
        <f aca="false" t="array" ref="P77:P77">IFERROR(CONCATENATE((INDEX($A$7:$A$67,SMALL(IF($Q$7:$Q$67&lt;&gt;"",IF($N$7:$N$67&lt;&gt;"",ROW($N$7:$N$67)-MIN(ROW($N$7:$N$67))+1,""),""),ROW()-ROW(A$70)+1))),),"")</f>
        <v/>
      </c>
      <c r="S77" s="0" t="str">
        <f aca="false" t="array" ref="S77:S77">IFERROR(CONCATENATE((INDEX($V$7:$V$67,SMALL(IF($V$7:$V$67&lt;&gt;"",IF($S$7:$S$67&lt;&gt;"",ROW($S$7:$S$67)-MIN(ROW($S$7:$S$67))+1,""),""),ROW()-ROW(A$70)+1)))," "),"")</f>
        <v/>
      </c>
      <c r="T77" s="0" t="str">
        <f aca="false" t="array" ref="T77:T77">IFERROR(CONCATENATE(TEXT(INDEX($S$7:$S$67,SMALL(IF($V$7:$V$67&lt;&gt;"",IF($S$7:$S$67&lt;&gt;"",ROW($S$7:$S$67)-MIN(ROW($S$7:$S$67))+1,""),""),ROW()-ROW(A$70)+1)),"##0")," "),"")</f>
        <v/>
      </c>
      <c r="U77" s="0" t="str">
        <f aca="false" t="array" ref="U77:U77">IFERROR(CONCATENATE((INDEX($A$7:$A$67,SMALL(IF($V$7:$V$67&lt;&gt;"",IF($S$7:$S$67&lt;&gt;"",ROW($S$7:$S$67)-MIN(ROW($S$7:$S$67))+1,""),""),ROW()-ROW(A$70)+1))),),"")</f>
        <v/>
      </c>
      <c r="X77" s="0" t="str">
        <f aca="false" t="array" ref="X77:X77">IFERROR(CONCATENATE((INDEX($AA$7:$AA$67,SMALL(IF($AA$7:$AA$67&lt;&gt;"",IF($X$7:$X$67&lt;&gt;"",ROW($X$7:$X$67)-MIN(ROW($X$7:$X$67))+1,""),""),ROW()-ROW(A$70)+1))),","),"")</f>
        <v/>
      </c>
      <c r="Y77" s="0" t="str">
        <f aca="false" t="array" ref="Y77:Y77">IFERROR(CONCATENATE(TEXT(INDEX($X$7:$X$67,SMALL(IF($AA$7:$AA$67&lt;&gt;"",IF($X$7:$X$67&lt;&gt;"",ROW($X$7:$X$67)-MIN(ROW($X$7:$X$67))+1,""),""),ROW()-ROW(A$70)+1)),"##0"),","),"")</f>
        <v/>
      </c>
      <c r="Z77" s="0" t="str">
        <f aca="false" t="array" ref="Z77:Z77">IFERROR(CONCATENATE((INDEX($A$7:$A$67,SMALL(IF($AA$7:$AA$67&lt;&gt;"",IF($X$7:$X$67&lt;&gt;"",ROW($X$7:$X$67)-MIN(ROW($X$7:$X$67))+1,""),""),ROW()-ROW(A$70)+1))),),"")</f>
        <v/>
      </c>
      <c r="AC77" s="0" t="str">
        <f aca="false" t="array" ref="AC77:AC77">IFERROR(CONCATENATE((INDEX($AF$7:$AF$67,SMALL(IF($AF$7:$AF$67&lt;&gt;"",IF($AC$7:$AC$67&lt;&gt;"",ROW($AC$7:$AC$67)-MIN(ROW($AC$7:$AC$67))+1,""),""),ROW()-ROW(A$70)+1)))," "),"")</f>
        <v/>
      </c>
      <c r="AD77" s="0" t="str">
        <f aca="false" t="array" ref="AD77:AD77">IFERROR(CONCATENATE(TEXT(INDEX($AC$7:$AC$67,SMALL(IF($AF$7:$AF$67&lt;&gt;"",IF($AC$7:$AC$67&lt;&gt;"",ROW($AC$7:$AC$67)-MIN(ROW($AC$7:$AC$67))+1,""),""),ROW()-ROW(A$70)+1)),"##0")," "),"")</f>
        <v/>
      </c>
      <c r="AE77" s="0" t="str">
        <f aca="false" t="array" ref="AE77:AE77">IFERROR(CONCATENATE((INDEX($A$7:$A$67,SMALL(IF($AF$7:$AF$67&lt;&gt;"",IF($AC$7:$AC$67&lt;&gt;"",ROW($AC$7:$AC$67)-MIN(ROW($AC$7:$AC$67))+1,""),""),ROW()-ROW(A$70)+1))),),"")</f>
        <v/>
      </c>
      <c r="AH77" s="0" t="str">
        <f aca="false" t="array" ref="AH77:AH77">IFERROR(CONCATENATE((INDEX($AK$7:$AK$67,SMALL(IF($AK$7:$AK$67&lt;&gt;"",IF($AH$7:$AH$67&lt;&gt;"",ROW($AH$7:$AH$67)-MIN(ROW($AH$7:$AH$67))+1,""),""),ROW()-ROW(A$70)+1)))," "),"")</f>
        <v/>
      </c>
      <c r="AI77" s="0" t="str">
        <f aca="false" t="array" ref="AI77:AI77">IFERROR(CONCATENATE(TEXT(INDEX($AH$7:$AH$67,SMALL(IF($AK$7:$AK$67&lt;&gt;"",IF($AH$7:$AH$67&lt;&gt;"",ROW($AH$7:$AH$67)-MIN(ROW($AH$7:$AH$67))+1,""),""),ROW()-ROW(A$70)+1)),"##0")," "),"")</f>
        <v/>
      </c>
      <c r="AJ77" s="0" t="str">
        <f aca="false" t="array" ref="AJ77:AJ77">IFERROR(CONCATENATE((INDEX($A$7:$A$67,SMALL(IF($AK$7:$AK$67&lt;&gt;"",IF($AH$7:$AH$67&lt;&gt;"",ROW($AH$7:$AH$67)-MIN(ROW($AH$7:$AH$67))+1,""),""),ROW()-ROW(A$70)+1))),),"")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IFERROR(CONCATENATE(TEXT(INDEX($I$7:$I$67,SMALL(IF($L$7:$L$67&lt;&gt;"",IF($I$7:$I$67&lt;&gt;"",ROW($I$7:$I$67)-MIN(ROW($I$7:$I$67))+1,""),""),ROW()-ROW(A$70)+1)),"##0"),","),"")</f>
        <v/>
      </c>
      <c r="J78" s="0" t="str">
        <f aca="false" t="array" ref="J78:J78">IFERROR(CONCATENATE((INDEX($L$7:$L$67,SMALL(IF($L$7:$L$67&lt;&gt;"",IF($I$7:$I$67&lt;&gt;"",ROW($I$7:$I$67)-MIN(ROW($I$7:$I$67))+1,""),""),ROW()-ROW(A$70)+1))),","),"")</f>
        <v/>
      </c>
      <c r="K78" s="0" t="str">
        <f aca="false" t="array" ref="K78:K78">IFERROR(CONCATENATE((INDEX($A$7:$A$67,SMALL(IF($L$7:$L$67&lt;&gt;"",IF($I$7:$I$67&lt;&gt;"",ROW($I$7:$I$67)-MIN(ROW($I$7:$I$67))+1,""),""),ROW()-ROW(A$70)+1))),),"")</f>
        <v/>
      </c>
      <c r="N78" s="0" t="str">
        <f aca="false" t="array" ref="N78:N78">IFERROR(CONCATENATE((INDEX($Q$7:$Q$67,SMALL(IF($Q$7:$Q$67&lt;&gt;"",IF($N$7:$N$67&lt;&gt;"",ROW($N$7:$N$67)-MIN(ROW($N$7:$N$67))+1,""),""),ROW()-ROW(A$70)+1)))," "),"")</f>
        <v/>
      </c>
      <c r="O78" s="0" t="str">
        <f aca="false" t="array" ref="O78:O78">IFERROR(CONCATENATE(TEXT(INDEX($N$7:$N$67,SMALL(IF($Q$7:$Q$67&lt;&gt;"",IF($N$7:$N$67&lt;&gt;"",ROW($N$7:$N$67)-MIN(ROW($N$7:$N$67))+1,""),""),ROW()-ROW(A$70)+1)),"##0")," "),"")</f>
        <v/>
      </c>
      <c r="P78" s="0" t="str">
        <f aca="false" t="array" ref="P78:P78">IFERROR(CONCATENATE((INDEX($A$7:$A$67,SMALL(IF($Q$7:$Q$67&lt;&gt;"",IF($N$7:$N$67&lt;&gt;"",ROW($N$7:$N$67)-MIN(ROW($N$7:$N$67))+1,""),""),ROW()-ROW(A$70)+1))),),"")</f>
        <v/>
      </c>
      <c r="S78" s="0" t="str">
        <f aca="false" t="array" ref="S78:S78">IFERROR(CONCATENATE((INDEX($V$7:$V$67,SMALL(IF($V$7:$V$67&lt;&gt;"",IF($S$7:$S$67&lt;&gt;"",ROW($S$7:$S$67)-MIN(ROW($S$7:$S$67))+1,""),""),ROW()-ROW(A$70)+1)))," "),"")</f>
        <v/>
      </c>
      <c r="T78" s="0" t="str">
        <f aca="false" t="array" ref="T78:T78">IFERROR(CONCATENATE(TEXT(INDEX($S$7:$S$67,SMALL(IF($V$7:$V$67&lt;&gt;"",IF($S$7:$S$67&lt;&gt;"",ROW($S$7:$S$67)-MIN(ROW($S$7:$S$67))+1,""),""),ROW()-ROW(A$70)+1)),"##0")," "),"")</f>
        <v/>
      </c>
      <c r="U78" s="0" t="str">
        <f aca="false" t="array" ref="U78:U78">IFERROR(CONCATENATE((INDEX($A$7:$A$67,SMALL(IF($V$7:$V$67&lt;&gt;"",IF($S$7:$S$67&lt;&gt;"",ROW($S$7:$S$67)-MIN(ROW($S$7:$S$67))+1,""),""),ROW()-ROW(A$70)+1))),),"")</f>
        <v/>
      </c>
      <c r="X78" s="0" t="str">
        <f aca="false" t="array" ref="X78:X78">IFERROR(CONCATENATE((INDEX($AA$7:$AA$67,SMALL(IF($AA$7:$AA$67&lt;&gt;"",IF($X$7:$X$67&lt;&gt;"",ROW($X$7:$X$67)-MIN(ROW($X$7:$X$67))+1,""),""),ROW()-ROW(A$70)+1))),","),"")</f>
        <v/>
      </c>
      <c r="Y78" s="0" t="str">
        <f aca="false" t="array" ref="Y78:Y78">IFERROR(CONCATENATE(TEXT(INDEX($X$7:$X$67,SMALL(IF($AA$7:$AA$67&lt;&gt;"",IF($X$7:$X$67&lt;&gt;"",ROW($X$7:$X$67)-MIN(ROW($X$7:$X$67))+1,""),""),ROW()-ROW(A$70)+1)),"##0"),","),"")</f>
        <v/>
      </c>
      <c r="Z78" s="0" t="str">
        <f aca="false" t="array" ref="Z78:Z78">IFERROR(CONCATENATE((INDEX($A$7:$A$67,SMALL(IF($AA$7:$AA$67&lt;&gt;"",IF($X$7:$X$67&lt;&gt;"",ROW($X$7:$X$67)-MIN(ROW($X$7:$X$67))+1,""),""),ROW()-ROW(A$70)+1))),),"")</f>
        <v/>
      </c>
      <c r="AC78" s="0" t="str">
        <f aca="false" t="array" ref="AC78:AC78">IFERROR(CONCATENATE((INDEX($AF$7:$AF$67,SMALL(IF($AF$7:$AF$67&lt;&gt;"",IF($AC$7:$AC$67&lt;&gt;"",ROW($AC$7:$AC$67)-MIN(ROW($AC$7:$AC$67))+1,""),""),ROW()-ROW(A$70)+1)))," "),"")</f>
        <v/>
      </c>
      <c r="AD78" s="0" t="str">
        <f aca="false" t="array" ref="AD78:AD78">IFERROR(CONCATENATE(TEXT(INDEX($AC$7:$AC$67,SMALL(IF($AF$7:$AF$67&lt;&gt;"",IF($AC$7:$AC$67&lt;&gt;"",ROW($AC$7:$AC$67)-MIN(ROW($AC$7:$AC$67))+1,""),""),ROW()-ROW(A$70)+1)),"##0")," "),"")</f>
        <v/>
      </c>
      <c r="AE78" s="0" t="str">
        <f aca="false" t="array" ref="AE78:AE78">IFERROR(CONCATENATE((INDEX($A$7:$A$67,SMALL(IF($AF$7:$AF$67&lt;&gt;"",IF($AC$7:$AC$67&lt;&gt;"",ROW($AC$7:$AC$67)-MIN(ROW($AC$7:$AC$67))+1,""),""),ROW()-ROW(A$70)+1))),),"")</f>
        <v/>
      </c>
      <c r="AH78" s="0" t="str">
        <f aca="false" t="array" ref="AH78:AH78">IFERROR(CONCATENATE((INDEX($AK$7:$AK$67,SMALL(IF($AK$7:$AK$67&lt;&gt;"",IF($AH$7:$AH$67&lt;&gt;"",ROW($AH$7:$AH$67)-MIN(ROW($AH$7:$AH$67))+1,""),""),ROW()-ROW(A$70)+1)))," "),"")</f>
        <v/>
      </c>
      <c r="AI78" s="0" t="str">
        <f aca="false" t="array" ref="AI78:AI78">IFERROR(CONCATENATE(TEXT(INDEX($AH$7:$AH$67,SMALL(IF($AK$7:$AK$67&lt;&gt;"",IF($AH$7:$AH$67&lt;&gt;"",ROW($AH$7:$AH$67)-MIN(ROW($AH$7:$AH$67))+1,""),""),ROW()-ROW(A$70)+1)),"##0")," "),"")</f>
        <v/>
      </c>
      <c r="AJ78" s="0" t="str">
        <f aca="false" t="array" ref="AJ78:AJ78">IFERROR(CONCATENATE((INDEX($A$7:$A$67,SMALL(IF($AK$7:$AK$67&lt;&gt;"",IF($AH$7:$AH$67&lt;&gt;"",ROW($AH$7:$AH$67)-MIN(ROW($AH$7:$AH$67))+1,""),""),ROW()-ROW(A$70)+1))),),"")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IFERROR(CONCATENATE(TEXT(INDEX($I$7:$I$67,SMALL(IF($L$7:$L$67&lt;&gt;"",IF($I$7:$I$67&lt;&gt;"",ROW($I$7:$I$67)-MIN(ROW($I$7:$I$67))+1,""),""),ROW()-ROW(A$70)+1)),"##0"),","),"")</f>
        <v/>
      </c>
      <c r="J79" s="0" t="str">
        <f aca="false" t="array" ref="J79:J79">IFERROR(CONCATENATE((INDEX($L$7:$L$67,SMALL(IF($L$7:$L$67&lt;&gt;"",IF($I$7:$I$67&lt;&gt;"",ROW($I$7:$I$67)-MIN(ROW($I$7:$I$67))+1,""),""),ROW()-ROW(A$70)+1))),","),"")</f>
        <v/>
      </c>
      <c r="K79" s="0" t="str">
        <f aca="false" t="array" ref="K79:K79">IFERROR(CONCATENATE((INDEX($A$7:$A$67,SMALL(IF($L$7:$L$67&lt;&gt;"",IF($I$7:$I$67&lt;&gt;"",ROW($I$7:$I$67)-MIN(ROW($I$7:$I$67))+1,""),""),ROW()-ROW(A$70)+1))),),"")</f>
        <v/>
      </c>
      <c r="N79" s="0" t="str">
        <f aca="false" t="array" ref="N79:N79">IFERROR(CONCATENATE((INDEX($Q$7:$Q$67,SMALL(IF($Q$7:$Q$67&lt;&gt;"",IF($N$7:$N$67&lt;&gt;"",ROW($N$7:$N$67)-MIN(ROW($N$7:$N$67))+1,""),""),ROW()-ROW(A$70)+1)))," "),"")</f>
        <v/>
      </c>
      <c r="O79" s="0" t="str">
        <f aca="false" t="array" ref="O79:O79">IFERROR(CONCATENATE(TEXT(INDEX($N$7:$N$67,SMALL(IF($Q$7:$Q$67&lt;&gt;"",IF($N$7:$N$67&lt;&gt;"",ROW($N$7:$N$67)-MIN(ROW($N$7:$N$67))+1,""),""),ROW()-ROW(A$70)+1)),"##0")," "),"")</f>
        <v/>
      </c>
      <c r="P79" s="0" t="str">
        <f aca="false" t="array" ref="P79:P79">IFERROR(CONCATENATE((INDEX($A$7:$A$67,SMALL(IF($Q$7:$Q$67&lt;&gt;"",IF($N$7:$N$67&lt;&gt;"",ROW($N$7:$N$67)-MIN(ROW($N$7:$N$67))+1,""),""),ROW()-ROW(A$70)+1))),),"")</f>
        <v/>
      </c>
      <c r="S79" s="0" t="str">
        <f aca="false" t="array" ref="S79:S79">IFERROR(CONCATENATE((INDEX($V$7:$V$67,SMALL(IF($V$7:$V$67&lt;&gt;"",IF($S$7:$S$67&lt;&gt;"",ROW($S$7:$S$67)-MIN(ROW($S$7:$S$67))+1,""),""),ROW()-ROW(A$70)+1)))," "),"")</f>
        <v/>
      </c>
      <c r="T79" s="0" t="str">
        <f aca="false" t="array" ref="T79:T79">IFERROR(CONCATENATE(TEXT(INDEX($S$7:$S$67,SMALL(IF($V$7:$V$67&lt;&gt;"",IF($S$7:$S$67&lt;&gt;"",ROW($S$7:$S$67)-MIN(ROW($S$7:$S$67))+1,""),""),ROW()-ROW(A$70)+1)),"##0")," "),"")</f>
        <v/>
      </c>
      <c r="U79" s="0" t="str">
        <f aca="false" t="array" ref="U79:U79">IFERROR(CONCATENATE((INDEX($A$7:$A$67,SMALL(IF($V$7:$V$67&lt;&gt;"",IF($S$7:$S$67&lt;&gt;"",ROW($S$7:$S$67)-MIN(ROW($S$7:$S$67))+1,""),""),ROW()-ROW(A$70)+1))),),"")</f>
        <v/>
      </c>
      <c r="X79" s="0" t="str">
        <f aca="false" t="array" ref="X79:X79">IFERROR(CONCATENATE((INDEX($AA$7:$AA$67,SMALL(IF($AA$7:$AA$67&lt;&gt;"",IF($X$7:$X$67&lt;&gt;"",ROW($X$7:$X$67)-MIN(ROW($X$7:$X$67))+1,""),""),ROW()-ROW(A$70)+1))),","),"")</f>
        <v/>
      </c>
      <c r="Y79" s="0" t="str">
        <f aca="false" t="array" ref="Y79:Y79">IFERROR(CONCATENATE(TEXT(INDEX($X$7:$X$67,SMALL(IF($AA$7:$AA$67&lt;&gt;"",IF($X$7:$X$67&lt;&gt;"",ROW($X$7:$X$67)-MIN(ROW($X$7:$X$67))+1,""),""),ROW()-ROW(A$70)+1)),"##0"),","),"")</f>
        <v/>
      </c>
      <c r="Z79" s="0" t="str">
        <f aca="false" t="array" ref="Z79:Z79">IFERROR(CONCATENATE((INDEX($A$7:$A$67,SMALL(IF($AA$7:$AA$67&lt;&gt;"",IF($X$7:$X$67&lt;&gt;"",ROW($X$7:$X$67)-MIN(ROW($X$7:$X$67))+1,""),""),ROW()-ROW(A$70)+1))),),"")</f>
        <v/>
      </c>
      <c r="AC79" s="0" t="str">
        <f aca="false" t="array" ref="AC79:AC79">IFERROR(CONCATENATE((INDEX($AF$7:$AF$67,SMALL(IF($AF$7:$AF$67&lt;&gt;"",IF($AC$7:$AC$67&lt;&gt;"",ROW($AC$7:$AC$67)-MIN(ROW($AC$7:$AC$67))+1,""),""),ROW()-ROW(A$70)+1)))," "),"")</f>
        <v/>
      </c>
      <c r="AD79" s="0" t="str">
        <f aca="false" t="array" ref="AD79:AD79">IFERROR(CONCATENATE(TEXT(INDEX($AC$7:$AC$67,SMALL(IF($AF$7:$AF$67&lt;&gt;"",IF($AC$7:$AC$67&lt;&gt;"",ROW($AC$7:$AC$67)-MIN(ROW($AC$7:$AC$67))+1,""),""),ROW()-ROW(A$70)+1)),"##0")," "),"")</f>
        <v/>
      </c>
      <c r="AE79" s="0" t="str">
        <f aca="false" t="array" ref="AE79:AE79">IFERROR(CONCATENATE((INDEX($A$7:$A$67,SMALL(IF($AF$7:$AF$67&lt;&gt;"",IF($AC$7:$AC$67&lt;&gt;"",ROW($AC$7:$AC$67)-MIN(ROW($AC$7:$AC$67))+1,""),""),ROW()-ROW(A$70)+1))),),"")</f>
        <v/>
      </c>
      <c r="AH79" s="0" t="str">
        <f aca="false" t="array" ref="AH79:AH79">IFERROR(CONCATENATE((INDEX($AK$7:$AK$67,SMALL(IF($AK$7:$AK$67&lt;&gt;"",IF($AH$7:$AH$67&lt;&gt;"",ROW($AH$7:$AH$67)-MIN(ROW($AH$7:$AH$67))+1,""),""),ROW()-ROW(A$70)+1)))," "),"")</f>
        <v/>
      </c>
      <c r="AI79" s="0" t="str">
        <f aca="false" t="array" ref="AI79:AI79">IFERROR(CONCATENATE(TEXT(INDEX($AH$7:$AH$67,SMALL(IF($AK$7:$AK$67&lt;&gt;"",IF($AH$7:$AH$67&lt;&gt;"",ROW($AH$7:$AH$67)-MIN(ROW($AH$7:$AH$67))+1,""),""),ROW()-ROW(A$70)+1)),"##0")," "),"")</f>
        <v/>
      </c>
      <c r="AJ79" s="0" t="str">
        <f aca="false" t="array" ref="AJ79:AJ79">IFERROR(CONCATENATE((INDEX($A$7:$A$67,SMALL(IF($AK$7:$AK$67&lt;&gt;"",IF($AH$7:$AH$67&lt;&gt;"",ROW($AH$7:$AH$67)-MIN(ROW($AH$7:$AH$67))+1,""),""),ROW()-ROW(A$70)+1))),),"")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IFERROR(CONCATENATE(TEXT(INDEX($I$7:$I$67,SMALL(IF($L$7:$L$67&lt;&gt;"",IF($I$7:$I$67&lt;&gt;"",ROW($I$7:$I$67)-MIN(ROW($I$7:$I$67))+1,""),""),ROW()-ROW(A$70)+1)),"##0"),","),"")</f>
        <v/>
      </c>
      <c r="J80" s="0" t="str">
        <f aca="false" t="array" ref="J80:J80">IFERROR(CONCATENATE((INDEX($L$7:$L$67,SMALL(IF($L$7:$L$67&lt;&gt;"",IF($I$7:$I$67&lt;&gt;"",ROW($I$7:$I$67)-MIN(ROW($I$7:$I$67))+1,""),""),ROW()-ROW(A$70)+1))),","),"")</f>
        <v/>
      </c>
      <c r="K80" s="0" t="str">
        <f aca="false" t="array" ref="K80:K80">IFERROR(CONCATENATE((INDEX($A$7:$A$67,SMALL(IF($L$7:$L$67&lt;&gt;"",IF($I$7:$I$67&lt;&gt;"",ROW($I$7:$I$67)-MIN(ROW($I$7:$I$67))+1,""),""),ROW()-ROW(A$70)+1))),),"")</f>
        <v/>
      </c>
      <c r="N80" s="0" t="str">
        <f aca="false" t="array" ref="N80:N80">IFERROR(CONCATENATE((INDEX($Q$7:$Q$67,SMALL(IF($Q$7:$Q$67&lt;&gt;"",IF($N$7:$N$67&lt;&gt;"",ROW($N$7:$N$67)-MIN(ROW($N$7:$N$67))+1,""),""),ROW()-ROW(A$70)+1)))," "),"")</f>
        <v/>
      </c>
      <c r="O80" s="0" t="str">
        <f aca="false" t="array" ref="O80:O80">IFERROR(CONCATENATE(TEXT(INDEX($N$7:$N$67,SMALL(IF($Q$7:$Q$67&lt;&gt;"",IF($N$7:$N$67&lt;&gt;"",ROW($N$7:$N$67)-MIN(ROW($N$7:$N$67))+1,""),""),ROW()-ROW(A$70)+1)),"##0")," "),"")</f>
        <v/>
      </c>
      <c r="P80" s="0" t="str">
        <f aca="false" t="array" ref="P80:P80">IFERROR(CONCATENATE((INDEX($A$7:$A$67,SMALL(IF($Q$7:$Q$67&lt;&gt;"",IF($N$7:$N$67&lt;&gt;"",ROW($N$7:$N$67)-MIN(ROW($N$7:$N$67))+1,""),""),ROW()-ROW(A$70)+1))),),"")</f>
        <v/>
      </c>
      <c r="S80" s="0" t="str">
        <f aca="false" t="array" ref="S80:S80">IFERROR(CONCATENATE((INDEX($V$7:$V$67,SMALL(IF($V$7:$V$67&lt;&gt;"",IF($S$7:$S$67&lt;&gt;"",ROW($S$7:$S$67)-MIN(ROW($S$7:$S$67))+1,""),""),ROW()-ROW(A$70)+1)))," "),"")</f>
        <v/>
      </c>
      <c r="T80" s="0" t="str">
        <f aca="false" t="array" ref="T80:T80">IFERROR(CONCATENATE(TEXT(INDEX($S$7:$S$67,SMALL(IF($V$7:$V$67&lt;&gt;"",IF($S$7:$S$67&lt;&gt;"",ROW($S$7:$S$67)-MIN(ROW($S$7:$S$67))+1,""),""),ROW()-ROW(A$70)+1)),"##0")," "),"")</f>
        <v/>
      </c>
      <c r="U80" s="0" t="str">
        <f aca="false" t="array" ref="U80:U80">IFERROR(CONCATENATE((INDEX($A$7:$A$67,SMALL(IF($V$7:$V$67&lt;&gt;"",IF($S$7:$S$67&lt;&gt;"",ROW($S$7:$S$67)-MIN(ROW($S$7:$S$67))+1,""),""),ROW()-ROW(A$70)+1))),),"")</f>
        <v/>
      </c>
      <c r="X80" s="0" t="str">
        <f aca="false" t="array" ref="X80:X80">IFERROR(CONCATENATE((INDEX($AA$7:$AA$67,SMALL(IF($AA$7:$AA$67&lt;&gt;"",IF($X$7:$X$67&lt;&gt;"",ROW($X$7:$X$67)-MIN(ROW($X$7:$X$67))+1,""),""),ROW()-ROW(A$70)+1))),","),"")</f>
        <v/>
      </c>
      <c r="Y80" s="0" t="str">
        <f aca="false" t="array" ref="Y80:Y80">IFERROR(CONCATENATE(TEXT(INDEX($X$7:$X$67,SMALL(IF($AA$7:$AA$67&lt;&gt;"",IF($X$7:$X$67&lt;&gt;"",ROW($X$7:$X$67)-MIN(ROW($X$7:$X$67))+1,""),""),ROW()-ROW(A$70)+1)),"##0"),","),"")</f>
        <v/>
      </c>
      <c r="Z80" s="0" t="str">
        <f aca="false" t="array" ref="Z80:Z80">IFERROR(CONCATENATE((INDEX($A$7:$A$67,SMALL(IF($AA$7:$AA$67&lt;&gt;"",IF($X$7:$X$67&lt;&gt;"",ROW($X$7:$X$67)-MIN(ROW($X$7:$X$67))+1,""),""),ROW()-ROW(A$70)+1))),),"")</f>
        <v/>
      </c>
      <c r="AC80" s="0" t="str">
        <f aca="false" t="array" ref="AC80:AC80">IFERROR(CONCATENATE((INDEX($AF$7:$AF$67,SMALL(IF($AF$7:$AF$67&lt;&gt;"",IF($AC$7:$AC$67&lt;&gt;"",ROW($AC$7:$AC$67)-MIN(ROW($AC$7:$AC$67))+1,""),""),ROW()-ROW(A$70)+1)))," "),"")</f>
        <v/>
      </c>
      <c r="AD80" s="0" t="str">
        <f aca="false" t="array" ref="AD80:AD80">IFERROR(CONCATENATE(TEXT(INDEX($AC$7:$AC$67,SMALL(IF($AF$7:$AF$67&lt;&gt;"",IF($AC$7:$AC$67&lt;&gt;"",ROW($AC$7:$AC$67)-MIN(ROW($AC$7:$AC$67))+1,""),""),ROW()-ROW(A$70)+1)),"##0")," "),"")</f>
        <v/>
      </c>
      <c r="AE80" s="0" t="str">
        <f aca="false" t="array" ref="AE80:AE80">IFERROR(CONCATENATE((INDEX($A$7:$A$67,SMALL(IF($AF$7:$AF$67&lt;&gt;"",IF($AC$7:$AC$67&lt;&gt;"",ROW($AC$7:$AC$67)-MIN(ROW($AC$7:$AC$67))+1,""),""),ROW()-ROW(A$70)+1))),),"")</f>
        <v/>
      </c>
      <c r="AH80" s="0" t="str">
        <f aca="false" t="array" ref="AH80:AH80">IFERROR(CONCATENATE((INDEX($AK$7:$AK$67,SMALL(IF($AK$7:$AK$67&lt;&gt;"",IF($AH$7:$AH$67&lt;&gt;"",ROW($AH$7:$AH$67)-MIN(ROW($AH$7:$AH$67))+1,""),""),ROW()-ROW(A$70)+1)))," "),"")</f>
        <v/>
      </c>
      <c r="AI80" s="0" t="str">
        <f aca="false" t="array" ref="AI80:AI80">IFERROR(CONCATENATE(TEXT(INDEX($AH$7:$AH$67,SMALL(IF($AK$7:$AK$67&lt;&gt;"",IF($AH$7:$AH$67&lt;&gt;"",ROW($AH$7:$AH$67)-MIN(ROW($AH$7:$AH$67))+1,""),""),ROW()-ROW(A$70)+1)),"##0")," "),"")</f>
        <v/>
      </c>
      <c r="AJ80" s="0" t="str">
        <f aca="false" t="array" ref="AJ80:AJ80">IFERROR(CONCATENATE((INDEX($A$7:$A$67,SMALL(IF($AK$7:$AK$67&lt;&gt;"",IF($AH$7:$AH$67&lt;&gt;"",ROW($AH$7:$AH$67)-MIN(ROW($AH$7:$AH$67))+1,""),""),ROW()-ROW(A$70)+1))),),"")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IFERROR(CONCATENATE(TEXT(INDEX($I$7:$I$67,SMALL(IF($L$7:$L$67&lt;&gt;"",IF($I$7:$I$67&lt;&gt;"",ROW($I$7:$I$67)-MIN(ROW($I$7:$I$67))+1,""),""),ROW()-ROW(A$70)+1)),"##0"),","),"")</f>
        <v/>
      </c>
      <c r="J81" s="0" t="str">
        <f aca="false" t="array" ref="J81:J81">IFERROR(CONCATENATE((INDEX($L$7:$L$67,SMALL(IF($L$7:$L$67&lt;&gt;"",IF($I$7:$I$67&lt;&gt;"",ROW($I$7:$I$67)-MIN(ROW($I$7:$I$67))+1,""),""),ROW()-ROW(A$70)+1))),","),"")</f>
        <v/>
      </c>
      <c r="K81" s="0" t="str">
        <f aca="false" t="array" ref="K81:K81">IFERROR(CONCATENATE((INDEX($A$7:$A$67,SMALL(IF($L$7:$L$67&lt;&gt;"",IF($I$7:$I$67&lt;&gt;"",ROW($I$7:$I$67)-MIN(ROW($I$7:$I$67))+1,""),""),ROW()-ROW(A$70)+1))),),"")</f>
        <v/>
      </c>
      <c r="N81" s="0" t="str">
        <f aca="false" t="array" ref="N81:N81">IFERROR(CONCATENATE((INDEX($Q$7:$Q$67,SMALL(IF($Q$7:$Q$67&lt;&gt;"",IF($N$7:$N$67&lt;&gt;"",ROW($N$7:$N$67)-MIN(ROW($N$7:$N$67))+1,""),""),ROW()-ROW(A$70)+1)))," "),"")</f>
        <v/>
      </c>
      <c r="O81" s="0" t="str">
        <f aca="false" t="array" ref="O81:O81">IFERROR(CONCATENATE(TEXT(INDEX($N$7:$N$67,SMALL(IF($Q$7:$Q$67&lt;&gt;"",IF($N$7:$N$67&lt;&gt;"",ROW($N$7:$N$67)-MIN(ROW($N$7:$N$67))+1,""),""),ROW()-ROW(A$70)+1)),"##0")," "),"")</f>
        <v/>
      </c>
      <c r="P81" s="0" t="str">
        <f aca="false" t="array" ref="P81:P81">IFERROR(CONCATENATE((INDEX($A$7:$A$67,SMALL(IF($Q$7:$Q$67&lt;&gt;"",IF($N$7:$N$67&lt;&gt;"",ROW($N$7:$N$67)-MIN(ROW($N$7:$N$67))+1,""),""),ROW()-ROW(A$70)+1))),),"")</f>
        <v/>
      </c>
      <c r="S81" s="0" t="str">
        <f aca="false" t="array" ref="S81:S81">IFERROR(CONCATENATE((INDEX($V$7:$V$67,SMALL(IF($V$7:$V$67&lt;&gt;"",IF($S$7:$S$67&lt;&gt;"",ROW($S$7:$S$67)-MIN(ROW($S$7:$S$67))+1,""),""),ROW()-ROW(A$70)+1)))," "),"")</f>
        <v/>
      </c>
      <c r="T81" s="0" t="str">
        <f aca="false" t="array" ref="T81:T81">IFERROR(CONCATENATE(TEXT(INDEX($S$7:$S$67,SMALL(IF($V$7:$V$67&lt;&gt;"",IF($S$7:$S$67&lt;&gt;"",ROW($S$7:$S$67)-MIN(ROW($S$7:$S$67))+1,""),""),ROW()-ROW(A$70)+1)),"##0")," "),"")</f>
        <v/>
      </c>
      <c r="U81" s="0" t="str">
        <f aca="false" t="array" ref="U81:U81">IFERROR(CONCATENATE((INDEX($A$7:$A$67,SMALL(IF($V$7:$V$67&lt;&gt;"",IF($S$7:$S$67&lt;&gt;"",ROW($S$7:$S$67)-MIN(ROW($S$7:$S$67))+1,""),""),ROW()-ROW(A$70)+1))),),"")</f>
        <v/>
      </c>
      <c r="X81" s="0" t="str">
        <f aca="false" t="array" ref="X81:X81">IFERROR(CONCATENATE((INDEX($AA$7:$AA$67,SMALL(IF($AA$7:$AA$67&lt;&gt;"",IF($X$7:$X$67&lt;&gt;"",ROW($X$7:$X$67)-MIN(ROW($X$7:$X$67))+1,""),""),ROW()-ROW(A$70)+1))),","),"")</f>
        <v/>
      </c>
      <c r="Y81" s="0" t="str">
        <f aca="false" t="array" ref="Y81:Y81">IFERROR(CONCATENATE(TEXT(INDEX($X$7:$X$67,SMALL(IF($AA$7:$AA$67&lt;&gt;"",IF($X$7:$X$67&lt;&gt;"",ROW($X$7:$X$67)-MIN(ROW($X$7:$X$67))+1,""),""),ROW()-ROW(A$70)+1)),"##0"),","),"")</f>
        <v/>
      </c>
      <c r="Z81" s="0" t="str">
        <f aca="false" t="array" ref="Z81:Z81">IFERROR(CONCATENATE((INDEX($A$7:$A$67,SMALL(IF($AA$7:$AA$67&lt;&gt;"",IF($X$7:$X$67&lt;&gt;"",ROW($X$7:$X$67)-MIN(ROW($X$7:$X$67))+1,""),""),ROW()-ROW(A$70)+1))),),"")</f>
        <v/>
      </c>
      <c r="AC81" s="0" t="str">
        <f aca="false" t="array" ref="AC81:AC81">IFERROR(CONCATENATE((INDEX($AF$7:$AF$67,SMALL(IF($AF$7:$AF$67&lt;&gt;"",IF($AC$7:$AC$67&lt;&gt;"",ROW($AC$7:$AC$67)-MIN(ROW($AC$7:$AC$67))+1,""),""),ROW()-ROW(A$70)+1)))," "),"")</f>
        <v/>
      </c>
      <c r="AD81" s="0" t="str">
        <f aca="false" t="array" ref="AD81:AD81">IFERROR(CONCATENATE(TEXT(INDEX($AC$7:$AC$67,SMALL(IF($AF$7:$AF$67&lt;&gt;"",IF($AC$7:$AC$67&lt;&gt;"",ROW($AC$7:$AC$67)-MIN(ROW($AC$7:$AC$67))+1,""),""),ROW()-ROW(A$70)+1)),"##0")," "),"")</f>
        <v/>
      </c>
      <c r="AE81" s="0" t="str">
        <f aca="false" t="array" ref="AE81:AE81">IFERROR(CONCATENATE((INDEX($A$7:$A$67,SMALL(IF($AF$7:$AF$67&lt;&gt;"",IF($AC$7:$AC$67&lt;&gt;"",ROW($AC$7:$AC$67)-MIN(ROW($AC$7:$AC$67))+1,""),""),ROW()-ROW(A$70)+1))),),"")</f>
        <v/>
      </c>
      <c r="AH81" s="0" t="str">
        <f aca="false" t="array" ref="AH81:AH81">IFERROR(CONCATENATE((INDEX($AK$7:$AK$67,SMALL(IF($AK$7:$AK$67&lt;&gt;"",IF($AH$7:$AH$67&lt;&gt;"",ROW($AH$7:$AH$67)-MIN(ROW($AH$7:$AH$67))+1,""),""),ROW()-ROW(A$70)+1)))," "),"")</f>
        <v/>
      </c>
      <c r="AI81" s="0" t="str">
        <f aca="false" t="array" ref="AI81:AI81">IFERROR(CONCATENATE(TEXT(INDEX($AH$7:$AH$67,SMALL(IF($AK$7:$AK$67&lt;&gt;"",IF($AH$7:$AH$67&lt;&gt;"",ROW($AH$7:$AH$67)-MIN(ROW($AH$7:$AH$67))+1,""),""),ROW()-ROW(A$70)+1)),"##0")," "),"")</f>
        <v/>
      </c>
      <c r="AJ81" s="0" t="str">
        <f aca="false" t="array" ref="AJ81:AJ81">IFERROR(CONCATENATE((INDEX($A$7:$A$67,SMALL(IF($AK$7:$AK$67&lt;&gt;"",IF($AH$7:$AH$67&lt;&gt;"",ROW($AH$7:$AH$67)-MIN(ROW($AH$7:$AH$67))+1,""),""),ROW()-ROW(A$70)+1))),),"")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IFERROR(CONCATENATE(TEXT(INDEX($I$7:$I$67,SMALL(IF($L$7:$L$67&lt;&gt;"",IF($I$7:$I$67&lt;&gt;"",ROW($I$7:$I$67)-MIN(ROW($I$7:$I$67))+1,""),""),ROW()-ROW(A$70)+1)),"##0"),","),"")</f>
        <v/>
      </c>
      <c r="J82" s="0" t="str">
        <f aca="false" t="array" ref="J82:J82">IFERROR(CONCATENATE((INDEX($L$7:$L$67,SMALL(IF($L$7:$L$67&lt;&gt;"",IF($I$7:$I$67&lt;&gt;"",ROW($I$7:$I$67)-MIN(ROW($I$7:$I$67))+1,""),""),ROW()-ROW(A$70)+1))),","),"")</f>
        <v/>
      </c>
      <c r="K82" s="0" t="str">
        <f aca="false" t="array" ref="K82:K82">IFERROR(CONCATENATE((INDEX($A$7:$A$67,SMALL(IF($L$7:$L$67&lt;&gt;"",IF($I$7:$I$67&lt;&gt;"",ROW($I$7:$I$67)-MIN(ROW($I$7:$I$67))+1,""),""),ROW()-ROW(A$70)+1))),),"")</f>
        <v/>
      </c>
      <c r="N82" s="0" t="str">
        <f aca="false" t="array" ref="N82:N82">IFERROR(CONCATENATE((INDEX($Q$7:$Q$67,SMALL(IF($Q$7:$Q$67&lt;&gt;"",IF($N$7:$N$67&lt;&gt;"",ROW($N$7:$N$67)-MIN(ROW($N$7:$N$67))+1,""),""),ROW()-ROW(A$70)+1)))," "),"")</f>
        <v/>
      </c>
      <c r="O82" s="0" t="str">
        <f aca="false" t="array" ref="O82:O82">IFERROR(CONCATENATE(TEXT(INDEX($N$7:$N$67,SMALL(IF($Q$7:$Q$67&lt;&gt;"",IF($N$7:$N$67&lt;&gt;"",ROW($N$7:$N$67)-MIN(ROW($N$7:$N$67))+1,""),""),ROW()-ROW(A$70)+1)),"##0")," "),"")</f>
        <v/>
      </c>
      <c r="P82" s="0" t="str">
        <f aca="false" t="array" ref="P82:P82">IFERROR(CONCATENATE((INDEX($A$7:$A$67,SMALL(IF($Q$7:$Q$67&lt;&gt;"",IF($N$7:$N$67&lt;&gt;"",ROW($N$7:$N$67)-MIN(ROW($N$7:$N$67))+1,""),""),ROW()-ROW(A$70)+1))),),"")</f>
        <v/>
      </c>
      <c r="S82" s="0" t="str">
        <f aca="false" t="array" ref="S82:S82">IFERROR(CONCATENATE((INDEX($V$7:$V$67,SMALL(IF($V$7:$V$67&lt;&gt;"",IF($S$7:$S$67&lt;&gt;"",ROW($S$7:$S$67)-MIN(ROW($S$7:$S$67))+1,""),""),ROW()-ROW(A$70)+1)))," "),"")</f>
        <v/>
      </c>
      <c r="T82" s="0" t="str">
        <f aca="false" t="array" ref="T82:T82">IFERROR(CONCATENATE(TEXT(INDEX($S$7:$S$67,SMALL(IF($V$7:$V$67&lt;&gt;"",IF($S$7:$S$67&lt;&gt;"",ROW($S$7:$S$67)-MIN(ROW($S$7:$S$67))+1,""),""),ROW()-ROW(A$70)+1)),"##0")," "),"")</f>
        <v/>
      </c>
      <c r="U82" s="0" t="str">
        <f aca="false" t="array" ref="U82:U82">IFERROR(CONCATENATE((INDEX($A$7:$A$67,SMALL(IF($V$7:$V$67&lt;&gt;"",IF($S$7:$S$67&lt;&gt;"",ROW($S$7:$S$67)-MIN(ROW($S$7:$S$67))+1,""),""),ROW()-ROW(A$70)+1))),),"")</f>
        <v/>
      </c>
      <c r="X82" s="0" t="str">
        <f aca="false" t="array" ref="X82:X82">IFERROR(CONCATENATE((INDEX($AA$7:$AA$67,SMALL(IF($AA$7:$AA$67&lt;&gt;"",IF($X$7:$X$67&lt;&gt;"",ROW($X$7:$X$67)-MIN(ROW($X$7:$X$67))+1,""),""),ROW()-ROW(A$70)+1))),","),"")</f>
        <v/>
      </c>
      <c r="Y82" s="0" t="str">
        <f aca="false" t="array" ref="Y82:Y82">IFERROR(CONCATENATE(TEXT(INDEX($X$7:$X$67,SMALL(IF($AA$7:$AA$67&lt;&gt;"",IF($X$7:$X$67&lt;&gt;"",ROW($X$7:$X$67)-MIN(ROW($X$7:$X$67))+1,""),""),ROW()-ROW(A$70)+1)),"##0"),","),"")</f>
        <v/>
      </c>
      <c r="Z82" s="0" t="str">
        <f aca="false" t="array" ref="Z82:Z82">IFERROR(CONCATENATE((INDEX($A$7:$A$67,SMALL(IF($AA$7:$AA$67&lt;&gt;"",IF($X$7:$X$67&lt;&gt;"",ROW($X$7:$X$67)-MIN(ROW($X$7:$X$67))+1,""),""),ROW()-ROW(A$70)+1))),),"")</f>
        <v/>
      </c>
      <c r="AC82" s="0" t="str">
        <f aca="false" t="array" ref="AC82:AC82">IFERROR(CONCATENATE((INDEX($AF$7:$AF$67,SMALL(IF($AF$7:$AF$67&lt;&gt;"",IF($AC$7:$AC$67&lt;&gt;"",ROW($AC$7:$AC$67)-MIN(ROW($AC$7:$AC$67))+1,""),""),ROW()-ROW(A$70)+1)))," "),"")</f>
        <v/>
      </c>
      <c r="AD82" s="0" t="str">
        <f aca="false" t="array" ref="AD82:AD82">IFERROR(CONCATENATE(TEXT(INDEX($AC$7:$AC$67,SMALL(IF($AF$7:$AF$67&lt;&gt;"",IF($AC$7:$AC$67&lt;&gt;"",ROW($AC$7:$AC$67)-MIN(ROW($AC$7:$AC$67))+1,""),""),ROW()-ROW(A$70)+1)),"##0")," "),"")</f>
        <v/>
      </c>
      <c r="AE82" s="0" t="str">
        <f aca="false" t="array" ref="AE82:AE82">IFERROR(CONCATENATE((INDEX($A$7:$A$67,SMALL(IF($AF$7:$AF$67&lt;&gt;"",IF($AC$7:$AC$67&lt;&gt;"",ROW($AC$7:$AC$67)-MIN(ROW($AC$7:$AC$67))+1,""),""),ROW()-ROW(A$70)+1))),),"")</f>
        <v/>
      </c>
      <c r="AH82" s="0" t="str">
        <f aca="false" t="array" ref="AH82:AH82">IFERROR(CONCATENATE((INDEX($AK$7:$AK$67,SMALL(IF($AK$7:$AK$67&lt;&gt;"",IF($AH$7:$AH$67&lt;&gt;"",ROW($AH$7:$AH$67)-MIN(ROW($AH$7:$AH$67))+1,""),""),ROW()-ROW(A$70)+1)))," "),"")</f>
        <v/>
      </c>
      <c r="AI82" s="0" t="str">
        <f aca="false" t="array" ref="AI82:AI82">IFERROR(CONCATENATE(TEXT(INDEX($AH$7:$AH$67,SMALL(IF($AK$7:$AK$67&lt;&gt;"",IF($AH$7:$AH$67&lt;&gt;"",ROW($AH$7:$AH$67)-MIN(ROW($AH$7:$AH$67))+1,""),""),ROW()-ROW(A$70)+1)),"##0")," "),"")</f>
        <v/>
      </c>
      <c r="AJ82" s="0" t="str">
        <f aca="false" t="array" ref="AJ82:AJ82">IFERROR(CONCATENATE((INDEX($A$7:$A$67,SMALL(IF($AK$7:$AK$67&lt;&gt;"",IF($AH$7:$AH$67&lt;&gt;"",ROW($AH$7:$AH$67)-MIN(ROW($AH$7:$AH$67))+1,""),""),ROW()-ROW(A$70)+1))),),"")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IFERROR(CONCATENATE(TEXT(INDEX($I$7:$I$67,SMALL(IF($L$7:$L$67&lt;&gt;"",IF($I$7:$I$67&lt;&gt;"",ROW($I$7:$I$67)-MIN(ROW($I$7:$I$67))+1,""),""),ROW()-ROW(A$70)+1)),"##0"),","),"")</f>
        <v/>
      </c>
      <c r="J83" s="0" t="str">
        <f aca="false" t="array" ref="J83:J83">IFERROR(CONCATENATE((INDEX($L$7:$L$67,SMALL(IF($L$7:$L$67&lt;&gt;"",IF($I$7:$I$67&lt;&gt;"",ROW($I$7:$I$67)-MIN(ROW($I$7:$I$67))+1,""),""),ROW()-ROW(A$70)+1))),","),"")</f>
        <v/>
      </c>
      <c r="K83" s="0" t="str">
        <f aca="false" t="array" ref="K83:K83">IFERROR(CONCATENATE((INDEX($A$7:$A$67,SMALL(IF($L$7:$L$67&lt;&gt;"",IF($I$7:$I$67&lt;&gt;"",ROW($I$7:$I$67)-MIN(ROW($I$7:$I$67))+1,""),""),ROW()-ROW(A$70)+1))),),"")</f>
        <v/>
      </c>
      <c r="N83" s="0" t="str">
        <f aca="false" t="array" ref="N83:N83">IFERROR(CONCATENATE((INDEX($Q$7:$Q$67,SMALL(IF($Q$7:$Q$67&lt;&gt;"",IF($N$7:$N$67&lt;&gt;"",ROW($N$7:$N$67)-MIN(ROW($N$7:$N$67))+1,""),""),ROW()-ROW(A$70)+1)))," "),"")</f>
        <v/>
      </c>
      <c r="O83" s="0" t="str">
        <f aca="false" t="array" ref="O83:O83">IFERROR(CONCATENATE(TEXT(INDEX($N$7:$N$67,SMALL(IF($Q$7:$Q$67&lt;&gt;"",IF($N$7:$N$67&lt;&gt;"",ROW($N$7:$N$67)-MIN(ROW($N$7:$N$67))+1,""),""),ROW()-ROW(A$70)+1)),"##0")," "),"")</f>
        <v/>
      </c>
      <c r="P83" s="0" t="str">
        <f aca="false" t="array" ref="P83:P83">IFERROR(CONCATENATE((INDEX($A$7:$A$67,SMALL(IF($Q$7:$Q$67&lt;&gt;"",IF($N$7:$N$67&lt;&gt;"",ROW($N$7:$N$67)-MIN(ROW($N$7:$N$67))+1,""),""),ROW()-ROW(A$70)+1))),),"")</f>
        <v/>
      </c>
      <c r="S83" s="0" t="str">
        <f aca="false" t="array" ref="S83:S83">IFERROR(CONCATENATE((INDEX($V$7:$V$67,SMALL(IF($V$7:$V$67&lt;&gt;"",IF($S$7:$S$67&lt;&gt;"",ROW($S$7:$S$67)-MIN(ROW($S$7:$S$67))+1,""),""),ROW()-ROW(A$70)+1)))," "),"")</f>
        <v/>
      </c>
      <c r="T83" s="0" t="str">
        <f aca="false" t="array" ref="T83:T83">IFERROR(CONCATENATE(TEXT(INDEX($S$7:$S$67,SMALL(IF($V$7:$V$67&lt;&gt;"",IF($S$7:$S$67&lt;&gt;"",ROW($S$7:$S$67)-MIN(ROW($S$7:$S$67))+1,""),""),ROW()-ROW(A$70)+1)),"##0")," "),"")</f>
        <v/>
      </c>
      <c r="U83" s="0" t="str">
        <f aca="false" t="array" ref="U83:U83">IFERROR(CONCATENATE((INDEX($A$7:$A$67,SMALL(IF($V$7:$V$67&lt;&gt;"",IF($S$7:$S$67&lt;&gt;"",ROW($S$7:$S$67)-MIN(ROW($S$7:$S$67))+1,""),""),ROW()-ROW(A$70)+1))),),"")</f>
        <v/>
      </c>
      <c r="X83" s="0" t="str">
        <f aca="false" t="array" ref="X83:X83">IFERROR(CONCATENATE((INDEX($AA$7:$AA$67,SMALL(IF($AA$7:$AA$67&lt;&gt;"",IF($X$7:$X$67&lt;&gt;"",ROW($X$7:$X$67)-MIN(ROW($X$7:$X$67))+1,""),""),ROW()-ROW(A$70)+1))),","),"")</f>
        <v/>
      </c>
      <c r="Y83" s="0" t="str">
        <f aca="false" t="array" ref="Y83:Y83">IFERROR(CONCATENATE(TEXT(INDEX($X$7:$X$67,SMALL(IF($AA$7:$AA$67&lt;&gt;"",IF($X$7:$X$67&lt;&gt;"",ROW($X$7:$X$67)-MIN(ROW($X$7:$X$67))+1,""),""),ROW()-ROW(A$70)+1)),"##0"),","),"")</f>
        <v/>
      </c>
      <c r="Z83" s="0" t="str">
        <f aca="false" t="array" ref="Z83:Z83">IFERROR(CONCATENATE((INDEX($A$7:$A$67,SMALL(IF($AA$7:$AA$67&lt;&gt;"",IF($X$7:$X$67&lt;&gt;"",ROW($X$7:$X$67)-MIN(ROW($X$7:$X$67))+1,""),""),ROW()-ROW(A$70)+1))),),"")</f>
        <v/>
      </c>
      <c r="AC83" s="0" t="str">
        <f aca="false" t="array" ref="AC83:AC83">IFERROR(CONCATENATE((INDEX($AF$7:$AF$67,SMALL(IF($AF$7:$AF$67&lt;&gt;"",IF($AC$7:$AC$67&lt;&gt;"",ROW($AC$7:$AC$67)-MIN(ROW($AC$7:$AC$67))+1,""),""),ROW()-ROW(A$70)+1)))," "),"")</f>
        <v/>
      </c>
      <c r="AD83" s="0" t="str">
        <f aca="false" t="array" ref="AD83:AD83">IFERROR(CONCATENATE(TEXT(INDEX($AC$7:$AC$67,SMALL(IF($AF$7:$AF$67&lt;&gt;"",IF($AC$7:$AC$67&lt;&gt;"",ROW($AC$7:$AC$67)-MIN(ROW($AC$7:$AC$67))+1,""),""),ROW()-ROW(A$70)+1)),"##0")," "),"")</f>
        <v/>
      </c>
      <c r="AE83" s="0" t="str">
        <f aca="false" t="array" ref="AE83:AE83">IFERROR(CONCATENATE((INDEX($A$7:$A$67,SMALL(IF($AF$7:$AF$67&lt;&gt;"",IF($AC$7:$AC$67&lt;&gt;"",ROW($AC$7:$AC$67)-MIN(ROW($AC$7:$AC$67))+1,""),""),ROW()-ROW(A$70)+1))),),"")</f>
        <v/>
      </c>
      <c r="AH83" s="0" t="str">
        <f aca="false" t="array" ref="AH83:AH83">IFERROR(CONCATENATE((INDEX($AK$7:$AK$67,SMALL(IF($AK$7:$AK$67&lt;&gt;"",IF($AH$7:$AH$67&lt;&gt;"",ROW($AH$7:$AH$67)-MIN(ROW($AH$7:$AH$67))+1,""),""),ROW()-ROW(A$70)+1)))," "),"")</f>
        <v/>
      </c>
      <c r="AI83" s="0" t="str">
        <f aca="false" t="array" ref="AI83:AI83">IFERROR(CONCATENATE(TEXT(INDEX($AH$7:$AH$67,SMALL(IF($AK$7:$AK$67&lt;&gt;"",IF($AH$7:$AH$67&lt;&gt;"",ROW($AH$7:$AH$67)-MIN(ROW($AH$7:$AH$67))+1,""),""),ROW()-ROW(A$70)+1)),"##0")," "),"")</f>
        <v/>
      </c>
      <c r="AJ83" s="0" t="str">
        <f aca="false" t="array" ref="AJ83:AJ83">IFERROR(CONCATENATE((INDEX($A$7:$A$67,SMALL(IF($AK$7:$AK$67&lt;&gt;"",IF($AH$7:$AH$67&lt;&gt;"",ROW($AH$7:$AH$67)-MIN(ROW($AH$7:$AH$67))+1,""),""),ROW()-ROW(A$70)+1))),),"")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IFERROR(CONCATENATE(TEXT(INDEX($I$7:$I$67,SMALL(IF($L$7:$L$67&lt;&gt;"",IF($I$7:$I$67&lt;&gt;"",ROW($I$7:$I$67)-MIN(ROW($I$7:$I$67))+1,""),""),ROW()-ROW(A$70)+1)),"##0"),","),"")</f>
        <v/>
      </c>
      <c r="J84" s="0" t="str">
        <f aca="false" t="array" ref="J84:J84">IFERROR(CONCATENATE((INDEX($L$7:$L$67,SMALL(IF($L$7:$L$67&lt;&gt;"",IF($I$7:$I$67&lt;&gt;"",ROW($I$7:$I$67)-MIN(ROW($I$7:$I$67))+1,""),""),ROW()-ROW(A$70)+1))),","),"")</f>
        <v/>
      </c>
      <c r="K84" s="0" t="str">
        <f aca="false" t="array" ref="K84:K84">IFERROR(CONCATENATE((INDEX($A$7:$A$67,SMALL(IF($L$7:$L$67&lt;&gt;"",IF($I$7:$I$67&lt;&gt;"",ROW($I$7:$I$67)-MIN(ROW($I$7:$I$67))+1,""),""),ROW()-ROW(A$70)+1))),),"")</f>
        <v/>
      </c>
      <c r="N84" s="0" t="str">
        <f aca="false" t="array" ref="N84:N84">IFERROR(CONCATENATE((INDEX($Q$7:$Q$67,SMALL(IF($Q$7:$Q$67&lt;&gt;"",IF($N$7:$N$67&lt;&gt;"",ROW($N$7:$N$67)-MIN(ROW($N$7:$N$67))+1,""),""),ROW()-ROW(A$70)+1)))," "),"")</f>
        <v/>
      </c>
      <c r="O84" s="0" t="str">
        <f aca="false" t="array" ref="O84:O84">IFERROR(CONCATENATE(TEXT(INDEX($N$7:$N$67,SMALL(IF($Q$7:$Q$67&lt;&gt;"",IF($N$7:$N$67&lt;&gt;"",ROW($N$7:$N$67)-MIN(ROW($N$7:$N$67))+1,""),""),ROW()-ROW(A$70)+1)),"##0")," "),"")</f>
        <v/>
      </c>
      <c r="P84" s="0" t="str">
        <f aca="false" t="array" ref="P84:P84">IFERROR(CONCATENATE((INDEX($A$7:$A$67,SMALL(IF($Q$7:$Q$67&lt;&gt;"",IF($N$7:$N$67&lt;&gt;"",ROW($N$7:$N$67)-MIN(ROW($N$7:$N$67))+1,""),""),ROW()-ROW(A$70)+1))),),"")</f>
        <v/>
      </c>
      <c r="S84" s="0" t="str">
        <f aca="false" t="array" ref="S84:S84">IFERROR(CONCATENATE((INDEX($V$7:$V$67,SMALL(IF($V$7:$V$67&lt;&gt;"",IF($S$7:$S$67&lt;&gt;"",ROW($S$7:$S$67)-MIN(ROW($S$7:$S$67))+1,""),""),ROW()-ROW(A$70)+1)))," "),"")</f>
        <v/>
      </c>
      <c r="T84" s="0" t="str">
        <f aca="false" t="array" ref="T84:T84">IFERROR(CONCATENATE(TEXT(INDEX($S$7:$S$67,SMALL(IF($V$7:$V$67&lt;&gt;"",IF($S$7:$S$67&lt;&gt;"",ROW($S$7:$S$67)-MIN(ROW($S$7:$S$67))+1,""),""),ROW()-ROW(A$70)+1)),"##0")," "),"")</f>
        <v/>
      </c>
      <c r="U84" s="0" t="str">
        <f aca="false" t="array" ref="U84:U84">IFERROR(CONCATENATE((INDEX($A$7:$A$67,SMALL(IF($V$7:$V$67&lt;&gt;"",IF($S$7:$S$67&lt;&gt;"",ROW($S$7:$S$67)-MIN(ROW($S$7:$S$67))+1,""),""),ROW()-ROW(A$70)+1))),),"")</f>
        <v/>
      </c>
      <c r="X84" s="0" t="str">
        <f aca="false" t="array" ref="X84:X84">IFERROR(CONCATENATE((INDEX($AA$7:$AA$67,SMALL(IF($AA$7:$AA$67&lt;&gt;"",IF($X$7:$X$67&lt;&gt;"",ROW($X$7:$X$67)-MIN(ROW($X$7:$X$67))+1,""),""),ROW()-ROW(A$70)+1))),","),"")</f>
        <v/>
      </c>
      <c r="Y84" s="0" t="str">
        <f aca="false" t="array" ref="Y84:Y84">IFERROR(CONCATENATE(TEXT(INDEX($X$7:$X$67,SMALL(IF($AA$7:$AA$67&lt;&gt;"",IF($X$7:$X$67&lt;&gt;"",ROW($X$7:$X$67)-MIN(ROW($X$7:$X$67))+1,""),""),ROW()-ROW(A$70)+1)),"##0"),","),"")</f>
        <v/>
      </c>
      <c r="Z84" s="0" t="str">
        <f aca="false" t="array" ref="Z84:Z84">IFERROR(CONCATENATE((INDEX($A$7:$A$67,SMALL(IF($AA$7:$AA$67&lt;&gt;"",IF($X$7:$X$67&lt;&gt;"",ROW($X$7:$X$67)-MIN(ROW($X$7:$X$67))+1,""),""),ROW()-ROW(A$70)+1))),),"")</f>
        <v/>
      </c>
      <c r="AC84" s="0" t="str">
        <f aca="false" t="array" ref="AC84:AC84">IFERROR(CONCATENATE((INDEX($AF$7:$AF$67,SMALL(IF($AF$7:$AF$67&lt;&gt;"",IF($AC$7:$AC$67&lt;&gt;"",ROW($AC$7:$AC$67)-MIN(ROW($AC$7:$AC$67))+1,""),""),ROW()-ROW(A$70)+1)))," "),"")</f>
        <v/>
      </c>
      <c r="AD84" s="0" t="str">
        <f aca="false" t="array" ref="AD84:AD84">IFERROR(CONCATENATE(TEXT(INDEX($AC$7:$AC$67,SMALL(IF($AF$7:$AF$67&lt;&gt;"",IF($AC$7:$AC$67&lt;&gt;"",ROW($AC$7:$AC$67)-MIN(ROW($AC$7:$AC$67))+1,""),""),ROW()-ROW(A$70)+1)),"##0")," "),"")</f>
        <v/>
      </c>
      <c r="AE84" s="0" t="str">
        <f aca="false" t="array" ref="AE84:AE84">IFERROR(CONCATENATE((INDEX($A$7:$A$67,SMALL(IF($AF$7:$AF$67&lt;&gt;"",IF($AC$7:$AC$67&lt;&gt;"",ROW($AC$7:$AC$67)-MIN(ROW($AC$7:$AC$67))+1,""),""),ROW()-ROW(A$70)+1))),),"")</f>
        <v/>
      </c>
      <c r="AH84" s="0" t="str">
        <f aca="false" t="array" ref="AH84:AH84">IFERROR(CONCATENATE((INDEX($AK$7:$AK$67,SMALL(IF($AK$7:$AK$67&lt;&gt;"",IF($AH$7:$AH$67&lt;&gt;"",ROW($AH$7:$AH$67)-MIN(ROW($AH$7:$AH$67))+1,""),""),ROW()-ROW(A$70)+1)))," "),"")</f>
        <v/>
      </c>
      <c r="AI84" s="0" t="str">
        <f aca="false" t="array" ref="AI84:AI84">IFERROR(CONCATENATE(TEXT(INDEX($AH$7:$AH$67,SMALL(IF($AK$7:$AK$67&lt;&gt;"",IF($AH$7:$AH$67&lt;&gt;"",ROW($AH$7:$AH$67)-MIN(ROW($AH$7:$AH$67))+1,""),""),ROW()-ROW(A$70)+1)),"##0")," "),"")</f>
        <v/>
      </c>
      <c r="AJ84" s="0" t="str">
        <f aca="false" t="array" ref="AJ84:AJ84">IFERROR(CONCATENATE((INDEX($A$7:$A$67,SMALL(IF($AK$7:$AK$67&lt;&gt;"",IF($AH$7:$AH$67&lt;&gt;"",ROW($AH$7:$AH$67)-MIN(ROW($AH$7:$AH$67))+1,""),""),ROW()-ROW(A$70)+1))),),"")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IFERROR(CONCATENATE(TEXT(INDEX($I$7:$I$67,SMALL(IF($L$7:$L$67&lt;&gt;"",IF($I$7:$I$67&lt;&gt;"",ROW($I$7:$I$67)-MIN(ROW($I$7:$I$67))+1,""),""),ROW()-ROW(A$70)+1)),"##0"),","),"")</f>
        <v/>
      </c>
      <c r="J85" s="0" t="str">
        <f aca="false" t="array" ref="J85:J85">IFERROR(CONCATENATE((INDEX($L$7:$L$67,SMALL(IF($L$7:$L$67&lt;&gt;"",IF($I$7:$I$67&lt;&gt;"",ROW($I$7:$I$67)-MIN(ROW($I$7:$I$67))+1,""),""),ROW()-ROW(A$70)+1))),","),"")</f>
        <v/>
      </c>
      <c r="K85" s="0" t="str">
        <f aca="false" t="array" ref="K85:K85">IFERROR(CONCATENATE((INDEX($A$7:$A$67,SMALL(IF($L$7:$L$67&lt;&gt;"",IF($I$7:$I$67&lt;&gt;"",ROW($I$7:$I$67)-MIN(ROW($I$7:$I$67))+1,""),""),ROW()-ROW(A$70)+1))),),"")</f>
        <v/>
      </c>
      <c r="N85" s="0" t="str">
        <f aca="false" t="array" ref="N85:N85">IFERROR(CONCATENATE((INDEX($Q$7:$Q$67,SMALL(IF($Q$7:$Q$67&lt;&gt;"",IF($N$7:$N$67&lt;&gt;"",ROW($N$7:$N$67)-MIN(ROW($N$7:$N$67))+1,""),""),ROW()-ROW(A$70)+1)))," "),"")</f>
        <v/>
      </c>
      <c r="O85" s="0" t="str">
        <f aca="false" t="array" ref="O85:O85">IFERROR(CONCATENATE(TEXT(INDEX($N$7:$N$67,SMALL(IF($Q$7:$Q$67&lt;&gt;"",IF($N$7:$N$67&lt;&gt;"",ROW($N$7:$N$67)-MIN(ROW($N$7:$N$67))+1,""),""),ROW()-ROW(A$70)+1)),"##0")," "),"")</f>
        <v/>
      </c>
      <c r="P85" s="0" t="str">
        <f aca="false" t="array" ref="P85:P85">IFERROR(CONCATENATE((INDEX($A$7:$A$67,SMALL(IF($Q$7:$Q$67&lt;&gt;"",IF($N$7:$N$67&lt;&gt;"",ROW($N$7:$N$67)-MIN(ROW($N$7:$N$67))+1,""),""),ROW()-ROW(A$70)+1))),),"")</f>
        <v/>
      </c>
      <c r="S85" s="0" t="str">
        <f aca="false" t="array" ref="S85:S85">IFERROR(CONCATENATE((INDEX($V$7:$V$67,SMALL(IF($V$7:$V$67&lt;&gt;"",IF($S$7:$S$67&lt;&gt;"",ROW($S$7:$S$67)-MIN(ROW($S$7:$S$67))+1,""),""),ROW()-ROW(A$70)+1)))," "),"")</f>
        <v/>
      </c>
      <c r="T85" s="0" t="str">
        <f aca="false" t="array" ref="T85:T85">IFERROR(CONCATENATE(TEXT(INDEX($S$7:$S$67,SMALL(IF($V$7:$V$67&lt;&gt;"",IF($S$7:$S$67&lt;&gt;"",ROW($S$7:$S$67)-MIN(ROW($S$7:$S$67))+1,""),""),ROW()-ROW(A$70)+1)),"##0")," "),"")</f>
        <v/>
      </c>
      <c r="U85" s="0" t="str">
        <f aca="false" t="array" ref="U85:U85">IFERROR(CONCATENATE((INDEX($A$7:$A$67,SMALL(IF($V$7:$V$67&lt;&gt;"",IF($S$7:$S$67&lt;&gt;"",ROW($S$7:$S$67)-MIN(ROW($S$7:$S$67))+1,""),""),ROW()-ROW(A$70)+1))),),"")</f>
        <v/>
      </c>
      <c r="X85" s="0" t="str">
        <f aca="false" t="array" ref="X85:X85">IFERROR(CONCATENATE((INDEX($AA$7:$AA$67,SMALL(IF($AA$7:$AA$67&lt;&gt;"",IF($X$7:$X$67&lt;&gt;"",ROW($X$7:$X$67)-MIN(ROW($X$7:$X$67))+1,""),""),ROW()-ROW(A$70)+1))),","),"")</f>
        <v/>
      </c>
      <c r="Y85" s="0" t="str">
        <f aca="false" t="array" ref="Y85:Y85">IFERROR(CONCATENATE(TEXT(INDEX($X$7:$X$67,SMALL(IF($AA$7:$AA$67&lt;&gt;"",IF($X$7:$X$67&lt;&gt;"",ROW($X$7:$X$67)-MIN(ROW($X$7:$X$67))+1,""),""),ROW()-ROW(A$70)+1)),"##0"),","),"")</f>
        <v/>
      </c>
      <c r="Z85" s="0" t="str">
        <f aca="false" t="array" ref="Z85:Z85">IFERROR(CONCATENATE((INDEX($A$7:$A$67,SMALL(IF($AA$7:$AA$67&lt;&gt;"",IF($X$7:$X$67&lt;&gt;"",ROW($X$7:$X$67)-MIN(ROW($X$7:$X$67))+1,""),""),ROW()-ROW(A$70)+1))),),"")</f>
        <v/>
      </c>
      <c r="AC85" s="0" t="str">
        <f aca="false" t="array" ref="AC85:AC85">IFERROR(CONCATENATE((INDEX($AF$7:$AF$67,SMALL(IF($AF$7:$AF$67&lt;&gt;"",IF($AC$7:$AC$67&lt;&gt;"",ROW($AC$7:$AC$67)-MIN(ROW($AC$7:$AC$67))+1,""),""),ROW()-ROW(A$70)+1)))," "),"")</f>
        <v/>
      </c>
      <c r="AD85" s="0" t="str">
        <f aca="false" t="array" ref="AD85:AD85">IFERROR(CONCATENATE(TEXT(INDEX($AC$7:$AC$67,SMALL(IF($AF$7:$AF$67&lt;&gt;"",IF($AC$7:$AC$67&lt;&gt;"",ROW($AC$7:$AC$67)-MIN(ROW($AC$7:$AC$67))+1,""),""),ROW()-ROW(A$70)+1)),"##0")," "),"")</f>
        <v/>
      </c>
      <c r="AE85" s="0" t="str">
        <f aca="false" t="array" ref="AE85:AE85">IFERROR(CONCATENATE((INDEX($A$7:$A$67,SMALL(IF($AF$7:$AF$67&lt;&gt;"",IF($AC$7:$AC$67&lt;&gt;"",ROW($AC$7:$AC$67)-MIN(ROW($AC$7:$AC$67))+1,""),""),ROW()-ROW(A$70)+1))),),"")</f>
        <v/>
      </c>
      <c r="AH85" s="0" t="str">
        <f aca="false" t="array" ref="AH85:AH85">IFERROR(CONCATENATE((INDEX($AK$7:$AK$67,SMALL(IF($AK$7:$AK$67&lt;&gt;"",IF($AH$7:$AH$67&lt;&gt;"",ROW($AH$7:$AH$67)-MIN(ROW($AH$7:$AH$67))+1,""),""),ROW()-ROW(A$70)+1)))," "),"")</f>
        <v/>
      </c>
      <c r="AI85" s="0" t="str">
        <f aca="false" t="array" ref="AI85:AI85">IFERROR(CONCATENATE(TEXT(INDEX($AH$7:$AH$67,SMALL(IF($AK$7:$AK$67&lt;&gt;"",IF($AH$7:$AH$67&lt;&gt;"",ROW($AH$7:$AH$67)-MIN(ROW($AH$7:$AH$67))+1,""),""),ROW()-ROW(A$70)+1)),"##0")," "),"")</f>
        <v/>
      </c>
      <c r="AJ85" s="0" t="str">
        <f aca="false" t="array" ref="AJ85:AJ85">IFERROR(CONCATENATE((INDEX($A$7:$A$67,SMALL(IF($AK$7:$AK$67&lt;&gt;"",IF($AH$7:$AH$67&lt;&gt;"",ROW($AH$7:$AH$67)-MIN(ROW($AH$7:$AH$67))+1,""),""),ROW()-ROW(A$70)+1))),),"")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IFERROR(CONCATENATE(TEXT(INDEX($I$7:$I$67,SMALL(IF($L$7:$L$67&lt;&gt;"",IF($I$7:$I$67&lt;&gt;"",ROW($I$7:$I$67)-MIN(ROW($I$7:$I$67))+1,""),""),ROW()-ROW(A$70)+1)),"##0"),","),"")</f>
        <v/>
      </c>
      <c r="J86" s="0" t="str">
        <f aca="false" t="array" ref="J86:J86">IFERROR(CONCATENATE((INDEX($L$7:$L$67,SMALL(IF($L$7:$L$67&lt;&gt;"",IF($I$7:$I$67&lt;&gt;"",ROW($I$7:$I$67)-MIN(ROW($I$7:$I$67))+1,""),""),ROW()-ROW(A$70)+1))),","),"")</f>
        <v/>
      </c>
      <c r="K86" s="0" t="str">
        <f aca="false" t="array" ref="K86:K86">IFERROR(CONCATENATE((INDEX($A$7:$A$67,SMALL(IF($L$7:$L$67&lt;&gt;"",IF($I$7:$I$67&lt;&gt;"",ROW($I$7:$I$67)-MIN(ROW($I$7:$I$67))+1,""),""),ROW()-ROW(A$70)+1))),),"")</f>
        <v/>
      </c>
      <c r="N86" s="0" t="str">
        <f aca="false" t="array" ref="N86:N86">IFERROR(CONCATENATE((INDEX($Q$7:$Q$67,SMALL(IF($Q$7:$Q$67&lt;&gt;"",IF($N$7:$N$67&lt;&gt;"",ROW($N$7:$N$67)-MIN(ROW($N$7:$N$67))+1,""),""),ROW()-ROW(A$70)+1)))," "),"")</f>
        <v/>
      </c>
      <c r="O86" s="0" t="str">
        <f aca="false" t="array" ref="O86:O86">IFERROR(CONCATENATE(TEXT(INDEX($N$7:$N$67,SMALL(IF($Q$7:$Q$67&lt;&gt;"",IF($N$7:$N$67&lt;&gt;"",ROW($N$7:$N$67)-MIN(ROW($N$7:$N$67))+1,""),""),ROW()-ROW(A$70)+1)),"##0")," "),"")</f>
        <v/>
      </c>
      <c r="P86" s="0" t="str">
        <f aca="false" t="array" ref="P86:P86">IFERROR(CONCATENATE((INDEX($A$7:$A$67,SMALL(IF($Q$7:$Q$67&lt;&gt;"",IF($N$7:$N$67&lt;&gt;"",ROW($N$7:$N$67)-MIN(ROW($N$7:$N$67))+1,""),""),ROW()-ROW(A$70)+1))),),"")</f>
        <v/>
      </c>
      <c r="S86" s="0" t="str">
        <f aca="false" t="array" ref="S86:S86">IFERROR(CONCATENATE((INDEX($V$7:$V$67,SMALL(IF($V$7:$V$67&lt;&gt;"",IF($S$7:$S$67&lt;&gt;"",ROW($S$7:$S$67)-MIN(ROW($S$7:$S$67))+1,""),""),ROW()-ROW(A$70)+1)))," "),"")</f>
        <v/>
      </c>
      <c r="T86" s="0" t="str">
        <f aca="false" t="array" ref="T86:T86">IFERROR(CONCATENATE(TEXT(INDEX($S$7:$S$67,SMALL(IF($V$7:$V$67&lt;&gt;"",IF($S$7:$S$67&lt;&gt;"",ROW($S$7:$S$67)-MIN(ROW($S$7:$S$67))+1,""),""),ROW()-ROW(A$70)+1)),"##0")," "),"")</f>
        <v/>
      </c>
      <c r="U86" s="0" t="str">
        <f aca="false" t="array" ref="U86:U86">IFERROR(CONCATENATE((INDEX($A$7:$A$67,SMALL(IF($V$7:$V$67&lt;&gt;"",IF($S$7:$S$67&lt;&gt;"",ROW($S$7:$S$67)-MIN(ROW($S$7:$S$67))+1,""),""),ROW()-ROW(A$70)+1))),),"")</f>
        <v/>
      </c>
      <c r="X86" s="0" t="str">
        <f aca="false" t="array" ref="X86:X86">IFERROR(CONCATENATE((INDEX($AA$7:$AA$67,SMALL(IF($AA$7:$AA$67&lt;&gt;"",IF($X$7:$X$67&lt;&gt;"",ROW($X$7:$X$67)-MIN(ROW($X$7:$X$67))+1,""),""),ROW()-ROW(A$70)+1))),","),"")</f>
        <v/>
      </c>
      <c r="Y86" s="0" t="str">
        <f aca="false" t="array" ref="Y86:Y86">IFERROR(CONCATENATE(TEXT(INDEX($X$7:$X$67,SMALL(IF($AA$7:$AA$67&lt;&gt;"",IF($X$7:$X$67&lt;&gt;"",ROW($X$7:$X$67)-MIN(ROW($X$7:$X$67))+1,""),""),ROW()-ROW(A$70)+1)),"##0"),","),"")</f>
        <v/>
      </c>
      <c r="Z86" s="0" t="str">
        <f aca="false" t="array" ref="Z86:Z86">IFERROR(CONCATENATE((INDEX($A$7:$A$67,SMALL(IF($AA$7:$AA$67&lt;&gt;"",IF($X$7:$X$67&lt;&gt;"",ROW($X$7:$X$67)-MIN(ROW($X$7:$X$67))+1,""),""),ROW()-ROW(A$70)+1))),),"")</f>
        <v/>
      </c>
      <c r="AC86" s="0" t="str">
        <f aca="false" t="array" ref="AC86:AC86">IFERROR(CONCATENATE((INDEX($AF$7:$AF$67,SMALL(IF($AF$7:$AF$67&lt;&gt;"",IF($AC$7:$AC$67&lt;&gt;"",ROW($AC$7:$AC$67)-MIN(ROW($AC$7:$AC$67))+1,""),""),ROW()-ROW(A$70)+1)))," "),"")</f>
        <v/>
      </c>
      <c r="AD86" s="0" t="str">
        <f aca="false" t="array" ref="AD86:AD86">IFERROR(CONCATENATE(TEXT(INDEX($AC$7:$AC$67,SMALL(IF($AF$7:$AF$67&lt;&gt;"",IF($AC$7:$AC$67&lt;&gt;"",ROW($AC$7:$AC$67)-MIN(ROW($AC$7:$AC$67))+1,""),""),ROW()-ROW(A$70)+1)),"##0")," "),"")</f>
        <v/>
      </c>
      <c r="AE86" s="0" t="str">
        <f aca="false" t="array" ref="AE86:AE86">IFERROR(CONCATENATE((INDEX($A$7:$A$67,SMALL(IF($AF$7:$AF$67&lt;&gt;"",IF($AC$7:$AC$67&lt;&gt;"",ROW($AC$7:$AC$67)-MIN(ROW($AC$7:$AC$67))+1,""),""),ROW()-ROW(A$70)+1))),),"")</f>
        <v/>
      </c>
      <c r="AH86" s="0" t="str">
        <f aca="false" t="array" ref="AH86:AH86">IFERROR(CONCATENATE((INDEX($AK$7:$AK$67,SMALL(IF($AK$7:$AK$67&lt;&gt;"",IF($AH$7:$AH$67&lt;&gt;"",ROW($AH$7:$AH$67)-MIN(ROW($AH$7:$AH$67))+1,""),""),ROW()-ROW(A$70)+1)))," "),"")</f>
        <v/>
      </c>
      <c r="AI86" s="0" t="str">
        <f aca="false" t="array" ref="AI86:AI86">IFERROR(CONCATENATE(TEXT(INDEX($AH$7:$AH$67,SMALL(IF($AK$7:$AK$67&lt;&gt;"",IF($AH$7:$AH$67&lt;&gt;"",ROW($AH$7:$AH$67)-MIN(ROW($AH$7:$AH$67))+1,""),""),ROW()-ROW(A$70)+1)),"##0")," "),"")</f>
        <v/>
      </c>
      <c r="AJ86" s="0" t="str">
        <f aca="false" t="array" ref="AJ86:AJ86">IFERROR(CONCATENATE((INDEX($A$7:$A$67,SMALL(IF($AK$7:$AK$67&lt;&gt;"",IF($AH$7:$AH$67&lt;&gt;"",ROW($AH$7:$AH$67)-MIN(ROW($AH$7:$AH$67))+1,""),""),ROW()-ROW(A$70)+1))),),"")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IFERROR(CONCATENATE(TEXT(INDEX($I$7:$I$67,SMALL(IF($L$7:$L$67&lt;&gt;"",IF($I$7:$I$67&lt;&gt;"",ROW($I$7:$I$67)-MIN(ROW($I$7:$I$67))+1,""),""),ROW()-ROW(A$70)+1)),"##0"),","),"")</f>
        <v/>
      </c>
      <c r="J87" s="0" t="str">
        <f aca="false" t="array" ref="J87:J87">IFERROR(CONCATENATE((INDEX($L$7:$L$67,SMALL(IF($L$7:$L$67&lt;&gt;"",IF($I$7:$I$67&lt;&gt;"",ROW($I$7:$I$67)-MIN(ROW($I$7:$I$67))+1,""),""),ROW()-ROW(A$70)+1))),","),"")</f>
        <v/>
      </c>
      <c r="K87" s="0" t="str">
        <f aca="false" t="array" ref="K87:K87">IFERROR(CONCATENATE((INDEX($A$7:$A$67,SMALL(IF($L$7:$L$67&lt;&gt;"",IF($I$7:$I$67&lt;&gt;"",ROW($I$7:$I$67)-MIN(ROW($I$7:$I$67))+1,""),""),ROW()-ROW(A$70)+1))),),"")</f>
        <v/>
      </c>
      <c r="N87" s="0" t="str">
        <f aca="false" t="array" ref="N87:N87">IFERROR(CONCATENATE((INDEX($Q$7:$Q$67,SMALL(IF($Q$7:$Q$67&lt;&gt;"",IF($N$7:$N$67&lt;&gt;"",ROW($N$7:$N$67)-MIN(ROW($N$7:$N$67))+1,""),""),ROW()-ROW(A$70)+1)))," "),"")</f>
        <v/>
      </c>
      <c r="O87" s="0" t="str">
        <f aca="false" t="array" ref="O87:O87">IFERROR(CONCATENATE(TEXT(INDEX($N$7:$N$67,SMALL(IF($Q$7:$Q$67&lt;&gt;"",IF($N$7:$N$67&lt;&gt;"",ROW($N$7:$N$67)-MIN(ROW($N$7:$N$67))+1,""),""),ROW()-ROW(A$70)+1)),"##0")," "),"")</f>
        <v/>
      </c>
      <c r="P87" s="0" t="str">
        <f aca="false" t="array" ref="P87:P87">IFERROR(CONCATENATE((INDEX($A$7:$A$67,SMALL(IF($Q$7:$Q$67&lt;&gt;"",IF($N$7:$N$67&lt;&gt;"",ROW($N$7:$N$67)-MIN(ROW($N$7:$N$67))+1,""),""),ROW()-ROW(A$70)+1))),),"")</f>
        <v/>
      </c>
      <c r="S87" s="0" t="str">
        <f aca="false" t="array" ref="S87:S87">IFERROR(CONCATENATE((INDEX($V$7:$V$67,SMALL(IF($V$7:$V$67&lt;&gt;"",IF($S$7:$S$67&lt;&gt;"",ROW($S$7:$S$67)-MIN(ROW($S$7:$S$67))+1,""),""),ROW()-ROW(A$70)+1)))," "),"")</f>
        <v/>
      </c>
      <c r="T87" s="0" t="str">
        <f aca="false" t="array" ref="T87:T87">IFERROR(CONCATENATE(TEXT(INDEX($S$7:$S$67,SMALL(IF($V$7:$V$67&lt;&gt;"",IF($S$7:$S$67&lt;&gt;"",ROW($S$7:$S$67)-MIN(ROW($S$7:$S$67))+1,""),""),ROW()-ROW(A$70)+1)),"##0")," "),"")</f>
        <v/>
      </c>
      <c r="U87" s="0" t="str">
        <f aca="false" t="array" ref="U87:U87">IFERROR(CONCATENATE((INDEX($A$7:$A$67,SMALL(IF($V$7:$V$67&lt;&gt;"",IF($S$7:$S$67&lt;&gt;"",ROW($S$7:$S$67)-MIN(ROW($S$7:$S$67))+1,""),""),ROW()-ROW(A$70)+1))),),"")</f>
        <v/>
      </c>
      <c r="X87" s="0" t="str">
        <f aca="false" t="array" ref="X87:X87">IFERROR(CONCATENATE((INDEX($AA$7:$AA$67,SMALL(IF($AA$7:$AA$67&lt;&gt;"",IF($X$7:$X$67&lt;&gt;"",ROW($X$7:$X$67)-MIN(ROW($X$7:$X$67))+1,""),""),ROW()-ROW(A$70)+1))),","),"")</f>
        <v/>
      </c>
      <c r="Y87" s="0" t="str">
        <f aca="false" t="array" ref="Y87:Y87">IFERROR(CONCATENATE(TEXT(INDEX($X$7:$X$67,SMALL(IF($AA$7:$AA$67&lt;&gt;"",IF($X$7:$X$67&lt;&gt;"",ROW($X$7:$X$67)-MIN(ROW($X$7:$X$67))+1,""),""),ROW()-ROW(A$70)+1)),"##0"),","),"")</f>
        <v/>
      </c>
      <c r="Z87" s="0" t="str">
        <f aca="false" t="array" ref="Z87:Z87">IFERROR(CONCATENATE((INDEX($A$7:$A$67,SMALL(IF($AA$7:$AA$67&lt;&gt;"",IF($X$7:$X$67&lt;&gt;"",ROW($X$7:$X$67)-MIN(ROW($X$7:$X$67))+1,""),""),ROW()-ROW(A$70)+1))),),"")</f>
        <v/>
      </c>
      <c r="AC87" s="0" t="str">
        <f aca="false" t="array" ref="AC87:AC87">IFERROR(CONCATENATE((INDEX($AF$7:$AF$67,SMALL(IF($AF$7:$AF$67&lt;&gt;"",IF($AC$7:$AC$67&lt;&gt;"",ROW($AC$7:$AC$67)-MIN(ROW($AC$7:$AC$67))+1,""),""),ROW()-ROW(A$70)+1)))," "),"")</f>
        <v/>
      </c>
      <c r="AD87" s="0" t="str">
        <f aca="false" t="array" ref="AD87:AD87">IFERROR(CONCATENATE(TEXT(INDEX($AC$7:$AC$67,SMALL(IF($AF$7:$AF$67&lt;&gt;"",IF($AC$7:$AC$67&lt;&gt;"",ROW($AC$7:$AC$67)-MIN(ROW($AC$7:$AC$67))+1,""),""),ROW()-ROW(A$70)+1)),"##0")," "),"")</f>
        <v/>
      </c>
      <c r="AE87" s="0" t="str">
        <f aca="false" t="array" ref="AE87:AE87">IFERROR(CONCATENATE((INDEX($A$7:$A$67,SMALL(IF($AF$7:$AF$67&lt;&gt;"",IF($AC$7:$AC$67&lt;&gt;"",ROW($AC$7:$AC$67)-MIN(ROW($AC$7:$AC$67))+1,""),""),ROW()-ROW(A$70)+1))),),"")</f>
        <v/>
      </c>
      <c r="AH87" s="0" t="str">
        <f aca="false" t="array" ref="AH87:AH87">IFERROR(CONCATENATE((INDEX($AK$7:$AK$67,SMALL(IF($AK$7:$AK$67&lt;&gt;"",IF($AH$7:$AH$67&lt;&gt;"",ROW($AH$7:$AH$67)-MIN(ROW($AH$7:$AH$67))+1,""),""),ROW()-ROW(A$70)+1)))," "),"")</f>
        <v/>
      </c>
      <c r="AI87" s="0" t="str">
        <f aca="false" t="array" ref="AI87:AI87">IFERROR(CONCATENATE(TEXT(INDEX($AH$7:$AH$67,SMALL(IF($AK$7:$AK$67&lt;&gt;"",IF($AH$7:$AH$67&lt;&gt;"",ROW($AH$7:$AH$67)-MIN(ROW($AH$7:$AH$67))+1,""),""),ROW()-ROW(A$70)+1)),"##0")," "),"")</f>
        <v/>
      </c>
      <c r="AJ87" s="0" t="str">
        <f aca="false" t="array" ref="AJ87:AJ87">IFERROR(CONCATENATE((INDEX($A$7:$A$67,SMALL(IF($AK$7:$AK$67&lt;&gt;"",IF($AH$7:$AH$67&lt;&gt;"",ROW($AH$7:$AH$67)-MIN(ROW($AH$7:$AH$67))+1,""),""),ROW()-ROW(A$70)+1))),),"")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IFERROR(CONCATENATE(TEXT(INDEX($I$7:$I$67,SMALL(IF($L$7:$L$67&lt;&gt;"",IF($I$7:$I$67&lt;&gt;"",ROW($I$7:$I$67)-MIN(ROW($I$7:$I$67))+1,""),""),ROW()-ROW(A$70)+1)),"##0"),","),"")</f>
        <v/>
      </c>
      <c r="J88" s="0" t="str">
        <f aca="false" t="array" ref="J88:J88">IFERROR(CONCATENATE((INDEX($L$7:$L$67,SMALL(IF($L$7:$L$67&lt;&gt;"",IF($I$7:$I$67&lt;&gt;"",ROW($I$7:$I$67)-MIN(ROW($I$7:$I$67))+1,""),""),ROW()-ROW(A$70)+1))),","),"")</f>
        <v/>
      </c>
      <c r="K88" s="0" t="str">
        <f aca="false" t="array" ref="K88:K88">IFERROR(CONCATENATE((INDEX($A$7:$A$67,SMALL(IF($L$7:$L$67&lt;&gt;"",IF($I$7:$I$67&lt;&gt;"",ROW($I$7:$I$67)-MIN(ROW($I$7:$I$67))+1,""),""),ROW()-ROW(A$70)+1))),),"")</f>
        <v/>
      </c>
      <c r="N88" s="0" t="str">
        <f aca="false" t="array" ref="N88:N88">IFERROR(CONCATENATE((INDEX($Q$7:$Q$67,SMALL(IF($Q$7:$Q$67&lt;&gt;"",IF($N$7:$N$67&lt;&gt;"",ROW($N$7:$N$67)-MIN(ROW($N$7:$N$67))+1,""),""),ROW()-ROW(A$70)+1)))," "),"")</f>
        <v/>
      </c>
      <c r="O88" s="0" t="str">
        <f aca="false" t="array" ref="O88:O88">IFERROR(CONCATENATE(TEXT(INDEX($N$7:$N$67,SMALL(IF($Q$7:$Q$67&lt;&gt;"",IF($N$7:$N$67&lt;&gt;"",ROW($N$7:$N$67)-MIN(ROW($N$7:$N$67))+1,""),""),ROW()-ROW(A$70)+1)),"##0")," "),"")</f>
        <v/>
      </c>
      <c r="P88" s="0" t="str">
        <f aca="false" t="array" ref="P88:P88">IFERROR(CONCATENATE((INDEX($A$7:$A$67,SMALL(IF($Q$7:$Q$67&lt;&gt;"",IF($N$7:$N$67&lt;&gt;"",ROW($N$7:$N$67)-MIN(ROW($N$7:$N$67))+1,""),""),ROW()-ROW(A$70)+1))),),"")</f>
        <v/>
      </c>
      <c r="S88" s="0" t="str">
        <f aca="false" t="array" ref="S88:S88">IFERROR(CONCATENATE((INDEX($V$7:$V$67,SMALL(IF($V$7:$V$67&lt;&gt;"",IF($S$7:$S$67&lt;&gt;"",ROW($S$7:$S$67)-MIN(ROW($S$7:$S$67))+1,""),""),ROW()-ROW(A$70)+1)))," "),"")</f>
        <v/>
      </c>
      <c r="T88" s="0" t="str">
        <f aca="false" t="array" ref="T88:T88">IFERROR(CONCATENATE(TEXT(INDEX($S$7:$S$67,SMALL(IF($V$7:$V$67&lt;&gt;"",IF($S$7:$S$67&lt;&gt;"",ROW($S$7:$S$67)-MIN(ROW($S$7:$S$67))+1,""),""),ROW()-ROW(A$70)+1)),"##0")," "),"")</f>
        <v/>
      </c>
      <c r="U88" s="0" t="str">
        <f aca="false" t="array" ref="U88:U88">IFERROR(CONCATENATE((INDEX($A$7:$A$67,SMALL(IF($V$7:$V$67&lt;&gt;"",IF($S$7:$S$67&lt;&gt;"",ROW($S$7:$S$67)-MIN(ROW($S$7:$S$67))+1,""),""),ROW()-ROW(A$70)+1))),),"")</f>
        <v/>
      </c>
      <c r="X88" s="0" t="str">
        <f aca="false" t="array" ref="X88:X88">IFERROR(CONCATENATE((INDEX($AA$7:$AA$67,SMALL(IF($AA$7:$AA$67&lt;&gt;"",IF($X$7:$X$67&lt;&gt;"",ROW($X$7:$X$67)-MIN(ROW($X$7:$X$67))+1,""),""),ROW()-ROW(A$70)+1))),","),"")</f>
        <v/>
      </c>
      <c r="Y88" s="0" t="str">
        <f aca="false" t="array" ref="Y88:Y88">IFERROR(CONCATENATE(TEXT(INDEX($X$7:$X$67,SMALL(IF($AA$7:$AA$67&lt;&gt;"",IF($X$7:$X$67&lt;&gt;"",ROW($X$7:$X$67)-MIN(ROW($X$7:$X$67))+1,""),""),ROW()-ROW(A$70)+1)),"##0"),","),"")</f>
        <v/>
      </c>
      <c r="Z88" s="0" t="str">
        <f aca="false" t="array" ref="Z88:Z88">IFERROR(CONCATENATE((INDEX($A$7:$A$67,SMALL(IF($AA$7:$AA$67&lt;&gt;"",IF($X$7:$X$67&lt;&gt;"",ROW($X$7:$X$67)-MIN(ROW($X$7:$X$67))+1,""),""),ROW()-ROW(A$70)+1))),),"")</f>
        <v/>
      </c>
      <c r="AC88" s="0" t="str">
        <f aca="false" t="array" ref="AC88:AC88">IFERROR(CONCATENATE((INDEX($AF$7:$AF$67,SMALL(IF($AF$7:$AF$67&lt;&gt;"",IF($AC$7:$AC$67&lt;&gt;"",ROW($AC$7:$AC$67)-MIN(ROW($AC$7:$AC$67))+1,""),""),ROW()-ROW(A$70)+1)))," "),"")</f>
        <v/>
      </c>
      <c r="AD88" s="0" t="str">
        <f aca="false" t="array" ref="AD88:AD88">IFERROR(CONCATENATE(TEXT(INDEX($AC$7:$AC$67,SMALL(IF($AF$7:$AF$67&lt;&gt;"",IF($AC$7:$AC$67&lt;&gt;"",ROW($AC$7:$AC$67)-MIN(ROW($AC$7:$AC$67))+1,""),""),ROW()-ROW(A$70)+1)),"##0")," "),"")</f>
        <v/>
      </c>
      <c r="AE88" s="0" t="str">
        <f aca="false" t="array" ref="AE88:AE88">IFERROR(CONCATENATE((INDEX($A$7:$A$67,SMALL(IF($AF$7:$AF$67&lt;&gt;"",IF($AC$7:$AC$67&lt;&gt;"",ROW($AC$7:$AC$67)-MIN(ROW($AC$7:$AC$67))+1,""),""),ROW()-ROW(A$70)+1))),),"")</f>
        <v/>
      </c>
      <c r="AH88" s="0" t="str">
        <f aca="false" t="array" ref="AH88:AH88">IFERROR(CONCATENATE((INDEX($AK$7:$AK$67,SMALL(IF($AK$7:$AK$67&lt;&gt;"",IF($AH$7:$AH$67&lt;&gt;"",ROW($AH$7:$AH$67)-MIN(ROW($AH$7:$AH$67))+1,""),""),ROW()-ROW(A$70)+1)))," "),"")</f>
        <v/>
      </c>
      <c r="AI88" s="0" t="str">
        <f aca="false" t="array" ref="AI88:AI88">IFERROR(CONCATENATE(TEXT(INDEX($AH$7:$AH$67,SMALL(IF($AK$7:$AK$67&lt;&gt;"",IF($AH$7:$AH$67&lt;&gt;"",ROW($AH$7:$AH$67)-MIN(ROW($AH$7:$AH$67))+1,""),""),ROW()-ROW(A$70)+1)),"##0")," "),"")</f>
        <v/>
      </c>
      <c r="AJ88" s="0" t="str">
        <f aca="false" t="array" ref="AJ88:AJ88">IFERROR(CONCATENATE((INDEX($A$7:$A$67,SMALL(IF($AK$7:$AK$67&lt;&gt;"",IF($AH$7:$AH$67&lt;&gt;"",ROW($AH$7:$AH$67)-MIN(ROW($AH$7:$AH$67))+1,""),""),ROW()-ROW(A$70)+1))),),"")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IFERROR(CONCATENATE(TEXT(INDEX($I$7:$I$67,SMALL(IF($L$7:$L$67&lt;&gt;"",IF($I$7:$I$67&lt;&gt;"",ROW($I$7:$I$67)-MIN(ROW($I$7:$I$67))+1,""),""),ROW()-ROW(A$70)+1)),"##0"),","),"")</f>
        <v/>
      </c>
      <c r="J89" s="0" t="str">
        <f aca="false" t="array" ref="J89:J89">IFERROR(CONCATENATE((INDEX($L$7:$L$67,SMALL(IF($L$7:$L$67&lt;&gt;"",IF($I$7:$I$67&lt;&gt;"",ROW($I$7:$I$67)-MIN(ROW($I$7:$I$67))+1,""),""),ROW()-ROW(A$70)+1))),","),"")</f>
        <v/>
      </c>
      <c r="K89" s="0" t="str">
        <f aca="false" t="array" ref="K89:K89">IFERROR(CONCATENATE((INDEX($A$7:$A$67,SMALL(IF($L$7:$L$67&lt;&gt;"",IF($I$7:$I$67&lt;&gt;"",ROW($I$7:$I$67)-MIN(ROW($I$7:$I$67))+1,""),""),ROW()-ROW(A$70)+1))),),"")</f>
        <v/>
      </c>
      <c r="N89" s="0" t="str">
        <f aca="false" t="array" ref="N89:N89">IFERROR(CONCATENATE((INDEX($Q$7:$Q$67,SMALL(IF($Q$7:$Q$67&lt;&gt;"",IF($N$7:$N$67&lt;&gt;"",ROW($N$7:$N$67)-MIN(ROW($N$7:$N$67))+1,""),""),ROW()-ROW(A$70)+1)))," "),"")</f>
        <v/>
      </c>
      <c r="O89" s="0" t="str">
        <f aca="false" t="array" ref="O89:O89">IFERROR(CONCATENATE(TEXT(INDEX($N$7:$N$67,SMALL(IF($Q$7:$Q$67&lt;&gt;"",IF($N$7:$N$67&lt;&gt;"",ROW($N$7:$N$67)-MIN(ROW($N$7:$N$67))+1,""),""),ROW()-ROW(A$70)+1)),"##0")," "),"")</f>
        <v/>
      </c>
      <c r="P89" s="0" t="str">
        <f aca="false" t="array" ref="P89:P89">IFERROR(CONCATENATE((INDEX($A$7:$A$67,SMALL(IF($Q$7:$Q$67&lt;&gt;"",IF($N$7:$N$67&lt;&gt;"",ROW($N$7:$N$67)-MIN(ROW($N$7:$N$67))+1,""),""),ROW()-ROW(A$70)+1))),),"")</f>
        <v/>
      </c>
      <c r="S89" s="0" t="str">
        <f aca="false" t="array" ref="S89:S89">IFERROR(CONCATENATE((INDEX($V$7:$V$67,SMALL(IF($V$7:$V$67&lt;&gt;"",IF($S$7:$S$67&lt;&gt;"",ROW($S$7:$S$67)-MIN(ROW($S$7:$S$67))+1,""),""),ROW()-ROW(A$70)+1)))," "),"")</f>
        <v/>
      </c>
      <c r="T89" s="0" t="str">
        <f aca="false" t="array" ref="T89:T89">IFERROR(CONCATENATE(TEXT(INDEX($S$7:$S$67,SMALL(IF($V$7:$V$67&lt;&gt;"",IF($S$7:$S$67&lt;&gt;"",ROW($S$7:$S$67)-MIN(ROW($S$7:$S$67))+1,""),""),ROW()-ROW(A$70)+1)),"##0")," "),"")</f>
        <v/>
      </c>
      <c r="U89" s="0" t="str">
        <f aca="false" t="array" ref="U89:U89">IFERROR(CONCATENATE((INDEX($A$7:$A$67,SMALL(IF($V$7:$V$67&lt;&gt;"",IF($S$7:$S$67&lt;&gt;"",ROW($S$7:$S$67)-MIN(ROW($S$7:$S$67))+1,""),""),ROW()-ROW(A$70)+1))),),"")</f>
        <v/>
      </c>
      <c r="X89" s="0" t="str">
        <f aca="false" t="array" ref="X89:X89">IFERROR(CONCATENATE((INDEX($AA$7:$AA$67,SMALL(IF($AA$7:$AA$67&lt;&gt;"",IF($X$7:$X$67&lt;&gt;"",ROW($X$7:$X$67)-MIN(ROW($X$7:$X$67))+1,""),""),ROW()-ROW(A$70)+1))),","),"")</f>
        <v/>
      </c>
      <c r="Y89" s="0" t="str">
        <f aca="false" t="array" ref="Y89:Y89">IFERROR(CONCATENATE(TEXT(INDEX($X$7:$X$67,SMALL(IF($AA$7:$AA$67&lt;&gt;"",IF($X$7:$X$67&lt;&gt;"",ROW($X$7:$X$67)-MIN(ROW($X$7:$X$67))+1,""),""),ROW()-ROW(A$70)+1)),"##0"),","),"")</f>
        <v/>
      </c>
      <c r="Z89" s="0" t="str">
        <f aca="false" t="array" ref="Z89:Z89">IFERROR(CONCATENATE((INDEX($A$7:$A$67,SMALL(IF($AA$7:$AA$67&lt;&gt;"",IF($X$7:$X$67&lt;&gt;"",ROW($X$7:$X$67)-MIN(ROW($X$7:$X$67))+1,""),""),ROW()-ROW(A$70)+1))),),"")</f>
        <v/>
      </c>
      <c r="AC89" s="0" t="str">
        <f aca="false" t="array" ref="AC89:AC89">IFERROR(CONCATENATE((INDEX($AF$7:$AF$67,SMALL(IF($AF$7:$AF$67&lt;&gt;"",IF($AC$7:$AC$67&lt;&gt;"",ROW($AC$7:$AC$67)-MIN(ROW($AC$7:$AC$67))+1,""),""),ROW()-ROW(A$70)+1)))," "),"")</f>
        <v/>
      </c>
      <c r="AD89" s="0" t="str">
        <f aca="false" t="array" ref="AD89:AD89">IFERROR(CONCATENATE(TEXT(INDEX($AC$7:$AC$67,SMALL(IF($AF$7:$AF$67&lt;&gt;"",IF($AC$7:$AC$67&lt;&gt;"",ROW($AC$7:$AC$67)-MIN(ROW($AC$7:$AC$67))+1,""),""),ROW()-ROW(A$70)+1)),"##0")," "),"")</f>
        <v/>
      </c>
      <c r="AE89" s="0" t="str">
        <f aca="false" t="array" ref="AE89:AE89">IFERROR(CONCATENATE((INDEX($A$7:$A$67,SMALL(IF($AF$7:$AF$67&lt;&gt;"",IF($AC$7:$AC$67&lt;&gt;"",ROW($AC$7:$AC$67)-MIN(ROW($AC$7:$AC$67))+1,""),""),ROW()-ROW(A$70)+1))),),"")</f>
        <v/>
      </c>
      <c r="AH89" s="0" t="str">
        <f aca="false" t="array" ref="AH89:AH89">IFERROR(CONCATENATE((INDEX($AK$7:$AK$67,SMALL(IF($AK$7:$AK$67&lt;&gt;"",IF($AH$7:$AH$67&lt;&gt;"",ROW($AH$7:$AH$67)-MIN(ROW($AH$7:$AH$67))+1,""),""),ROW()-ROW(A$70)+1)))," "),"")</f>
        <v/>
      </c>
      <c r="AI89" s="0" t="str">
        <f aca="false" t="array" ref="AI89:AI89">IFERROR(CONCATENATE(TEXT(INDEX($AH$7:$AH$67,SMALL(IF($AK$7:$AK$67&lt;&gt;"",IF($AH$7:$AH$67&lt;&gt;"",ROW($AH$7:$AH$67)-MIN(ROW($AH$7:$AH$67))+1,""),""),ROW()-ROW(A$70)+1)),"##0")," "),"")</f>
        <v/>
      </c>
      <c r="AJ89" s="0" t="str">
        <f aca="false" t="array" ref="AJ89:AJ89">IFERROR(CONCATENATE((INDEX($A$7:$A$67,SMALL(IF($AK$7:$AK$67&lt;&gt;"",IF($AH$7:$AH$67&lt;&gt;"",ROW($AH$7:$AH$67)-MIN(ROW($AH$7:$AH$67))+1,""),""),ROW()-ROW(A$70)+1))),),"")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IFERROR(CONCATENATE(TEXT(INDEX($I$7:$I$67,SMALL(IF($L$7:$L$67&lt;&gt;"",IF($I$7:$I$67&lt;&gt;"",ROW($I$7:$I$67)-MIN(ROW($I$7:$I$67))+1,""),""),ROW()-ROW(A$70)+1)),"##0"),","),"")</f>
        <v/>
      </c>
      <c r="J90" s="0" t="str">
        <f aca="false" t="array" ref="J90:J90">IFERROR(CONCATENATE((INDEX($L$7:$L$67,SMALL(IF($L$7:$L$67&lt;&gt;"",IF($I$7:$I$67&lt;&gt;"",ROW($I$7:$I$67)-MIN(ROW($I$7:$I$67))+1,""),""),ROW()-ROW(A$70)+1))),","),"")</f>
        <v/>
      </c>
      <c r="K90" s="0" t="str">
        <f aca="false" t="array" ref="K90:K90">IFERROR(CONCATENATE((INDEX($A$7:$A$67,SMALL(IF($L$7:$L$67&lt;&gt;"",IF($I$7:$I$67&lt;&gt;"",ROW($I$7:$I$67)-MIN(ROW($I$7:$I$67))+1,""),""),ROW()-ROW(A$70)+1))),),"")</f>
        <v/>
      </c>
      <c r="N90" s="0" t="str">
        <f aca="false" t="array" ref="N90:N90">IFERROR(CONCATENATE((INDEX($Q$7:$Q$67,SMALL(IF($Q$7:$Q$67&lt;&gt;"",IF($N$7:$N$67&lt;&gt;"",ROW($N$7:$N$67)-MIN(ROW($N$7:$N$67))+1,""),""),ROW()-ROW(A$70)+1)))," "),"")</f>
        <v/>
      </c>
      <c r="O90" s="0" t="str">
        <f aca="false" t="array" ref="O90:O90">IFERROR(CONCATENATE(TEXT(INDEX($N$7:$N$67,SMALL(IF($Q$7:$Q$67&lt;&gt;"",IF($N$7:$N$67&lt;&gt;"",ROW($N$7:$N$67)-MIN(ROW($N$7:$N$67))+1,""),""),ROW()-ROW(A$70)+1)),"##0")," "),"")</f>
        <v/>
      </c>
      <c r="P90" s="0" t="str">
        <f aca="false" t="array" ref="P90:P90">IFERROR(CONCATENATE((INDEX($A$7:$A$67,SMALL(IF($Q$7:$Q$67&lt;&gt;"",IF($N$7:$N$67&lt;&gt;"",ROW($N$7:$N$67)-MIN(ROW($N$7:$N$67))+1,""),""),ROW()-ROW(A$70)+1))),),"")</f>
        <v/>
      </c>
      <c r="S90" s="0" t="str">
        <f aca="false" t="array" ref="S90:S90">IFERROR(CONCATENATE((INDEX($V$7:$V$67,SMALL(IF($V$7:$V$67&lt;&gt;"",IF($S$7:$S$67&lt;&gt;"",ROW($S$7:$S$67)-MIN(ROW($S$7:$S$67))+1,""),""),ROW()-ROW(A$70)+1)))," "),"")</f>
        <v/>
      </c>
      <c r="T90" s="0" t="str">
        <f aca="false" t="array" ref="T90:T90">IFERROR(CONCATENATE(TEXT(INDEX($S$7:$S$67,SMALL(IF($V$7:$V$67&lt;&gt;"",IF($S$7:$S$67&lt;&gt;"",ROW($S$7:$S$67)-MIN(ROW($S$7:$S$67))+1,""),""),ROW()-ROW(A$70)+1)),"##0")," "),"")</f>
        <v/>
      </c>
      <c r="U90" s="0" t="str">
        <f aca="false" t="array" ref="U90:U90">IFERROR(CONCATENATE((INDEX($A$7:$A$67,SMALL(IF($V$7:$V$67&lt;&gt;"",IF($S$7:$S$67&lt;&gt;"",ROW($S$7:$S$67)-MIN(ROW($S$7:$S$67))+1,""),""),ROW()-ROW(A$70)+1))),),"")</f>
        <v/>
      </c>
      <c r="X90" s="0" t="str">
        <f aca="false" t="array" ref="X90:X90">IFERROR(CONCATENATE((INDEX($AA$7:$AA$67,SMALL(IF($AA$7:$AA$67&lt;&gt;"",IF($X$7:$X$67&lt;&gt;"",ROW($X$7:$X$67)-MIN(ROW($X$7:$X$67))+1,""),""),ROW()-ROW(A$70)+1))),","),"")</f>
        <v/>
      </c>
      <c r="Y90" s="0" t="str">
        <f aca="false" t="array" ref="Y90:Y90">IFERROR(CONCATENATE(TEXT(INDEX($X$7:$X$67,SMALL(IF($AA$7:$AA$67&lt;&gt;"",IF($X$7:$X$67&lt;&gt;"",ROW($X$7:$X$67)-MIN(ROW($X$7:$X$67))+1,""),""),ROW()-ROW(A$70)+1)),"##0"),","),"")</f>
        <v/>
      </c>
      <c r="Z90" s="0" t="str">
        <f aca="false" t="array" ref="Z90:Z90">IFERROR(CONCATENATE((INDEX($A$7:$A$67,SMALL(IF($AA$7:$AA$67&lt;&gt;"",IF($X$7:$X$67&lt;&gt;"",ROW($X$7:$X$67)-MIN(ROW($X$7:$X$67))+1,""),""),ROW()-ROW(A$70)+1))),),"")</f>
        <v/>
      </c>
      <c r="AC90" s="0" t="str">
        <f aca="false" t="array" ref="AC90:AC90">IFERROR(CONCATENATE((INDEX($AF$7:$AF$67,SMALL(IF($AF$7:$AF$67&lt;&gt;"",IF($AC$7:$AC$67&lt;&gt;"",ROW($AC$7:$AC$67)-MIN(ROW($AC$7:$AC$67))+1,""),""),ROW()-ROW(A$70)+1)))," "),"")</f>
        <v/>
      </c>
      <c r="AD90" s="0" t="str">
        <f aca="false" t="array" ref="AD90:AD90">IFERROR(CONCATENATE(TEXT(INDEX($AC$7:$AC$67,SMALL(IF($AF$7:$AF$67&lt;&gt;"",IF($AC$7:$AC$67&lt;&gt;"",ROW($AC$7:$AC$67)-MIN(ROW($AC$7:$AC$67))+1,""),""),ROW()-ROW(A$70)+1)),"##0")," "),"")</f>
        <v/>
      </c>
      <c r="AE90" s="0" t="str">
        <f aca="false" t="array" ref="AE90:AE90">IFERROR(CONCATENATE((INDEX($A$7:$A$67,SMALL(IF($AF$7:$AF$67&lt;&gt;"",IF($AC$7:$AC$67&lt;&gt;"",ROW($AC$7:$AC$67)-MIN(ROW($AC$7:$AC$67))+1,""),""),ROW()-ROW(A$70)+1))),),"")</f>
        <v/>
      </c>
      <c r="AH90" s="0" t="str">
        <f aca="false" t="array" ref="AH90:AH90">IFERROR(CONCATENATE((INDEX($AK$7:$AK$67,SMALL(IF($AK$7:$AK$67&lt;&gt;"",IF($AH$7:$AH$67&lt;&gt;"",ROW($AH$7:$AH$67)-MIN(ROW($AH$7:$AH$67))+1,""),""),ROW()-ROW(A$70)+1)))," "),"")</f>
        <v/>
      </c>
      <c r="AI90" s="0" t="str">
        <f aca="false" t="array" ref="AI90:AI90">IFERROR(CONCATENATE(TEXT(INDEX($AH$7:$AH$67,SMALL(IF($AK$7:$AK$67&lt;&gt;"",IF($AH$7:$AH$67&lt;&gt;"",ROW($AH$7:$AH$67)-MIN(ROW($AH$7:$AH$67))+1,""),""),ROW()-ROW(A$70)+1)),"##0")," "),"")</f>
        <v/>
      </c>
      <c r="AJ90" s="0" t="str">
        <f aca="false" t="array" ref="AJ90:AJ90">IFERROR(CONCATENATE((INDEX($A$7:$A$67,SMALL(IF($AK$7:$AK$67&lt;&gt;"",IF($AH$7:$AH$67&lt;&gt;"",ROW($AH$7:$AH$67)-MIN(ROW($AH$7:$AH$67))+1,""),""),ROW()-ROW(A$70)+1))),),"")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IFERROR(CONCATENATE(TEXT(INDEX($I$7:$I$67,SMALL(IF($L$7:$L$67&lt;&gt;"",IF($I$7:$I$67&lt;&gt;"",ROW($I$7:$I$67)-MIN(ROW($I$7:$I$67))+1,""),""),ROW()-ROW(A$70)+1)),"##0"),","),"")</f>
        <v/>
      </c>
      <c r="J91" s="0" t="str">
        <f aca="false" t="array" ref="J91:J91">IFERROR(CONCATENATE((INDEX($L$7:$L$67,SMALL(IF($L$7:$L$67&lt;&gt;"",IF($I$7:$I$67&lt;&gt;"",ROW($I$7:$I$67)-MIN(ROW($I$7:$I$67))+1,""),""),ROW()-ROW(A$70)+1))),","),"")</f>
        <v/>
      </c>
      <c r="K91" s="0" t="str">
        <f aca="false" t="array" ref="K91:K91">IFERROR(CONCATENATE((INDEX($A$7:$A$67,SMALL(IF($L$7:$L$67&lt;&gt;"",IF($I$7:$I$67&lt;&gt;"",ROW($I$7:$I$67)-MIN(ROW($I$7:$I$67))+1,""),""),ROW()-ROW(A$70)+1))),),"")</f>
        <v/>
      </c>
      <c r="N91" s="0" t="str">
        <f aca="false" t="array" ref="N91:N91">IFERROR(CONCATENATE((INDEX($Q$7:$Q$67,SMALL(IF($Q$7:$Q$67&lt;&gt;"",IF($N$7:$N$67&lt;&gt;"",ROW($N$7:$N$67)-MIN(ROW($N$7:$N$67))+1,""),""),ROW()-ROW(A$70)+1)))," "),"")</f>
        <v/>
      </c>
      <c r="O91" s="0" t="str">
        <f aca="false" t="array" ref="O91:O91">IFERROR(CONCATENATE(TEXT(INDEX($N$7:$N$67,SMALL(IF($Q$7:$Q$67&lt;&gt;"",IF($N$7:$N$67&lt;&gt;"",ROW($N$7:$N$67)-MIN(ROW($N$7:$N$67))+1,""),""),ROW()-ROW(A$70)+1)),"##0")," "),"")</f>
        <v/>
      </c>
      <c r="P91" s="0" t="str">
        <f aca="false" t="array" ref="P91:P91">IFERROR(CONCATENATE((INDEX($A$7:$A$67,SMALL(IF($Q$7:$Q$67&lt;&gt;"",IF($N$7:$N$67&lt;&gt;"",ROW($N$7:$N$67)-MIN(ROW($N$7:$N$67))+1,""),""),ROW()-ROW(A$70)+1))),),"")</f>
        <v/>
      </c>
      <c r="S91" s="0" t="str">
        <f aca="false" t="array" ref="S91:S91">IFERROR(CONCATENATE((INDEX($V$7:$V$67,SMALL(IF($V$7:$V$67&lt;&gt;"",IF($S$7:$S$67&lt;&gt;"",ROW($S$7:$S$67)-MIN(ROW($S$7:$S$67))+1,""),""),ROW()-ROW(A$70)+1)))," "),"")</f>
        <v/>
      </c>
      <c r="T91" s="0" t="str">
        <f aca="false" t="array" ref="T91:T91">IFERROR(CONCATENATE(TEXT(INDEX($S$7:$S$67,SMALL(IF($V$7:$V$67&lt;&gt;"",IF($S$7:$S$67&lt;&gt;"",ROW($S$7:$S$67)-MIN(ROW($S$7:$S$67))+1,""),""),ROW()-ROW(A$70)+1)),"##0")," "),"")</f>
        <v/>
      </c>
      <c r="U91" s="0" t="str">
        <f aca="false" t="array" ref="U91:U91">IFERROR(CONCATENATE((INDEX($A$7:$A$67,SMALL(IF($V$7:$V$67&lt;&gt;"",IF($S$7:$S$67&lt;&gt;"",ROW($S$7:$S$67)-MIN(ROW($S$7:$S$67))+1,""),""),ROW()-ROW(A$70)+1))),),"")</f>
        <v/>
      </c>
      <c r="X91" s="0" t="str">
        <f aca="false" t="array" ref="X91:X91">IFERROR(CONCATENATE((INDEX($AA$7:$AA$67,SMALL(IF($AA$7:$AA$67&lt;&gt;"",IF($X$7:$X$67&lt;&gt;"",ROW($X$7:$X$67)-MIN(ROW($X$7:$X$67))+1,""),""),ROW()-ROW(A$70)+1))),","),"")</f>
        <v/>
      </c>
      <c r="Y91" s="0" t="str">
        <f aca="false" t="array" ref="Y91:Y91">IFERROR(CONCATENATE(TEXT(INDEX($X$7:$X$67,SMALL(IF($AA$7:$AA$67&lt;&gt;"",IF($X$7:$X$67&lt;&gt;"",ROW($X$7:$X$67)-MIN(ROW($X$7:$X$67))+1,""),""),ROW()-ROW(A$70)+1)),"##0"),","),"")</f>
        <v/>
      </c>
      <c r="Z91" s="0" t="str">
        <f aca="false" t="array" ref="Z91:Z91">IFERROR(CONCATENATE((INDEX($A$7:$A$67,SMALL(IF($AA$7:$AA$67&lt;&gt;"",IF($X$7:$X$67&lt;&gt;"",ROW($X$7:$X$67)-MIN(ROW($X$7:$X$67))+1,""),""),ROW()-ROW(A$70)+1))),),"")</f>
        <v/>
      </c>
      <c r="AC91" s="0" t="str">
        <f aca="false" t="array" ref="AC91:AC91">IFERROR(CONCATENATE((INDEX($AF$7:$AF$67,SMALL(IF($AF$7:$AF$67&lt;&gt;"",IF($AC$7:$AC$67&lt;&gt;"",ROW($AC$7:$AC$67)-MIN(ROW($AC$7:$AC$67))+1,""),""),ROW()-ROW(A$70)+1)))," "),"")</f>
        <v/>
      </c>
      <c r="AD91" s="0" t="str">
        <f aca="false" t="array" ref="AD91:AD91">IFERROR(CONCATENATE(TEXT(INDEX($AC$7:$AC$67,SMALL(IF($AF$7:$AF$67&lt;&gt;"",IF($AC$7:$AC$67&lt;&gt;"",ROW($AC$7:$AC$67)-MIN(ROW($AC$7:$AC$67))+1,""),""),ROW()-ROW(A$70)+1)),"##0")," "),"")</f>
        <v/>
      </c>
      <c r="AE91" s="0" t="str">
        <f aca="false" t="array" ref="AE91:AE91">IFERROR(CONCATENATE((INDEX($A$7:$A$67,SMALL(IF($AF$7:$AF$67&lt;&gt;"",IF($AC$7:$AC$67&lt;&gt;"",ROW($AC$7:$AC$67)-MIN(ROW($AC$7:$AC$67))+1,""),""),ROW()-ROW(A$70)+1))),),"")</f>
        <v/>
      </c>
      <c r="AH91" s="0" t="str">
        <f aca="false" t="array" ref="AH91:AH91">IFERROR(CONCATENATE((INDEX($AK$7:$AK$67,SMALL(IF($AK$7:$AK$67&lt;&gt;"",IF($AH$7:$AH$67&lt;&gt;"",ROW($AH$7:$AH$67)-MIN(ROW($AH$7:$AH$67))+1,""),""),ROW()-ROW(A$70)+1)))," "),"")</f>
        <v/>
      </c>
      <c r="AI91" s="0" t="str">
        <f aca="false" t="array" ref="AI91:AI91">IFERROR(CONCATENATE(TEXT(INDEX($AH$7:$AH$67,SMALL(IF($AK$7:$AK$67&lt;&gt;"",IF($AH$7:$AH$67&lt;&gt;"",ROW($AH$7:$AH$67)-MIN(ROW($AH$7:$AH$67))+1,""),""),ROW()-ROW(A$70)+1)),"##0")," "),"")</f>
        <v/>
      </c>
      <c r="AJ91" s="0" t="str">
        <f aca="false" t="array" ref="AJ91:AJ91">IFERROR(CONCATENATE((INDEX($A$7:$A$67,SMALL(IF($AK$7:$AK$67&lt;&gt;"",IF($AH$7:$AH$67&lt;&gt;"",ROW($AH$7:$AH$67)-MIN(ROW($AH$7:$AH$67))+1,""),""),ROW()-ROW(A$70)+1))),),"")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IFERROR(CONCATENATE(TEXT(INDEX($I$7:$I$67,SMALL(IF($L$7:$L$67&lt;&gt;"",IF($I$7:$I$67&lt;&gt;"",ROW($I$7:$I$67)-MIN(ROW($I$7:$I$67))+1,""),""),ROW()-ROW(A$70)+1)),"##0"),","),"")</f>
        <v/>
      </c>
      <c r="J92" s="0" t="str">
        <f aca="false" t="array" ref="J92:J92">IFERROR(CONCATENATE((INDEX($L$7:$L$67,SMALL(IF($L$7:$L$67&lt;&gt;"",IF($I$7:$I$67&lt;&gt;"",ROW($I$7:$I$67)-MIN(ROW($I$7:$I$67))+1,""),""),ROW()-ROW(A$70)+1))),","),"")</f>
        <v/>
      </c>
      <c r="K92" s="0" t="str">
        <f aca="false" t="array" ref="K92:K92">IFERROR(CONCATENATE((INDEX($A$7:$A$67,SMALL(IF($L$7:$L$67&lt;&gt;"",IF($I$7:$I$67&lt;&gt;"",ROW($I$7:$I$67)-MIN(ROW($I$7:$I$67))+1,""),""),ROW()-ROW(A$70)+1))),),"")</f>
        <v/>
      </c>
      <c r="N92" s="0" t="str">
        <f aca="false" t="array" ref="N92:N92">IFERROR(CONCATENATE((INDEX($Q$7:$Q$67,SMALL(IF($Q$7:$Q$67&lt;&gt;"",IF($N$7:$N$67&lt;&gt;"",ROW($N$7:$N$67)-MIN(ROW($N$7:$N$67))+1,""),""),ROW()-ROW(A$70)+1)))," "),"")</f>
        <v/>
      </c>
      <c r="O92" s="0" t="str">
        <f aca="false" t="array" ref="O92:O92">IFERROR(CONCATENATE(TEXT(INDEX($N$7:$N$67,SMALL(IF($Q$7:$Q$67&lt;&gt;"",IF($N$7:$N$67&lt;&gt;"",ROW($N$7:$N$67)-MIN(ROW($N$7:$N$67))+1,""),""),ROW()-ROW(A$70)+1)),"##0")," "),"")</f>
        <v/>
      </c>
      <c r="P92" s="0" t="str">
        <f aca="false" t="array" ref="P92:P92">IFERROR(CONCATENATE((INDEX($A$7:$A$67,SMALL(IF($Q$7:$Q$67&lt;&gt;"",IF($N$7:$N$67&lt;&gt;"",ROW($N$7:$N$67)-MIN(ROW($N$7:$N$67))+1,""),""),ROW()-ROW(A$70)+1))),),"")</f>
        <v/>
      </c>
      <c r="S92" s="0" t="str">
        <f aca="false" t="array" ref="S92:S92">IFERROR(CONCATENATE((INDEX($V$7:$V$67,SMALL(IF($V$7:$V$67&lt;&gt;"",IF($S$7:$S$67&lt;&gt;"",ROW($S$7:$S$67)-MIN(ROW($S$7:$S$67))+1,""),""),ROW()-ROW(A$70)+1)))," "),"")</f>
        <v/>
      </c>
      <c r="T92" s="0" t="str">
        <f aca="false" t="array" ref="T92:T92">IFERROR(CONCATENATE(TEXT(INDEX($S$7:$S$67,SMALL(IF($V$7:$V$67&lt;&gt;"",IF($S$7:$S$67&lt;&gt;"",ROW($S$7:$S$67)-MIN(ROW($S$7:$S$67))+1,""),""),ROW()-ROW(A$70)+1)),"##0")," "),"")</f>
        <v/>
      </c>
      <c r="U92" s="0" t="str">
        <f aca="false" t="array" ref="U92:U92">IFERROR(CONCATENATE((INDEX($A$7:$A$67,SMALL(IF($V$7:$V$67&lt;&gt;"",IF($S$7:$S$67&lt;&gt;"",ROW($S$7:$S$67)-MIN(ROW($S$7:$S$67))+1,""),""),ROW()-ROW(A$70)+1))),),"")</f>
        <v/>
      </c>
      <c r="X92" s="0" t="str">
        <f aca="false" t="array" ref="X92:X92">IFERROR(CONCATENATE((INDEX($AA$7:$AA$67,SMALL(IF($AA$7:$AA$67&lt;&gt;"",IF($X$7:$X$67&lt;&gt;"",ROW($X$7:$X$67)-MIN(ROW($X$7:$X$67))+1,""),""),ROW()-ROW(A$70)+1))),","),"")</f>
        <v/>
      </c>
      <c r="Y92" s="0" t="str">
        <f aca="false" t="array" ref="Y92:Y92">IFERROR(CONCATENATE(TEXT(INDEX($X$7:$X$67,SMALL(IF($AA$7:$AA$67&lt;&gt;"",IF($X$7:$X$67&lt;&gt;"",ROW($X$7:$X$67)-MIN(ROW($X$7:$X$67))+1,""),""),ROW()-ROW(A$70)+1)),"##0"),","),"")</f>
        <v/>
      </c>
      <c r="Z92" s="0" t="str">
        <f aca="false" t="array" ref="Z92:Z92">IFERROR(CONCATENATE((INDEX($A$7:$A$67,SMALL(IF($AA$7:$AA$67&lt;&gt;"",IF($X$7:$X$67&lt;&gt;"",ROW($X$7:$X$67)-MIN(ROW($X$7:$X$67))+1,""),""),ROW()-ROW(A$70)+1))),),"")</f>
        <v/>
      </c>
      <c r="AC92" s="0" t="str">
        <f aca="false" t="array" ref="AC92:AC92">IFERROR(CONCATENATE((INDEX($AF$7:$AF$67,SMALL(IF($AF$7:$AF$67&lt;&gt;"",IF($AC$7:$AC$67&lt;&gt;"",ROW($AC$7:$AC$67)-MIN(ROW($AC$7:$AC$67))+1,""),""),ROW()-ROW(A$70)+1)))," "),"")</f>
        <v/>
      </c>
      <c r="AD92" s="0" t="str">
        <f aca="false" t="array" ref="AD92:AD92">IFERROR(CONCATENATE(TEXT(INDEX($AC$7:$AC$67,SMALL(IF($AF$7:$AF$67&lt;&gt;"",IF($AC$7:$AC$67&lt;&gt;"",ROW($AC$7:$AC$67)-MIN(ROW($AC$7:$AC$67))+1,""),""),ROW()-ROW(A$70)+1)),"##0")," "),"")</f>
        <v/>
      </c>
      <c r="AE92" s="0" t="str">
        <f aca="false" t="array" ref="AE92:AE92">IFERROR(CONCATENATE((INDEX($A$7:$A$67,SMALL(IF($AF$7:$AF$67&lt;&gt;"",IF($AC$7:$AC$67&lt;&gt;"",ROW($AC$7:$AC$67)-MIN(ROW($AC$7:$AC$67))+1,""),""),ROW()-ROW(A$70)+1))),),"")</f>
        <v/>
      </c>
      <c r="AH92" s="0" t="str">
        <f aca="false" t="array" ref="AH92:AH92">IFERROR(CONCATENATE((INDEX($AK$7:$AK$67,SMALL(IF($AK$7:$AK$67&lt;&gt;"",IF($AH$7:$AH$67&lt;&gt;"",ROW($AH$7:$AH$67)-MIN(ROW($AH$7:$AH$67))+1,""),""),ROW()-ROW(A$70)+1)))," "),"")</f>
        <v/>
      </c>
      <c r="AI92" s="0" t="str">
        <f aca="false" t="array" ref="AI92:AI92">IFERROR(CONCATENATE(TEXT(INDEX($AH$7:$AH$67,SMALL(IF($AK$7:$AK$67&lt;&gt;"",IF($AH$7:$AH$67&lt;&gt;"",ROW($AH$7:$AH$67)-MIN(ROW($AH$7:$AH$67))+1,""),""),ROW()-ROW(A$70)+1)),"##0")," "),"")</f>
        <v/>
      </c>
      <c r="AJ92" s="0" t="str">
        <f aca="false" t="array" ref="AJ92:AJ92">IFERROR(CONCATENATE((INDEX($A$7:$A$67,SMALL(IF($AK$7:$AK$67&lt;&gt;"",IF($AH$7:$AH$67&lt;&gt;"",ROW($AH$7:$AH$67)-MIN(ROW($AH$7:$AH$67))+1,""),""),ROW()-ROW(A$70)+1))),),"")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IFERROR(CONCATENATE(TEXT(INDEX($I$7:$I$67,SMALL(IF($L$7:$L$67&lt;&gt;"",IF($I$7:$I$67&lt;&gt;"",ROW($I$7:$I$67)-MIN(ROW($I$7:$I$67))+1,""),""),ROW()-ROW(A$70)+1)),"##0"),","),"")</f>
        <v/>
      </c>
      <c r="J93" s="0" t="str">
        <f aca="false" t="array" ref="J93:J93">IFERROR(CONCATENATE((INDEX($L$7:$L$67,SMALL(IF($L$7:$L$67&lt;&gt;"",IF($I$7:$I$67&lt;&gt;"",ROW($I$7:$I$67)-MIN(ROW($I$7:$I$67))+1,""),""),ROW()-ROW(A$70)+1))),","),"")</f>
        <v/>
      </c>
      <c r="K93" s="0" t="str">
        <f aca="false" t="array" ref="K93:K93">IFERROR(CONCATENATE((INDEX($A$7:$A$67,SMALL(IF($L$7:$L$67&lt;&gt;"",IF($I$7:$I$67&lt;&gt;"",ROW($I$7:$I$67)-MIN(ROW($I$7:$I$67))+1,""),""),ROW()-ROW(A$70)+1))),),"")</f>
        <v/>
      </c>
      <c r="N93" s="0" t="str">
        <f aca="false" t="array" ref="N93:N93">IFERROR(CONCATENATE((INDEX($Q$7:$Q$67,SMALL(IF($Q$7:$Q$67&lt;&gt;"",IF($N$7:$N$67&lt;&gt;"",ROW($N$7:$N$67)-MIN(ROW($N$7:$N$67))+1,""),""),ROW()-ROW(A$70)+1)))," "),"")</f>
        <v/>
      </c>
      <c r="O93" s="0" t="str">
        <f aca="false" t="array" ref="O93:O93">IFERROR(CONCATENATE(TEXT(INDEX($N$7:$N$67,SMALL(IF($Q$7:$Q$67&lt;&gt;"",IF($N$7:$N$67&lt;&gt;"",ROW($N$7:$N$67)-MIN(ROW($N$7:$N$67))+1,""),""),ROW()-ROW(A$70)+1)),"##0")," "),"")</f>
        <v/>
      </c>
      <c r="P93" s="0" t="str">
        <f aca="false" t="array" ref="P93:P93">IFERROR(CONCATENATE((INDEX($A$7:$A$67,SMALL(IF($Q$7:$Q$67&lt;&gt;"",IF($N$7:$N$67&lt;&gt;"",ROW($N$7:$N$67)-MIN(ROW($N$7:$N$67))+1,""),""),ROW()-ROW(A$70)+1))),),"")</f>
        <v/>
      </c>
      <c r="S93" s="0" t="str">
        <f aca="false" t="array" ref="S93:S93">IFERROR(CONCATENATE((INDEX($V$7:$V$67,SMALL(IF($V$7:$V$67&lt;&gt;"",IF($S$7:$S$67&lt;&gt;"",ROW($S$7:$S$67)-MIN(ROW($S$7:$S$67))+1,""),""),ROW()-ROW(A$70)+1)))," "),"")</f>
        <v/>
      </c>
      <c r="T93" s="0" t="str">
        <f aca="false" t="array" ref="T93:T93">IFERROR(CONCATENATE(TEXT(INDEX($S$7:$S$67,SMALL(IF($V$7:$V$67&lt;&gt;"",IF($S$7:$S$67&lt;&gt;"",ROW($S$7:$S$67)-MIN(ROW($S$7:$S$67))+1,""),""),ROW()-ROW(A$70)+1)),"##0")," "),"")</f>
        <v/>
      </c>
      <c r="U93" s="0" t="str">
        <f aca="false" t="array" ref="U93:U93">IFERROR(CONCATENATE((INDEX($A$7:$A$67,SMALL(IF($V$7:$V$67&lt;&gt;"",IF($S$7:$S$67&lt;&gt;"",ROW($S$7:$S$67)-MIN(ROW($S$7:$S$67))+1,""),""),ROW()-ROW(A$70)+1))),),"")</f>
        <v/>
      </c>
      <c r="X93" s="0" t="str">
        <f aca="false" t="array" ref="X93:X93">IFERROR(CONCATENATE((INDEX($AA$7:$AA$67,SMALL(IF($AA$7:$AA$67&lt;&gt;"",IF($X$7:$X$67&lt;&gt;"",ROW($X$7:$X$67)-MIN(ROW($X$7:$X$67))+1,""),""),ROW()-ROW(A$70)+1))),","),"")</f>
        <v/>
      </c>
      <c r="Y93" s="0" t="str">
        <f aca="false" t="array" ref="Y93:Y93">IFERROR(CONCATENATE(TEXT(INDEX($X$7:$X$67,SMALL(IF($AA$7:$AA$67&lt;&gt;"",IF($X$7:$X$67&lt;&gt;"",ROW($X$7:$X$67)-MIN(ROW($X$7:$X$67))+1,""),""),ROW()-ROW(A$70)+1)),"##0"),","),"")</f>
        <v/>
      </c>
      <c r="Z93" s="0" t="str">
        <f aca="false" t="array" ref="Z93:Z93">IFERROR(CONCATENATE((INDEX($A$7:$A$67,SMALL(IF($AA$7:$AA$67&lt;&gt;"",IF($X$7:$X$67&lt;&gt;"",ROW($X$7:$X$67)-MIN(ROW($X$7:$X$67))+1,""),""),ROW()-ROW(A$70)+1))),),"")</f>
        <v/>
      </c>
      <c r="AC93" s="0" t="str">
        <f aca="false" t="array" ref="AC93:AC93">IFERROR(CONCATENATE((INDEX($AF$7:$AF$67,SMALL(IF($AF$7:$AF$67&lt;&gt;"",IF($AC$7:$AC$67&lt;&gt;"",ROW($AC$7:$AC$67)-MIN(ROW($AC$7:$AC$67))+1,""),""),ROW()-ROW(A$70)+1)))," "),"")</f>
        <v/>
      </c>
      <c r="AD93" s="0" t="str">
        <f aca="false" t="array" ref="AD93:AD93">IFERROR(CONCATENATE(TEXT(INDEX($AC$7:$AC$67,SMALL(IF($AF$7:$AF$67&lt;&gt;"",IF($AC$7:$AC$67&lt;&gt;"",ROW($AC$7:$AC$67)-MIN(ROW($AC$7:$AC$67))+1,""),""),ROW()-ROW(A$70)+1)),"##0")," "),"")</f>
        <v/>
      </c>
      <c r="AE93" s="0" t="str">
        <f aca="false" t="array" ref="AE93:AE93">IFERROR(CONCATENATE((INDEX($A$7:$A$67,SMALL(IF($AF$7:$AF$67&lt;&gt;"",IF($AC$7:$AC$67&lt;&gt;"",ROW($AC$7:$AC$67)-MIN(ROW($AC$7:$AC$67))+1,""),""),ROW()-ROW(A$70)+1))),),"")</f>
        <v/>
      </c>
      <c r="AH93" s="0" t="str">
        <f aca="false" t="array" ref="AH93:AH93">IFERROR(CONCATENATE((INDEX($AK$7:$AK$67,SMALL(IF($AK$7:$AK$67&lt;&gt;"",IF($AH$7:$AH$67&lt;&gt;"",ROW($AH$7:$AH$67)-MIN(ROW($AH$7:$AH$67))+1,""),""),ROW()-ROW(A$70)+1)))," "),"")</f>
        <v/>
      </c>
      <c r="AI93" s="0" t="str">
        <f aca="false" t="array" ref="AI93:AI93">IFERROR(CONCATENATE(TEXT(INDEX($AH$7:$AH$67,SMALL(IF($AK$7:$AK$67&lt;&gt;"",IF($AH$7:$AH$67&lt;&gt;"",ROW($AH$7:$AH$67)-MIN(ROW($AH$7:$AH$67))+1,""),""),ROW()-ROW(A$70)+1)),"##0")," "),"")</f>
        <v/>
      </c>
      <c r="AJ93" s="0" t="str">
        <f aca="false" t="array" ref="AJ93:AJ93">IFERROR(CONCATENATE((INDEX($A$7:$A$67,SMALL(IF($AK$7:$AK$67&lt;&gt;"",IF($AH$7:$AH$67&lt;&gt;"",ROW($AH$7:$AH$67)-MIN(ROW($AH$7:$AH$67))+1,""),""),ROW()-ROW(A$70)+1))),),"")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IFERROR(CONCATENATE(TEXT(INDEX($I$7:$I$67,SMALL(IF($L$7:$L$67&lt;&gt;"",IF($I$7:$I$67&lt;&gt;"",ROW($I$7:$I$67)-MIN(ROW($I$7:$I$67))+1,""),""),ROW()-ROW(A$70)+1)),"##0"),","),"")</f>
        <v/>
      </c>
      <c r="J94" s="0" t="str">
        <f aca="false" t="array" ref="J94:J94">IFERROR(CONCATENATE((INDEX($L$7:$L$67,SMALL(IF($L$7:$L$67&lt;&gt;"",IF($I$7:$I$67&lt;&gt;"",ROW($I$7:$I$67)-MIN(ROW($I$7:$I$67))+1,""),""),ROW()-ROW(A$70)+1))),","),"")</f>
        <v/>
      </c>
      <c r="K94" s="0" t="str">
        <f aca="false" t="array" ref="K94:K94">IFERROR(CONCATENATE((INDEX($A$7:$A$67,SMALL(IF($L$7:$L$67&lt;&gt;"",IF($I$7:$I$67&lt;&gt;"",ROW($I$7:$I$67)-MIN(ROW($I$7:$I$67))+1,""),""),ROW()-ROW(A$70)+1))),),"")</f>
        <v/>
      </c>
      <c r="N94" s="0" t="str">
        <f aca="false" t="array" ref="N94:N94">IFERROR(CONCATENATE((INDEX($Q$7:$Q$67,SMALL(IF($Q$7:$Q$67&lt;&gt;"",IF($N$7:$N$67&lt;&gt;"",ROW($N$7:$N$67)-MIN(ROW($N$7:$N$67))+1,""),""),ROW()-ROW(A$70)+1)))," "),"")</f>
        <v/>
      </c>
      <c r="O94" s="0" t="str">
        <f aca="false" t="array" ref="O94:O94">IFERROR(CONCATENATE(TEXT(INDEX($N$7:$N$67,SMALL(IF($Q$7:$Q$67&lt;&gt;"",IF($N$7:$N$67&lt;&gt;"",ROW($N$7:$N$67)-MIN(ROW($N$7:$N$67))+1,""),""),ROW()-ROW(A$70)+1)),"##0")," "),"")</f>
        <v/>
      </c>
      <c r="P94" s="0" t="str">
        <f aca="false" t="array" ref="P94:P94">IFERROR(CONCATENATE((INDEX($A$7:$A$67,SMALL(IF($Q$7:$Q$67&lt;&gt;"",IF($N$7:$N$67&lt;&gt;"",ROW($N$7:$N$67)-MIN(ROW($N$7:$N$67))+1,""),""),ROW()-ROW(A$70)+1))),),"")</f>
        <v/>
      </c>
      <c r="S94" s="0" t="str">
        <f aca="false" t="array" ref="S94:S94">IFERROR(CONCATENATE((INDEX($V$7:$V$67,SMALL(IF($V$7:$V$67&lt;&gt;"",IF($S$7:$S$67&lt;&gt;"",ROW($S$7:$S$67)-MIN(ROW($S$7:$S$67))+1,""),""),ROW()-ROW(A$70)+1)))," "),"")</f>
        <v/>
      </c>
      <c r="T94" s="0" t="str">
        <f aca="false" t="array" ref="T94:T94">IFERROR(CONCATENATE(TEXT(INDEX($S$7:$S$67,SMALL(IF($V$7:$V$67&lt;&gt;"",IF($S$7:$S$67&lt;&gt;"",ROW($S$7:$S$67)-MIN(ROW($S$7:$S$67))+1,""),""),ROW()-ROW(A$70)+1)),"##0")," "),"")</f>
        <v/>
      </c>
      <c r="U94" s="0" t="str">
        <f aca="false" t="array" ref="U94:U94">IFERROR(CONCATENATE((INDEX($A$7:$A$67,SMALL(IF($V$7:$V$67&lt;&gt;"",IF($S$7:$S$67&lt;&gt;"",ROW($S$7:$S$67)-MIN(ROW($S$7:$S$67))+1,""),""),ROW()-ROW(A$70)+1))),),"")</f>
        <v/>
      </c>
      <c r="X94" s="0" t="str">
        <f aca="false" t="array" ref="X94:X94">IFERROR(CONCATENATE((INDEX($AA$7:$AA$67,SMALL(IF($AA$7:$AA$67&lt;&gt;"",IF($X$7:$X$67&lt;&gt;"",ROW($X$7:$X$67)-MIN(ROW($X$7:$X$67))+1,""),""),ROW()-ROW(A$70)+1))),","),"")</f>
        <v/>
      </c>
      <c r="Y94" s="0" t="str">
        <f aca="false" t="array" ref="Y94:Y94">IFERROR(CONCATENATE(TEXT(INDEX($X$7:$X$67,SMALL(IF($AA$7:$AA$67&lt;&gt;"",IF($X$7:$X$67&lt;&gt;"",ROW($X$7:$X$67)-MIN(ROW($X$7:$X$67))+1,""),""),ROW()-ROW(A$70)+1)),"##0"),","),"")</f>
        <v/>
      </c>
      <c r="Z94" s="0" t="str">
        <f aca="false" t="array" ref="Z94:Z94">IFERROR(CONCATENATE((INDEX($A$7:$A$67,SMALL(IF($AA$7:$AA$67&lt;&gt;"",IF($X$7:$X$67&lt;&gt;"",ROW($X$7:$X$67)-MIN(ROW($X$7:$X$67))+1,""),""),ROW()-ROW(A$70)+1))),),"")</f>
        <v/>
      </c>
      <c r="AC94" s="0" t="str">
        <f aca="false" t="array" ref="AC94:AC94">IFERROR(CONCATENATE((INDEX($AF$7:$AF$67,SMALL(IF($AF$7:$AF$67&lt;&gt;"",IF($AC$7:$AC$67&lt;&gt;"",ROW($AC$7:$AC$67)-MIN(ROW($AC$7:$AC$67))+1,""),""),ROW()-ROW(A$70)+1)))," "),"")</f>
        <v/>
      </c>
      <c r="AD94" s="0" t="str">
        <f aca="false" t="array" ref="AD94:AD94">IFERROR(CONCATENATE(TEXT(INDEX($AC$7:$AC$67,SMALL(IF($AF$7:$AF$67&lt;&gt;"",IF($AC$7:$AC$67&lt;&gt;"",ROW($AC$7:$AC$67)-MIN(ROW($AC$7:$AC$67))+1,""),""),ROW()-ROW(A$70)+1)),"##0")," "),"")</f>
        <v/>
      </c>
      <c r="AE94" s="0" t="str">
        <f aca="false" t="array" ref="AE94:AE94">IFERROR(CONCATENATE((INDEX($A$7:$A$67,SMALL(IF($AF$7:$AF$67&lt;&gt;"",IF($AC$7:$AC$67&lt;&gt;"",ROW($AC$7:$AC$67)-MIN(ROW($AC$7:$AC$67))+1,""),""),ROW()-ROW(A$70)+1))),),"")</f>
        <v/>
      </c>
      <c r="AH94" s="0" t="str">
        <f aca="false" t="array" ref="AH94:AH94">IFERROR(CONCATENATE((INDEX($AK$7:$AK$67,SMALL(IF($AK$7:$AK$67&lt;&gt;"",IF($AH$7:$AH$67&lt;&gt;"",ROW($AH$7:$AH$67)-MIN(ROW($AH$7:$AH$67))+1,""),""),ROW()-ROW(A$70)+1)))," "),"")</f>
        <v/>
      </c>
      <c r="AI94" s="0" t="str">
        <f aca="false" t="array" ref="AI94:AI94">IFERROR(CONCATENATE(TEXT(INDEX($AH$7:$AH$67,SMALL(IF($AK$7:$AK$67&lt;&gt;"",IF($AH$7:$AH$67&lt;&gt;"",ROW($AH$7:$AH$67)-MIN(ROW($AH$7:$AH$67))+1,""),""),ROW()-ROW(A$70)+1)),"##0")," "),"")</f>
        <v/>
      </c>
      <c r="AJ94" s="0" t="str">
        <f aca="false" t="array" ref="AJ94:AJ94">IFERROR(CONCATENATE((INDEX($A$7:$A$67,SMALL(IF($AK$7:$AK$67&lt;&gt;"",IF($AH$7:$AH$67&lt;&gt;"",ROW($AH$7:$AH$67)-MIN(ROW($AH$7:$AH$67))+1,""),""),ROW()-ROW(A$70)+1))),),"")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IFERROR(CONCATENATE(TEXT(INDEX($I$7:$I$67,SMALL(IF($L$7:$L$67&lt;&gt;"",IF($I$7:$I$67&lt;&gt;"",ROW($I$7:$I$67)-MIN(ROW($I$7:$I$67))+1,""),""),ROW()-ROW(A$70)+1)),"##0"),","),"")</f>
        <v/>
      </c>
      <c r="J95" s="0" t="str">
        <f aca="false" t="array" ref="J95:J95">IFERROR(CONCATENATE((INDEX($L$7:$L$67,SMALL(IF($L$7:$L$67&lt;&gt;"",IF($I$7:$I$67&lt;&gt;"",ROW($I$7:$I$67)-MIN(ROW($I$7:$I$67))+1,""),""),ROW()-ROW(A$70)+1))),","),"")</f>
        <v/>
      </c>
      <c r="K95" s="0" t="str">
        <f aca="false" t="array" ref="K95:K95">IFERROR(CONCATENATE((INDEX($A$7:$A$67,SMALL(IF($L$7:$L$67&lt;&gt;"",IF($I$7:$I$67&lt;&gt;"",ROW($I$7:$I$67)-MIN(ROW($I$7:$I$67))+1,""),""),ROW()-ROW(A$70)+1))),),"")</f>
        <v/>
      </c>
      <c r="N95" s="0" t="str">
        <f aca="false" t="array" ref="N95:N95">IFERROR(CONCATENATE((INDEX($Q$7:$Q$67,SMALL(IF($Q$7:$Q$67&lt;&gt;"",IF($N$7:$N$67&lt;&gt;"",ROW($N$7:$N$67)-MIN(ROW($N$7:$N$67))+1,""),""),ROW()-ROW(A$70)+1)))," "),"")</f>
        <v/>
      </c>
      <c r="O95" s="0" t="str">
        <f aca="false" t="array" ref="O95:O95">IFERROR(CONCATENATE(TEXT(INDEX($N$7:$N$67,SMALL(IF($Q$7:$Q$67&lt;&gt;"",IF($N$7:$N$67&lt;&gt;"",ROW($N$7:$N$67)-MIN(ROW($N$7:$N$67))+1,""),""),ROW()-ROW(A$70)+1)),"##0")," "),"")</f>
        <v/>
      </c>
      <c r="P95" s="0" t="str">
        <f aca="false" t="array" ref="P95:P95">IFERROR(CONCATENATE((INDEX($A$7:$A$67,SMALL(IF($Q$7:$Q$67&lt;&gt;"",IF($N$7:$N$67&lt;&gt;"",ROW($N$7:$N$67)-MIN(ROW($N$7:$N$67))+1,""),""),ROW()-ROW(A$70)+1))),),"")</f>
        <v/>
      </c>
      <c r="S95" s="0" t="str">
        <f aca="false" t="array" ref="S95:S95">IFERROR(CONCATENATE((INDEX($V$7:$V$67,SMALL(IF($V$7:$V$67&lt;&gt;"",IF($S$7:$S$67&lt;&gt;"",ROW($S$7:$S$67)-MIN(ROW($S$7:$S$67))+1,""),""),ROW()-ROW(A$70)+1)))," "),"")</f>
        <v/>
      </c>
      <c r="T95" s="0" t="str">
        <f aca="false" t="array" ref="T95:T95">IFERROR(CONCATENATE(TEXT(INDEX($S$7:$S$67,SMALL(IF($V$7:$V$67&lt;&gt;"",IF($S$7:$S$67&lt;&gt;"",ROW($S$7:$S$67)-MIN(ROW($S$7:$S$67))+1,""),""),ROW()-ROW(A$70)+1)),"##0")," "),"")</f>
        <v/>
      </c>
      <c r="U95" s="0" t="str">
        <f aca="false" t="array" ref="U95:U95">IFERROR(CONCATENATE((INDEX($A$7:$A$67,SMALL(IF($V$7:$V$67&lt;&gt;"",IF($S$7:$S$67&lt;&gt;"",ROW($S$7:$S$67)-MIN(ROW($S$7:$S$67))+1,""),""),ROW()-ROW(A$70)+1))),),"")</f>
        <v/>
      </c>
      <c r="X95" s="0" t="str">
        <f aca="false" t="array" ref="X95:X95">IFERROR(CONCATENATE((INDEX($AA$7:$AA$67,SMALL(IF($AA$7:$AA$67&lt;&gt;"",IF($X$7:$X$67&lt;&gt;"",ROW($X$7:$X$67)-MIN(ROW($X$7:$X$67))+1,""),""),ROW()-ROW(A$70)+1))),","),"")</f>
        <v/>
      </c>
      <c r="Y95" s="0" t="str">
        <f aca="false" t="array" ref="Y95:Y95">IFERROR(CONCATENATE(TEXT(INDEX($X$7:$X$67,SMALL(IF($AA$7:$AA$67&lt;&gt;"",IF($X$7:$X$67&lt;&gt;"",ROW($X$7:$X$67)-MIN(ROW($X$7:$X$67))+1,""),""),ROW()-ROW(A$70)+1)),"##0"),","),"")</f>
        <v/>
      </c>
      <c r="Z95" s="0" t="str">
        <f aca="false" t="array" ref="Z95:Z95">IFERROR(CONCATENATE((INDEX($A$7:$A$67,SMALL(IF($AA$7:$AA$67&lt;&gt;"",IF($X$7:$X$67&lt;&gt;"",ROW($X$7:$X$67)-MIN(ROW($X$7:$X$67))+1,""),""),ROW()-ROW(A$70)+1))),),"")</f>
        <v/>
      </c>
      <c r="AC95" s="0" t="str">
        <f aca="false" t="array" ref="AC95:AC95">IFERROR(CONCATENATE((INDEX($AF$7:$AF$67,SMALL(IF($AF$7:$AF$67&lt;&gt;"",IF($AC$7:$AC$67&lt;&gt;"",ROW($AC$7:$AC$67)-MIN(ROW($AC$7:$AC$67))+1,""),""),ROW()-ROW(A$70)+1)))," "),"")</f>
        <v/>
      </c>
      <c r="AD95" s="0" t="str">
        <f aca="false" t="array" ref="AD95:AD95">IFERROR(CONCATENATE(TEXT(INDEX($AC$7:$AC$67,SMALL(IF($AF$7:$AF$67&lt;&gt;"",IF($AC$7:$AC$67&lt;&gt;"",ROW($AC$7:$AC$67)-MIN(ROW($AC$7:$AC$67))+1,""),""),ROW()-ROW(A$70)+1)),"##0")," "),"")</f>
        <v/>
      </c>
      <c r="AE95" s="0" t="str">
        <f aca="false" t="array" ref="AE95:AE95">IFERROR(CONCATENATE((INDEX($A$7:$A$67,SMALL(IF($AF$7:$AF$67&lt;&gt;"",IF($AC$7:$AC$67&lt;&gt;"",ROW($AC$7:$AC$67)-MIN(ROW($AC$7:$AC$67))+1,""),""),ROW()-ROW(A$70)+1))),),"")</f>
        <v/>
      </c>
      <c r="AH95" s="0" t="str">
        <f aca="false" t="array" ref="AH95:AH95">IFERROR(CONCATENATE((INDEX($AK$7:$AK$67,SMALL(IF($AK$7:$AK$67&lt;&gt;"",IF($AH$7:$AH$67&lt;&gt;"",ROW($AH$7:$AH$67)-MIN(ROW($AH$7:$AH$67))+1,""),""),ROW()-ROW(A$70)+1)))," "),"")</f>
        <v/>
      </c>
      <c r="AI95" s="0" t="str">
        <f aca="false" t="array" ref="AI95:AI95">IFERROR(CONCATENATE(TEXT(INDEX($AH$7:$AH$67,SMALL(IF($AK$7:$AK$67&lt;&gt;"",IF($AH$7:$AH$67&lt;&gt;"",ROW($AH$7:$AH$67)-MIN(ROW($AH$7:$AH$67))+1,""),""),ROW()-ROW(A$70)+1)),"##0")," "),"")</f>
        <v/>
      </c>
      <c r="AJ95" s="0" t="str">
        <f aca="false" t="array" ref="AJ95:AJ95">IFERROR(CONCATENATE((INDEX($A$7:$A$67,SMALL(IF($AK$7:$AK$67&lt;&gt;"",IF($AH$7:$AH$67&lt;&gt;"",ROW($AH$7:$AH$67)-MIN(ROW($AH$7:$AH$67))+1,""),""),ROW()-ROW(A$70)+1))),),"")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IFERROR(CONCATENATE(TEXT(INDEX($I$7:$I$67,SMALL(IF($L$7:$L$67&lt;&gt;"",IF($I$7:$I$67&lt;&gt;"",ROW($I$7:$I$67)-MIN(ROW($I$7:$I$67))+1,""),""),ROW()-ROW(A$70)+1)),"##0"),","),"")</f>
        <v/>
      </c>
      <c r="J96" s="0" t="str">
        <f aca="false" t="array" ref="J96:J96">IFERROR(CONCATENATE((INDEX($L$7:$L$67,SMALL(IF($L$7:$L$67&lt;&gt;"",IF($I$7:$I$67&lt;&gt;"",ROW($I$7:$I$67)-MIN(ROW($I$7:$I$67))+1,""),""),ROW()-ROW(A$70)+1))),","),"")</f>
        <v/>
      </c>
      <c r="K96" s="0" t="str">
        <f aca="false" t="array" ref="K96:K96">IFERROR(CONCATENATE((INDEX($A$7:$A$67,SMALL(IF($L$7:$L$67&lt;&gt;"",IF($I$7:$I$67&lt;&gt;"",ROW($I$7:$I$67)-MIN(ROW($I$7:$I$67))+1,""),""),ROW()-ROW(A$70)+1))),),"")</f>
        <v/>
      </c>
      <c r="N96" s="0" t="str">
        <f aca="false" t="array" ref="N96:N96">IFERROR(CONCATENATE((INDEX($Q$7:$Q$67,SMALL(IF($Q$7:$Q$67&lt;&gt;"",IF($N$7:$N$67&lt;&gt;"",ROW($N$7:$N$67)-MIN(ROW($N$7:$N$67))+1,""),""),ROW()-ROW(A$70)+1)))," "),"")</f>
        <v/>
      </c>
      <c r="O96" s="0" t="str">
        <f aca="false" t="array" ref="O96:O96">IFERROR(CONCATENATE(TEXT(INDEX($N$7:$N$67,SMALL(IF($Q$7:$Q$67&lt;&gt;"",IF($N$7:$N$67&lt;&gt;"",ROW($N$7:$N$67)-MIN(ROW($N$7:$N$67))+1,""),""),ROW()-ROW(A$70)+1)),"##0")," "),"")</f>
        <v/>
      </c>
      <c r="P96" s="0" t="str">
        <f aca="false" t="array" ref="P96:P96">IFERROR(CONCATENATE((INDEX($A$7:$A$67,SMALL(IF($Q$7:$Q$67&lt;&gt;"",IF($N$7:$N$67&lt;&gt;"",ROW($N$7:$N$67)-MIN(ROW($N$7:$N$67))+1,""),""),ROW()-ROW(A$70)+1))),),"")</f>
        <v/>
      </c>
      <c r="S96" s="0" t="str">
        <f aca="false" t="array" ref="S96:S96">IFERROR(CONCATENATE((INDEX($V$7:$V$67,SMALL(IF($V$7:$V$67&lt;&gt;"",IF($S$7:$S$67&lt;&gt;"",ROW($S$7:$S$67)-MIN(ROW($S$7:$S$67))+1,""),""),ROW()-ROW(A$70)+1)))," "),"")</f>
        <v/>
      </c>
      <c r="T96" s="0" t="str">
        <f aca="false" t="array" ref="T96:T96">IFERROR(CONCATENATE(TEXT(INDEX($S$7:$S$67,SMALL(IF($V$7:$V$67&lt;&gt;"",IF($S$7:$S$67&lt;&gt;"",ROW($S$7:$S$67)-MIN(ROW($S$7:$S$67))+1,""),""),ROW()-ROW(A$70)+1)),"##0")," "),"")</f>
        <v/>
      </c>
      <c r="U96" s="0" t="str">
        <f aca="false" t="array" ref="U96:U96">IFERROR(CONCATENATE((INDEX($A$7:$A$67,SMALL(IF($V$7:$V$67&lt;&gt;"",IF($S$7:$S$67&lt;&gt;"",ROW($S$7:$S$67)-MIN(ROW($S$7:$S$67))+1,""),""),ROW()-ROW(A$70)+1))),),"")</f>
        <v/>
      </c>
      <c r="X96" s="0" t="str">
        <f aca="false" t="array" ref="X96:X96">IFERROR(CONCATENATE((INDEX($AA$7:$AA$67,SMALL(IF($AA$7:$AA$67&lt;&gt;"",IF($X$7:$X$67&lt;&gt;"",ROW($X$7:$X$67)-MIN(ROW($X$7:$X$67))+1,""),""),ROW()-ROW(A$70)+1))),","),"")</f>
        <v/>
      </c>
      <c r="Y96" s="0" t="str">
        <f aca="false" t="array" ref="Y96:Y96">IFERROR(CONCATENATE(TEXT(INDEX($X$7:$X$67,SMALL(IF($AA$7:$AA$67&lt;&gt;"",IF($X$7:$X$67&lt;&gt;"",ROW($X$7:$X$67)-MIN(ROW($X$7:$X$67))+1,""),""),ROW()-ROW(A$70)+1)),"##0"),","),"")</f>
        <v/>
      </c>
      <c r="Z96" s="0" t="str">
        <f aca="false" t="array" ref="Z96:Z96">IFERROR(CONCATENATE((INDEX($A$7:$A$67,SMALL(IF($AA$7:$AA$67&lt;&gt;"",IF($X$7:$X$67&lt;&gt;"",ROW($X$7:$X$67)-MIN(ROW($X$7:$X$67))+1,""),""),ROW()-ROW(A$70)+1))),),"")</f>
        <v/>
      </c>
      <c r="AC96" s="0" t="str">
        <f aca="false" t="array" ref="AC96:AC96">IFERROR(CONCATENATE((INDEX($AF$7:$AF$67,SMALL(IF($AF$7:$AF$67&lt;&gt;"",IF($AC$7:$AC$67&lt;&gt;"",ROW($AC$7:$AC$67)-MIN(ROW($AC$7:$AC$67))+1,""),""),ROW()-ROW(A$70)+1)))," "),"")</f>
        <v/>
      </c>
      <c r="AD96" s="0" t="str">
        <f aca="false" t="array" ref="AD96:AD96">IFERROR(CONCATENATE(TEXT(INDEX($AC$7:$AC$67,SMALL(IF($AF$7:$AF$67&lt;&gt;"",IF($AC$7:$AC$67&lt;&gt;"",ROW($AC$7:$AC$67)-MIN(ROW($AC$7:$AC$67))+1,""),""),ROW()-ROW(A$70)+1)),"##0")," "),"")</f>
        <v/>
      </c>
      <c r="AE96" s="0" t="str">
        <f aca="false" t="array" ref="AE96:AE96">IFERROR(CONCATENATE((INDEX($A$7:$A$67,SMALL(IF($AF$7:$AF$67&lt;&gt;"",IF($AC$7:$AC$67&lt;&gt;"",ROW($AC$7:$AC$67)-MIN(ROW($AC$7:$AC$67))+1,""),""),ROW()-ROW(A$70)+1))),),"")</f>
        <v/>
      </c>
      <c r="AH96" s="0" t="str">
        <f aca="false" t="array" ref="AH96:AH96">IFERROR(CONCATENATE((INDEX($AK$7:$AK$67,SMALL(IF($AK$7:$AK$67&lt;&gt;"",IF($AH$7:$AH$67&lt;&gt;"",ROW($AH$7:$AH$67)-MIN(ROW($AH$7:$AH$67))+1,""),""),ROW()-ROW(A$70)+1)))," "),"")</f>
        <v/>
      </c>
      <c r="AI96" s="0" t="str">
        <f aca="false" t="array" ref="AI96:AI96">IFERROR(CONCATENATE(TEXT(INDEX($AH$7:$AH$67,SMALL(IF($AK$7:$AK$67&lt;&gt;"",IF($AH$7:$AH$67&lt;&gt;"",ROW($AH$7:$AH$67)-MIN(ROW($AH$7:$AH$67))+1,""),""),ROW()-ROW(A$70)+1)),"##0")," "),"")</f>
        <v/>
      </c>
      <c r="AJ96" s="0" t="str">
        <f aca="false" t="array" ref="AJ96:AJ96">IFERROR(CONCATENATE((INDEX($A$7:$A$67,SMALL(IF($AK$7:$AK$67&lt;&gt;"",IF($AH$7:$AH$67&lt;&gt;"",ROW($AH$7:$AH$67)-MIN(ROW($AH$7:$AH$67))+1,""),""),ROW()-ROW(A$70)+1))),),"")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IFERROR(CONCATENATE(TEXT(INDEX($I$7:$I$67,SMALL(IF($L$7:$L$67&lt;&gt;"",IF($I$7:$I$67&lt;&gt;"",ROW($I$7:$I$67)-MIN(ROW($I$7:$I$67))+1,""),""),ROW()-ROW(A$70)+1)),"##0"),","),"")</f>
        <v/>
      </c>
      <c r="J97" s="0" t="str">
        <f aca="false" t="array" ref="J97:J97">IFERROR(CONCATENATE((INDEX($L$7:$L$67,SMALL(IF($L$7:$L$67&lt;&gt;"",IF($I$7:$I$67&lt;&gt;"",ROW($I$7:$I$67)-MIN(ROW($I$7:$I$67))+1,""),""),ROW()-ROW(A$70)+1))),","),"")</f>
        <v/>
      </c>
      <c r="K97" s="0" t="str">
        <f aca="false" t="array" ref="K97:K97">IFERROR(CONCATENATE((INDEX($A$7:$A$67,SMALL(IF($L$7:$L$67&lt;&gt;"",IF($I$7:$I$67&lt;&gt;"",ROW($I$7:$I$67)-MIN(ROW($I$7:$I$67))+1,""),""),ROW()-ROW(A$70)+1))),),"")</f>
        <v/>
      </c>
      <c r="N97" s="0" t="str">
        <f aca="false" t="array" ref="N97:N97">IFERROR(CONCATENATE((INDEX($Q$7:$Q$67,SMALL(IF($Q$7:$Q$67&lt;&gt;"",IF($N$7:$N$67&lt;&gt;"",ROW($N$7:$N$67)-MIN(ROW($N$7:$N$67))+1,""),""),ROW()-ROW(A$70)+1)))," "),"")</f>
        <v/>
      </c>
      <c r="O97" s="0" t="str">
        <f aca="false" t="array" ref="O97:O97">IFERROR(CONCATENATE(TEXT(INDEX($N$7:$N$67,SMALL(IF($Q$7:$Q$67&lt;&gt;"",IF($N$7:$N$67&lt;&gt;"",ROW($N$7:$N$67)-MIN(ROW($N$7:$N$67))+1,""),""),ROW()-ROW(A$70)+1)),"##0")," "),"")</f>
        <v/>
      </c>
      <c r="P97" s="0" t="str">
        <f aca="false" t="array" ref="P97:P97">IFERROR(CONCATENATE((INDEX($A$7:$A$67,SMALL(IF($Q$7:$Q$67&lt;&gt;"",IF($N$7:$N$67&lt;&gt;"",ROW($N$7:$N$67)-MIN(ROW($N$7:$N$67))+1,""),""),ROW()-ROW(A$70)+1))),),"")</f>
        <v/>
      </c>
      <c r="S97" s="0" t="str">
        <f aca="false" t="array" ref="S97:S97">IFERROR(CONCATENATE((INDEX($V$7:$V$67,SMALL(IF($V$7:$V$67&lt;&gt;"",IF($S$7:$S$67&lt;&gt;"",ROW($S$7:$S$67)-MIN(ROW($S$7:$S$67))+1,""),""),ROW()-ROW(A$70)+1)))," "),"")</f>
        <v/>
      </c>
      <c r="T97" s="0" t="str">
        <f aca="false" t="array" ref="T97:T97">IFERROR(CONCATENATE(TEXT(INDEX($S$7:$S$67,SMALL(IF($V$7:$V$67&lt;&gt;"",IF($S$7:$S$67&lt;&gt;"",ROW($S$7:$S$67)-MIN(ROW($S$7:$S$67))+1,""),""),ROW()-ROW(A$70)+1)),"##0")," "),"")</f>
        <v/>
      </c>
      <c r="U97" s="0" t="str">
        <f aca="false" t="array" ref="U97:U97">IFERROR(CONCATENATE((INDEX($A$7:$A$67,SMALL(IF($V$7:$V$67&lt;&gt;"",IF($S$7:$S$67&lt;&gt;"",ROW($S$7:$S$67)-MIN(ROW($S$7:$S$67))+1,""),""),ROW()-ROW(A$70)+1))),),"")</f>
        <v/>
      </c>
      <c r="X97" s="0" t="str">
        <f aca="false" t="array" ref="X97:X97">IFERROR(CONCATENATE((INDEX($AA$7:$AA$67,SMALL(IF($AA$7:$AA$67&lt;&gt;"",IF($X$7:$X$67&lt;&gt;"",ROW($X$7:$X$67)-MIN(ROW($X$7:$X$67))+1,""),""),ROW()-ROW(A$70)+1))),","),"")</f>
        <v/>
      </c>
      <c r="Y97" s="0" t="str">
        <f aca="false" t="array" ref="Y97:Y97">IFERROR(CONCATENATE(TEXT(INDEX($X$7:$X$67,SMALL(IF($AA$7:$AA$67&lt;&gt;"",IF($X$7:$X$67&lt;&gt;"",ROW($X$7:$X$67)-MIN(ROW($X$7:$X$67))+1,""),""),ROW()-ROW(A$70)+1)),"##0"),","),"")</f>
        <v/>
      </c>
      <c r="Z97" s="0" t="str">
        <f aca="false" t="array" ref="Z97:Z97">IFERROR(CONCATENATE((INDEX($A$7:$A$67,SMALL(IF($AA$7:$AA$67&lt;&gt;"",IF($X$7:$X$67&lt;&gt;"",ROW($X$7:$X$67)-MIN(ROW($X$7:$X$67))+1,""),""),ROW()-ROW(A$70)+1))),),"")</f>
        <v/>
      </c>
      <c r="AC97" s="0" t="str">
        <f aca="false" t="array" ref="AC97:AC97">IFERROR(CONCATENATE((INDEX($AF$7:$AF$67,SMALL(IF($AF$7:$AF$67&lt;&gt;"",IF($AC$7:$AC$67&lt;&gt;"",ROW($AC$7:$AC$67)-MIN(ROW($AC$7:$AC$67))+1,""),""),ROW()-ROW(A$70)+1)))," "),"")</f>
        <v/>
      </c>
      <c r="AD97" s="0" t="str">
        <f aca="false" t="array" ref="AD97:AD97">IFERROR(CONCATENATE(TEXT(INDEX($AC$7:$AC$67,SMALL(IF($AF$7:$AF$67&lt;&gt;"",IF($AC$7:$AC$67&lt;&gt;"",ROW($AC$7:$AC$67)-MIN(ROW($AC$7:$AC$67))+1,""),""),ROW()-ROW(A$70)+1)),"##0")," "),"")</f>
        <v/>
      </c>
      <c r="AE97" s="0" t="str">
        <f aca="false" t="array" ref="AE97:AE97">IFERROR(CONCATENATE((INDEX($A$7:$A$67,SMALL(IF($AF$7:$AF$67&lt;&gt;"",IF($AC$7:$AC$67&lt;&gt;"",ROW($AC$7:$AC$67)-MIN(ROW($AC$7:$AC$67))+1,""),""),ROW()-ROW(A$70)+1))),),"")</f>
        <v/>
      </c>
      <c r="AH97" s="0" t="str">
        <f aca="false" t="array" ref="AH97:AH97">IFERROR(CONCATENATE((INDEX($AK$7:$AK$67,SMALL(IF($AK$7:$AK$67&lt;&gt;"",IF($AH$7:$AH$67&lt;&gt;"",ROW($AH$7:$AH$67)-MIN(ROW($AH$7:$AH$67))+1,""),""),ROW()-ROW(A$70)+1)))," "),"")</f>
        <v/>
      </c>
      <c r="AI97" s="0" t="str">
        <f aca="false" t="array" ref="AI97:AI97">IFERROR(CONCATENATE(TEXT(INDEX($AH$7:$AH$67,SMALL(IF($AK$7:$AK$67&lt;&gt;"",IF($AH$7:$AH$67&lt;&gt;"",ROW($AH$7:$AH$67)-MIN(ROW($AH$7:$AH$67))+1,""),""),ROW()-ROW(A$70)+1)),"##0")," "),"")</f>
        <v/>
      </c>
      <c r="AJ97" s="0" t="str">
        <f aca="false" t="array" ref="AJ97:AJ97">IFERROR(CONCATENATE((INDEX($A$7:$A$67,SMALL(IF($AK$7:$AK$67&lt;&gt;"",IF($AH$7:$AH$67&lt;&gt;"",ROW($AH$7:$AH$67)-MIN(ROW($AH$7:$AH$67))+1,""),""),ROW()-ROW(A$70)+1))),),"")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IFERROR(CONCATENATE(TEXT(INDEX($I$7:$I$67,SMALL(IF($L$7:$L$67&lt;&gt;"",IF($I$7:$I$67&lt;&gt;"",ROW($I$7:$I$67)-MIN(ROW($I$7:$I$67))+1,""),""),ROW()-ROW(A$70)+1)),"##0"),","),"")</f>
        <v/>
      </c>
      <c r="J98" s="0" t="str">
        <f aca="false" t="array" ref="J98:J98">IFERROR(CONCATENATE((INDEX($L$7:$L$67,SMALL(IF($L$7:$L$67&lt;&gt;"",IF($I$7:$I$67&lt;&gt;"",ROW($I$7:$I$67)-MIN(ROW($I$7:$I$67))+1,""),""),ROW()-ROW(A$70)+1))),","),"")</f>
        <v/>
      </c>
      <c r="K98" s="0" t="str">
        <f aca="false" t="array" ref="K98:K98">IFERROR(CONCATENATE((INDEX($A$7:$A$67,SMALL(IF($L$7:$L$67&lt;&gt;"",IF($I$7:$I$67&lt;&gt;"",ROW($I$7:$I$67)-MIN(ROW($I$7:$I$67))+1,""),""),ROW()-ROW(A$70)+1))),),"")</f>
        <v/>
      </c>
      <c r="N98" s="0" t="str">
        <f aca="false" t="array" ref="N98:N98">IFERROR(CONCATENATE((INDEX($Q$7:$Q$67,SMALL(IF($Q$7:$Q$67&lt;&gt;"",IF($N$7:$N$67&lt;&gt;"",ROW($N$7:$N$67)-MIN(ROW($N$7:$N$67))+1,""),""),ROW()-ROW(A$70)+1)))," "),"")</f>
        <v/>
      </c>
      <c r="O98" s="0" t="str">
        <f aca="false" t="array" ref="O98:O98">IFERROR(CONCATENATE(TEXT(INDEX($N$7:$N$67,SMALL(IF($Q$7:$Q$67&lt;&gt;"",IF($N$7:$N$67&lt;&gt;"",ROW($N$7:$N$67)-MIN(ROW($N$7:$N$67))+1,""),""),ROW()-ROW(A$70)+1)),"##0")," "),"")</f>
        <v/>
      </c>
      <c r="P98" s="0" t="str">
        <f aca="false" t="array" ref="P98:P98">IFERROR(CONCATENATE((INDEX($A$7:$A$67,SMALL(IF($Q$7:$Q$67&lt;&gt;"",IF($N$7:$N$67&lt;&gt;"",ROW($N$7:$N$67)-MIN(ROW($N$7:$N$67))+1,""),""),ROW()-ROW(A$70)+1))),),"")</f>
        <v/>
      </c>
      <c r="S98" s="0" t="str">
        <f aca="false" t="array" ref="S98:S98">IFERROR(CONCATENATE((INDEX($V$7:$V$67,SMALL(IF($V$7:$V$67&lt;&gt;"",IF($S$7:$S$67&lt;&gt;"",ROW($S$7:$S$67)-MIN(ROW($S$7:$S$67))+1,""),""),ROW()-ROW(A$70)+1)))," "),"")</f>
        <v/>
      </c>
      <c r="T98" s="0" t="str">
        <f aca="false" t="array" ref="T98:T98">IFERROR(CONCATENATE(TEXT(INDEX($S$7:$S$67,SMALL(IF($V$7:$V$67&lt;&gt;"",IF($S$7:$S$67&lt;&gt;"",ROW($S$7:$S$67)-MIN(ROW($S$7:$S$67))+1,""),""),ROW()-ROW(A$70)+1)),"##0")," "),"")</f>
        <v/>
      </c>
      <c r="U98" s="0" t="str">
        <f aca="false" t="array" ref="U98:U98">IFERROR(CONCATENATE((INDEX($A$7:$A$67,SMALL(IF($V$7:$V$67&lt;&gt;"",IF($S$7:$S$67&lt;&gt;"",ROW($S$7:$S$67)-MIN(ROW($S$7:$S$67))+1,""),""),ROW()-ROW(A$70)+1))),),"")</f>
        <v/>
      </c>
      <c r="X98" s="0" t="str">
        <f aca="false" t="array" ref="X98:X98">IFERROR(CONCATENATE((INDEX($AA$7:$AA$67,SMALL(IF($AA$7:$AA$67&lt;&gt;"",IF($X$7:$X$67&lt;&gt;"",ROW($X$7:$X$67)-MIN(ROW($X$7:$X$67))+1,""),""),ROW()-ROW(A$70)+1))),","),"")</f>
        <v/>
      </c>
      <c r="Y98" s="0" t="str">
        <f aca="false" t="array" ref="Y98:Y98">IFERROR(CONCATENATE(TEXT(INDEX($X$7:$X$67,SMALL(IF($AA$7:$AA$67&lt;&gt;"",IF($X$7:$X$67&lt;&gt;"",ROW($X$7:$X$67)-MIN(ROW($X$7:$X$67))+1,""),""),ROW()-ROW(A$70)+1)),"##0"),","),"")</f>
        <v/>
      </c>
      <c r="Z98" s="0" t="str">
        <f aca="false" t="array" ref="Z98:Z98">IFERROR(CONCATENATE((INDEX($A$7:$A$67,SMALL(IF($AA$7:$AA$67&lt;&gt;"",IF($X$7:$X$67&lt;&gt;"",ROW($X$7:$X$67)-MIN(ROW($X$7:$X$67))+1,""),""),ROW()-ROW(A$70)+1))),),"")</f>
        <v/>
      </c>
      <c r="AC98" s="0" t="str">
        <f aca="false" t="array" ref="AC98:AC98">IFERROR(CONCATENATE((INDEX($AF$7:$AF$67,SMALL(IF($AF$7:$AF$67&lt;&gt;"",IF($AC$7:$AC$67&lt;&gt;"",ROW($AC$7:$AC$67)-MIN(ROW($AC$7:$AC$67))+1,""),""),ROW()-ROW(A$70)+1)))," "),"")</f>
        <v/>
      </c>
      <c r="AD98" s="0" t="str">
        <f aca="false" t="array" ref="AD98:AD98">IFERROR(CONCATENATE(TEXT(INDEX($AC$7:$AC$67,SMALL(IF($AF$7:$AF$67&lt;&gt;"",IF($AC$7:$AC$67&lt;&gt;"",ROW($AC$7:$AC$67)-MIN(ROW($AC$7:$AC$67))+1,""),""),ROW()-ROW(A$70)+1)),"##0")," "),"")</f>
        <v/>
      </c>
      <c r="AE98" s="0" t="str">
        <f aca="false" t="array" ref="AE98:AE98">IFERROR(CONCATENATE((INDEX($A$7:$A$67,SMALL(IF($AF$7:$AF$67&lt;&gt;"",IF($AC$7:$AC$67&lt;&gt;"",ROW($AC$7:$AC$67)-MIN(ROW($AC$7:$AC$67))+1,""),""),ROW()-ROW(A$70)+1))),),"")</f>
        <v/>
      </c>
      <c r="AH98" s="0" t="str">
        <f aca="false" t="array" ref="AH98:AH98">IFERROR(CONCATENATE((INDEX($AK$7:$AK$67,SMALL(IF($AK$7:$AK$67&lt;&gt;"",IF($AH$7:$AH$67&lt;&gt;"",ROW($AH$7:$AH$67)-MIN(ROW($AH$7:$AH$67))+1,""),""),ROW()-ROW(A$70)+1)))," "),"")</f>
        <v/>
      </c>
      <c r="AI98" s="0" t="str">
        <f aca="false" t="array" ref="AI98:AI98">IFERROR(CONCATENATE(TEXT(INDEX($AH$7:$AH$67,SMALL(IF($AK$7:$AK$67&lt;&gt;"",IF($AH$7:$AH$67&lt;&gt;"",ROW($AH$7:$AH$67)-MIN(ROW($AH$7:$AH$67))+1,""),""),ROW()-ROW(A$70)+1)),"##0")," "),"")</f>
        <v/>
      </c>
      <c r="AJ98" s="0" t="str">
        <f aca="false" t="array" ref="AJ98:AJ98">IFERROR(CONCATENATE((INDEX($A$7:$A$67,SMALL(IF($AK$7:$AK$67&lt;&gt;"",IF($AH$7:$AH$67&lt;&gt;"",ROW($AH$7:$AH$67)-MIN(ROW($AH$7:$AH$67))+1,""),""),ROW()-ROW(A$70)+1))),),"")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IFERROR(CONCATENATE(TEXT(INDEX($I$7:$I$67,SMALL(IF($L$7:$L$67&lt;&gt;"",IF($I$7:$I$67&lt;&gt;"",ROW($I$7:$I$67)-MIN(ROW($I$7:$I$67))+1,""),""),ROW()-ROW(A$70)+1)),"##0"),","),"")</f>
        <v/>
      </c>
      <c r="J99" s="0" t="str">
        <f aca="false" t="array" ref="J99:J99">IFERROR(CONCATENATE((INDEX($L$7:$L$67,SMALL(IF($L$7:$L$67&lt;&gt;"",IF($I$7:$I$67&lt;&gt;"",ROW($I$7:$I$67)-MIN(ROW($I$7:$I$67))+1,""),""),ROW()-ROW(A$70)+1))),","),"")</f>
        <v/>
      </c>
      <c r="K99" s="0" t="str">
        <f aca="false" t="array" ref="K99:K99">IFERROR(CONCATENATE((INDEX($A$7:$A$67,SMALL(IF($L$7:$L$67&lt;&gt;"",IF($I$7:$I$67&lt;&gt;"",ROW($I$7:$I$67)-MIN(ROW($I$7:$I$67))+1,""),""),ROW()-ROW(A$70)+1))),),"")</f>
        <v/>
      </c>
      <c r="N99" s="0" t="str">
        <f aca="false" t="array" ref="N99:N99">IFERROR(CONCATENATE((INDEX($Q$7:$Q$67,SMALL(IF($Q$7:$Q$67&lt;&gt;"",IF($N$7:$N$67&lt;&gt;"",ROW($N$7:$N$67)-MIN(ROW($N$7:$N$67))+1,""),""),ROW()-ROW(A$70)+1)))," "),"")</f>
        <v/>
      </c>
      <c r="O99" s="0" t="str">
        <f aca="false" t="array" ref="O99:O99">IFERROR(CONCATENATE(TEXT(INDEX($N$7:$N$67,SMALL(IF($Q$7:$Q$67&lt;&gt;"",IF($N$7:$N$67&lt;&gt;"",ROW($N$7:$N$67)-MIN(ROW($N$7:$N$67))+1,""),""),ROW()-ROW(A$70)+1)),"##0")," "),"")</f>
        <v/>
      </c>
      <c r="P99" s="0" t="str">
        <f aca="false" t="array" ref="P99:P99">IFERROR(CONCATENATE((INDEX($A$7:$A$67,SMALL(IF($Q$7:$Q$67&lt;&gt;"",IF($N$7:$N$67&lt;&gt;"",ROW($N$7:$N$67)-MIN(ROW($N$7:$N$67))+1,""),""),ROW()-ROW(A$70)+1))),),"")</f>
        <v/>
      </c>
      <c r="S99" s="0" t="str">
        <f aca="false" t="array" ref="S99:S99">IFERROR(CONCATENATE((INDEX($V$7:$V$67,SMALL(IF($V$7:$V$67&lt;&gt;"",IF($S$7:$S$67&lt;&gt;"",ROW($S$7:$S$67)-MIN(ROW($S$7:$S$67))+1,""),""),ROW()-ROW(A$70)+1)))," "),"")</f>
        <v/>
      </c>
      <c r="T99" s="0" t="str">
        <f aca="false" t="array" ref="T99:T99">IFERROR(CONCATENATE(TEXT(INDEX($S$7:$S$67,SMALL(IF($V$7:$V$67&lt;&gt;"",IF($S$7:$S$67&lt;&gt;"",ROW($S$7:$S$67)-MIN(ROW($S$7:$S$67))+1,""),""),ROW()-ROW(A$70)+1)),"##0")," "),"")</f>
        <v/>
      </c>
      <c r="U99" s="0" t="str">
        <f aca="false" t="array" ref="U99:U99">IFERROR(CONCATENATE((INDEX($A$7:$A$67,SMALL(IF($V$7:$V$67&lt;&gt;"",IF($S$7:$S$67&lt;&gt;"",ROW($S$7:$S$67)-MIN(ROW($S$7:$S$67))+1,""),""),ROW()-ROW(A$70)+1))),),"")</f>
        <v/>
      </c>
      <c r="X99" s="0" t="str">
        <f aca="false" t="array" ref="X99:X99">IFERROR(CONCATENATE((INDEX($AA$7:$AA$67,SMALL(IF($AA$7:$AA$67&lt;&gt;"",IF($X$7:$X$67&lt;&gt;"",ROW($X$7:$X$67)-MIN(ROW($X$7:$X$67))+1,""),""),ROW()-ROW(A$70)+1))),","),"")</f>
        <v/>
      </c>
      <c r="Y99" s="0" t="str">
        <f aca="false" t="array" ref="Y99:Y99">IFERROR(CONCATENATE(TEXT(INDEX($X$7:$X$67,SMALL(IF($AA$7:$AA$67&lt;&gt;"",IF($X$7:$X$67&lt;&gt;"",ROW($X$7:$X$67)-MIN(ROW($X$7:$X$67))+1,""),""),ROW()-ROW(A$70)+1)),"##0"),","),"")</f>
        <v/>
      </c>
      <c r="Z99" s="0" t="str">
        <f aca="false" t="array" ref="Z99:Z99">IFERROR(CONCATENATE((INDEX($A$7:$A$67,SMALL(IF($AA$7:$AA$67&lt;&gt;"",IF($X$7:$X$67&lt;&gt;"",ROW($X$7:$X$67)-MIN(ROW($X$7:$X$67))+1,""),""),ROW()-ROW(A$70)+1))),),"")</f>
        <v/>
      </c>
      <c r="AC99" s="0" t="str">
        <f aca="false" t="array" ref="AC99:AC99">IFERROR(CONCATENATE((INDEX($AF$7:$AF$67,SMALL(IF($AF$7:$AF$67&lt;&gt;"",IF($AC$7:$AC$67&lt;&gt;"",ROW($AC$7:$AC$67)-MIN(ROW($AC$7:$AC$67))+1,""),""),ROW()-ROW(A$70)+1)))," "),"")</f>
        <v/>
      </c>
      <c r="AD99" s="0" t="str">
        <f aca="false" t="array" ref="AD99:AD99">IFERROR(CONCATENATE(TEXT(INDEX($AC$7:$AC$67,SMALL(IF($AF$7:$AF$67&lt;&gt;"",IF($AC$7:$AC$67&lt;&gt;"",ROW($AC$7:$AC$67)-MIN(ROW($AC$7:$AC$67))+1,""),""),ROW()-ROW(A$70)+1)),"##0")," "),"")</f>
        <v/>
      </c>
      <c r="AE99" s="0" t="str">
        <f aca="false" t="array" ref="AE99:AE99">IFERROR(CONCATENATE((INDEX($A$7:$A$67,SMALL(IF($AF$7:$AF$67&lt;&gt;"",IF($AC$7:$AC$67&lt;&gt;"",ROW($AC$7:$AC$67)-MIN(ROW($AC$7:$AC$67))+1,""),""),ROW()-ROW(A$70)+1))),),"")</f>
        <v/>
      </c>
      <c r="AH99" s="0" t="str">
        <f aca="false" t="array" ref="AH99:AH99">IFERROR(CONCATENATE((INDEX($AK$7:$AK$67,SMALL(IF($AK$7:$AK$67&lt;&gt;"",IF($AH$7:$AH$67&lt;&gt;"",ROW($AH$7:$AH$67)-MIN(ROW($AH$7:$AH$67))+1,""),""),ROW()-ROW(A$70)+1)))," "),"")</f>
        <v/>
      </c>
      <c r="AI99" s="0" t="str">
        <f aca="false" t="array" ref="AI99:AI99">IFERROR(CONCATENATE(TEXT(INDEX($AH$7:$AH$67,SMALL(IF($AK$7:$AK$67&lt;&gt;"",IF($AH$7:$AH$67&lt;&gt;"",ROW($AH$7:$AH$67)-MIN(ROW($AH$7:$AH$67))+1,""),""),ROW()-ROW(A$70)+1)),"##0")," "),"")</f>
        <v/>
      </c>
      <c r="AJ99" s="0" t="str">
        <f aca="false" t="array" ref="AJ99:AJ99">IFERROR(CONCATENATE((INDEX($A$7:$A$67,SMALL(IF($AK$7:$AK$67&lt;&gt;"",IF($AH$7:$AH$67&lt;&gt;"",ROW($AH$7:$AH$67)-MIN(ROW($AH$7:$AH$67))+1,""),""),ROW()-ROW(A$70)+1))),),"")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IFERROR(CONCATENATE(TEXT(INDEX($I$7:$I$67,SMALL(IF($L$7:$L$67&lt;&gt;"",IF($I$7:$I$67&lt;&gt;"",ROW($I$7:$I$67)-MIN(ROW($I$7:$I$67))+1,""),""),ROW()-ROW(A$70)+1)),"##0"),","),"")</f>
        <v/>
      </c>
      <c r="J100" s="0" t="str">
        <f aca="false" t="array" ref="J100:J100">IFERROR(CONCATENATE((INDEX($L$7:$L$67,SMALL(IF($L$7:$L$67&lt;&gt;"",IF($I$7:$I$67&lt;&gt;"",ROW($I$7:$I$67)-MIN(ROW($I$7:$I$67))+1,""),""),ROW()-ROW(A$70)+1))),","),"")</f>
        <v/>
      </c>
      <c r="K100" s="0" t="str">
        <f aca="false" t="array" ref="K100:K100">IFERROR(CONCATENATE((INDEX($A$7:$A$67,SMALL(IF($L$7:$L$67&lt;&gt;"",IF($I$7:$I$67&lt;&gt;"",ROW($I$7:$I$67)-MIN(ROW($I$7:$I$67))+1,""),""),ROW()-ROW(A$70)+1))),),"")</f>
        <v/>
      </c>
      <c r="N100" s="0" t="str">
        <f aca="false" t="array" ref="N100:N100">IFERROR(CONCATENATE((INDEX($Q$7:$Q$67,SMALL(IF($Q$7:$Q$67&lt;&gt;"",IF($N$7:$N$67&lt;&gt;"",ROW($N$7:$N$67)-MIN(ROW($N$7:$N$67))+1,""),""),ROW()-ROW(A$70)+1)))," "),"")</f>
        <v/>
      </c>
      <c r="O100" s="0" t="str">
        <f aca="false" t="array" ref="O100:O100">IFERROR(CONCATENATE(TEXT(INDEX($N$7:$N$67,SMALL(IF($Q$7:$Q$67&lt;&gt;"",IF($N$7:$N$67&lt;&gt;"",ROW($N$7:$N$67)-MIN(ROW($N$7:$N$67))+1,""),""),ROW()-ROW(A$70)+1)),"##0")," "),"")</f>
        <v/>
      </c>
      <c r="P100" s="0" t="str">
        <f aca="false" t="array" ref="P100:P100">IFERROR(CONCATENATE((INDEX($A$7:$A$67,SMALL(IF($Q$7:$Q$67&lt;&gt;"",IF($N$7:$N$67&lt;&gt;"",ROW($N$7:$N$67)-MIN(ROW($N$7:$N$67))+1,""),""),ROW()-ROW(A$70)+1))),),"")</f>
        <v/>
      </c>
      <c r="S100" s="0" t="str">
        <f aca="false" t="array" ref="S100:S100">IFERROR(CONCATENATE((INDEX($V$7:$V$67,SMALL(IF($V$7:$V$67&lt;&gt;"",IF($S$7:$S$67&lt;&gt;"",ROW($S$7:$S$67)-MIN(ROW($S$7:$S$67))+1,""),""),ROW()-ROW(A$70)+1)))," "),"")</f>
        <v/>
      </c>
      <c r="T100" s="0" t="str">
        <f aca="false" t="array" ref="T100:T100">IFERROR(CONCATENATE(TEXT(INDEX($S$7:$S$67,SMALL(IF($V$7:$V$67&lt;&gt;"",IF($S$7:$S$67&lt;&gt;"",ROW($S$7:$S$67)-MIN(ROW($S$7:$S$67))+1,""),""),ROW()-ROW(A$70)+1)),"##0")," "),"")</f>
        <v/>
      </c>
      <c r="U100" s="0" t="str">
        <f aca="false" t="array" ref="U100:U100">IFERROR(CONCATENATE((INDEX($A$7:$A$67,SMALL(IF($V$7:$V$67&lt;&gt;"",IF($S$7:$S$67&lt;&gt;"",ROW($S$7:$S$67)-MIN(ROW($S$7:$S$67))+1,""),""),ROW()-ROW(A$70)+1))),),"")</f>
        <v/>
      </c>
      <c r="X100" s="0" t="str">
        <f aca="false" t="array" ref="X100:X100">IFERROR(CONCATENATE((INDEX($AA$7:$AA$67,SMALL(IF($AA$7:$AA$67&lt;&gt;"",IF($X$7:$X$67&lt;&gt;"",ROW($X$7:$X$67)-MIN(ROW($X$7:$X$67))+1,""),""),ROW()-ROW(A$70)+1))),","),"")</f>
        <v/>
      </c>
      <c r="Y100" s="0" t="str">
        <f aca="false" t="array" ref="Y100:Y100">IFERROR(CONCATENATE(TEXT(INDEX($X$7:$X$67,SMALL(IF($AA$7:$AA$67&lt;&gt;"",IF($X$7:$X$67&lt;&gt;"",ROW($X$7:$X$67)-MIN(ROW($X$7:$X$67))+1,""),""),ROW()-ROW(A$70)+1)),"##0"),","),"")</f>
        <v/>
      </c>
      <c r="Z100" s="0" t="str">
        <f aca="false" t="array" ref="Z100:Z100">IFERROR(CONCATENATE((INDEX($A$7:$A$67,SMALL(IF($AA$7:$AA$67&lt;&gt;"",IF($X$7:$X$67&lt;&gt;"",ROW($X$7:$X$67)-MIN(ROW($X$7:$X$67))+1,""),""),ROW()-ROW(A$70)+1))),),"")</f>
        <v/>
      </c>
      <c r="AC100" s="0" t="str">
        <f aca="false" t="array" ref="AC100:AC100">IFERROR(CONCATENATE((INDEX($AF$7:$AF$67,SMALL(IF($AF$7:$AF$67&lt;&gt;"",IF($AC$7:$AC$67&lt;&gt;"",ROW($AC$7:$AC$67)-MIN(ROW($AC$7:$AC$67))+1,""),""),ROW()-ROW(A$70)+1)))," "),"")</f>
        <v/>
      </c>
      <c r="AD100" s="0" t="str">
        <f aca="false" t="array" ref="AD100:AD100">IFERROR(CONCATENATE(TEXT(INDEX($AC$7:$AC$67,SMALL(IF($AF$7:$AF$67&lt;&gt;"",IF($AC$7:$AC$67&lt;&gt;"",ROW($AC$7:$AC$67)-MIN(ROW($AC$7:$AC$67))+1,""),""),ROW()-ROW(A$70)+1)),"##0")," "),"")</f>
        <v/>
      </c>
      <c r="AE100" s="0" t="str">
        <f aca="false" t="array" ref="AE100:AE100">IFERROR(CONCATENATE((INDEX($A$7:$A$67,SMALL(IF($AF$7:$AF$67&lt;&gt;"",IF($AC$7:$AC$67&lt;&gt;"",ROW($AC$7:$AC$67)-MIN(ROW($AC$7:$AC$67))+1,""),""),ROW()-ROW(A$70)+1))),),"")</f>
        <v/>
      </c>
      <c r="AH100" s="0" t="str">
        <f aca="false" t="array" ref="AH100:AH100">IFERROR(CONCATENATE((INDEX($AK$7:$AK$67,SMALL(IF($AK$7:$AK$67&lt;&gt;"",IF($AH$7:$AH$67&lt;&gt;"",ROW($AH$7:$AH$67)-MIN(ROW($AH$7:$AH$67))+1,""),""),ROW()-ROW(A$70)+1)))," "),"")</f>
        <v/>
      </c>
      <c r="AI100" s="0" t="str">
        <f aca="false" t="array" ref="AI100:AI100">IFERROR(CONCATENATE(TEXT(INDEX($AH$7:$AH$67,SMALL(IF($AK$7:$AK$67&lt;&gt;"",IF($AH$7:$AH$67&lt;&gt;"",ROW($AH$7:$AH$67)-MIN(ROW($AH$7:$AH$67))+1,""),""),ROW()-ROW(A$70)+1)),"##0")," "),"")</f>
        <v/>
      </c>
      <c r="AJ100" s="0" t="str">
        <f aca="false" t="array" ref="AJ100:AJ100">IFERROR(CONCATENATE((INDEX($A$7:$A$67,SMALL(IF($AK$7:$AK$67&lt;&gt;"",IF($AH$7:$AH$67&lt;&gt;"",ROW($AH$7:$AH$67)-MIN(ROW($AH$7:$AH$67))+1,""),""),ROW()-ROW(A$70)+1))),),"")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IFERROR(CONCATENATE(TEXT(INDEX($I$7:$I$67,SMALL(IF($L$7:$L$67&lt;&gt;"",IF($I$7:$I$67&lt;&gt;"",ROW($I$7:$I$67)-MIN(ROW($I$7:$I$67))+1,""),""),ROW()-ROW(A$70)+1)),"##0"),","),"")</f>
        <v/>
      </c>
      <c r="J101" s="0" t="str">
        <f aca="false" t="array" ref="J101:J101">IFERROR(CONCATENATE((INDEX($L$7:$L$67,SMALL(IF($L$7:$L$67&lt;&gt;"",IF($I$7:$I$67&lt;&gt;"",ROW($I$7:$I$67)-MIN(ROW($I$7:$I$67))+1,""),""),ROW()-ROW(A$70)+1))),","),"")</f>
        <v/>
      </c>
      <c r="K101" s="0" t="str">
        <f aca="false" t="array" ref="K101:K101">IFERROR(CONCATENATE((INDEX($A$7:$A$67,SMALL(IF($L$7:$L$67&lt;&gt;"",IF($I$7:$I$67&lt;&gt;"",ROW($I$7:$I$67)-MIN(ROW($I$7:$I$67))+1,""),""),ROW()-ROW(A$70)+1))),),"")</f>
        <v/>
      </c>
      <c r="N101" s="0" t="str">
        <f aca="false" t="array" ref="N101:N101">IFERROR(CONCATENATE((INDEX($Q$7:$Q$67,SMALL(IF($Q$7:$Q$67&lt;&gt;"",IF($N$7:$N$67&lt;&gt;"",ROW($N$7:$N$67)-MIN(ROW($N$7:$N$67))+1,""),""),ROW()-ROW(A$70)+1)))," "),"")</f>
        <v/>
      </c>
      <c r="O101" s="0" t="str">
        <f aca="false" t="array" ref="O101:O101">IFERROR(CONCATENATE(TEXT(INDEX($N$7:$N$67,SMALL(IF($Q$7:$Q$67&lt;&gt;"",IF($N$7:$N$67&lt;&gt;"",ROW($N$7:$N$67)-MIN(ROW($N$7:$N$67))+1,""),""),ROW()-ROW(A$70)+1)),"##0")," "),"")</f>
        <v/>
      </c>
      <c r="P101" s="0" t="str">
        <f aca="false" t="array" ref="P101:P101">IFERROR(CONCATENATE((INDEX($A$7:$A$67,SMALL(IF($Q$7:$Q$67&lt;&gt;"",IF($N$7:$N$67&lt;&gt;"",ROW($N$7:$N$67)-MIN(ROW($N$7:$N$67))+1,""),""),ROW()-ROW(A$70)+1))),),"")</f>
        <v/>
      </c>
      <c r="S101" s="0" t="str">
        <f aca="false" t="array" ref="S101:S101">IFERROR(CONCATENATE((INDEX($V$7:$V$67,SMALL(IF($V$7:$V$67&lt;&gt;"",IF($S$7:$S$67&lt;&gt;"",ROW($S$7:$S$67)-MIN(ROW($S$7:$S$67))+1,""),""),ROW()-ROW(A$70)+1)))," "),"")</f>
        <v/>
      </c>
      <c r="T101" s="0" t="str">
        <f aca="false" t="array" ref="T101:T101">IFERROR(CONCATENATE(TEXT(INDEX($S$7:$S$67,SMALL(IF($V$7:$V$67&lt;&gt;"",IF($S$7:$S$67&lt;&gt;"",ROW($S$7:$S$67)-MIN(ROW($S$7:$S$67))+1,""),""),ROW()-ROW(A$70)+1)),"##0")," "),"")</f>
        <v/>
      </c>
      <c r="U101" s="0" t="str">
        <f aca="false" t="array" ref="U101:U101">IFERROR(CONCATENATE((INDEX($A$7:$A$67,SMALL(IF($V$7:$V$67&lt;&gt;"",IF($S$7:$S$67&lt;&gt;"",ROW($S$7:$S$67)-MIN(ROW($S$7:$S$67))+1,""),""),ROW()-ROW(A$70)+1))),),"")</f>
        <v/>
      </c>
      <c r="X101" s="0" t="str">
        <f aca="false" t="array" ref="X101:X101">IFERROR(CONCATENATE((INDEX($AA$7:$AA$67,SMALL(IF($AA$7:$AA$67&lt;&gt;"",IF($X$7:$X$67&lt;&gt;"",ROW($X$7:$X$67)-MIN(ROW($X$7:$X$67))+1,""),""),ROW()-ROW(A$70)+1))),","),"")</f>
        <v/>
      </c>
      <c r="Y101" s="0" t="str">
        <f aca="false" t="array" ref="Y101:Y101">IFERROR(CONCATENATE(TEXT(INDEX($X$7:$X$67,SMALL(IF($AA$7:$AA$67&lt;&gt;"",IF($X$7:$X$67&lt;&gt;"",ROW($X$7:$X$67)-MIN(ROW($X$7:$X$67))+1,""),""),ROW()-ROW(A$70)+1)),"##0"),","),"")</f>
        <v/>
      </c>
      <c r="Z101" s="0" t="str">
        <f aca="false" t="array" ref="Z101:Z101">IFERROR(CONCATENATE((INDEX($A$7:$A$67,SMALL(IF($AA$7:$AA$67&lt;&gt;"",IF($X$7:$X$67&lt;&gt;"",ROW($X$7:$X$67)-MIN(ROW($X$7:$X$67))+1,""),""),ROW()-ROW(A$70)+1))),),"")</f>
        <v/>
      </c>
      <c r="AC101" s="0" t="str">
        <f aca="false" t="array" ref="AC101:AC101">IFERROR(CONCATENATE((INDEX($AF$7:$AF$67,SMALL(IF($AF$7:$AF$67&lt;&gt;"",IF($AC$7:$AC$67&lt;&gt;"",ROW($AC$7:$AC$67)-MIN(ROW($AC$7:$AC$67))+1,""),""),ROW()-ROW(A$70)+1)))," "),"")</f>
        <v/>
      </c>
      <c r="AD101" s="0" t="str">
        <f aca="false" t="array" ref="AD101:AD101">IFERROR(CONCATENATE(TEXT(INDEX($AC$7:$AC$67,SMALL(IF($AF$7:$AF$67&lt;&gt;"",IF($AC$7:$AC$67&lt;&gt;"",ROW($AC$7:$AC$67)-MIN(ROW($AC$7:$AC$67))+1,""),""),ROW()-ROW(A$70)+1)),"##0")," "),"")</f>
        <v/>
      </c>
      <c r="AE101" s="0" t="str">
        <f aca="false" t="array" ref="AE101:AE101">IFERROR(CONCATENATE((INDEX($A$7:$A$67,SMALL(IF($AF$7:$AF$67&lt;&gt;"",IF($AC$7:$AC$67&lt;&gt;"",ROW($AC$7:$AC$67)-MIN(ROW($AC$7:$AC$67))+1,""),""),ROW()-ROW(A$70)+1))),),"")</f>
        <v/>
      </c>
      <c r="AH101" s="0" t="str">
        <f aca="false" t="array" ref="AH101:AH101">IFERROR(CONCATENATE((INDEX($AK$7:$AK$67,SMALL(IF($AK$7:$AK$67&lt;&gt;"",IF($AH$7:$AH$67&lt;&gt;"",ROW($AH$7:$AH$67)-MIN(ROW($AH$7:$AH$67))+1,""),""),ROW()-ROW(A$70)+1)))," "),"")</f>
        <v/>
      </c>
      <c r="AI101" s="0" t="str">
        <f aca="false" t="array" ref="AI101:AI101">IFERROR(CONCATENATE(TEXT(INDEX($AH$7:$AH$67,SMALL(IF($AK$7:$AK$67&lt;&gt;"",IF($AH$7:$AH$67&lt;&gt;"",ROW($AH$7:$AH$67)-MIN(ROW($AH$7:$AH$67))+1,""),""),ROW()-ROW(A$70)+1)),"##0")," "),"")</f>
        <v/>
      </c>
      <c r="AJ101" s="0" t="str">
        <f aca="false" t="array" ref="AJ101:AJ101">IFERROR(CONCATENATE((INDEX($A$7:$A$67,SMALL(IF($AK$7:$AK$67&lt;&gt;"",IF($AH$7:$AH$67&lt;&gt;"",ROW($AH$7:$AH$67)-MIN(ROW($AH$7:$AH$67))+1,""),""),ROW()-ROW(A$70)+1))),),"")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IFERROR(CONCATENATE(TEXT(INDEX($I$7:$I$67,SMALL(IF($L$7:$L$67&lt;&gt;"",IF($I$7:$I$67&lt;&gt;"",ROW($I$7:$I$67)-MIN(ROW($I$7:$I$67))+1,""),""),ROW()-ROW(A$70)+1)),"##0"),","),"")</f>
        <v/>
      </c>
      <c r="J102" s="0" t="str">
        <f aca="false" t="array" ref="J102:J102">IFERROR(CONCATENATE((INDEX($L$7:$L$67,SMALL(IF($L$7:$L$67&lt;&gt;"",IF($I$7:$I$67&lt;&gt;"",ROW($I$7:$I$67)-MIN(ROW($I$7:$I$67))+1,""),""),ROW()-ROW(A$70)+1))),","),"")</f>
        <v/>
      </c>
      <c r="K102" s="0" t="str">
        <f aca="false" t="array" ref="K102:K102">IFERROR(CONCATENATE((INDEX($A$7:$A$67,SMALL(IF($L$7:$L$67&lt;&gt;"",IF($I$7:$I$67&lt;&gt;"",ROW($I$7:$I$67)-MIN(ROW($I$7:$I$67))+1,""),""),ROW()-ROW(A$70)+1))),),"")</f>
        <v/>
      </c>
      <c r="N102" s="0" t="str">
        <f aca="false" t="array" ref="N102:N102">IFERROR(CONCATENATE((INDEX($Q$7:$Q$67,SMALL(IF($Q$7:$Q$67&lt;&gt;"",IF($N$7:$N$67&lt;&gt;"",ROW($N$7:$N$67)-MIN(ROW($N$7:$N$67))+1,""),""),ROW()-ROW(A$70)+1)))," "),"")</f>
        <v/>
      </c>
      <c r="O102" s="0" t="str">
        <f aca="false" t="array" ref="O102:O102">IFERROR(CONCATENATE(TEXT(INDEX($N$7:$N$67,SMALL(IF($Q$7:$Q$67&lt;&gt;"",IF($N$7:$N$67&lt;&gt;"",ROW($N$7:$N$67)-MIN(ROW($N$7:$N$67))+1,""),""),ROW()-ROW(A$70)+1)),"##0")," "),"")</f>
        <v/>
      </c>
      <c r="P102" s="0" t="str">
        <f aca="false" t="array" ref="P102:P102">IFERROR(CONCATENATE((INDEX($A$7:$A$67,SMALL(IF($Q$7:$Q$67&lt;&gt;"",IF($N$7:$N$67&lt;&gt;"",ROW($N$7:$N$67)-MIN(ROW($N$7:$N$67))+1,""),""),ROW()-ROW(A$70)+1))),),"")</f>
        <v/>
      </c>
      <c r="S102" s="0" t="str">
        <f aca="false" t="array" ref="S102:S102">IFERROR(CONCATENATE((INDEX($V$7:$V$67,SMALL(IF($V$7:$V$67&lt;&gt;"",IF($S$7:$S$67&lt;&gt;"",ROW($S$7:$S$67)-MIN(ROW($S$7:$S$67))+1,""),""),ROW()-ROW(A$70)+1)))," "),"")</f>
        <v/>
      </c>
      <c r="T102" s="0" t="str">
        <f aca="false" t="array" ref="T102:T102">IFERROR(CONCATENATE(TEXT(INDEX($S$7:$S$67,SMALL(IF($V$7:$V$67&lt;&gt;"",IF($S$7:$S$67&lt;&gt;"",ROW($S$7:$S$67)-MIN(ROW($S$7:$S$67))+1,""),""),ROW()-ROW(A$70)+1)),"##0")," "),"")</f>
        <v/>
      </c>
      <c r="U102" s="0" t="str">
        <f aca="false" t="array" ref="U102:U102">IFERROR(CONCATENATE((INDEX($A$7:$A$67,SMALL(IF($V$7:$V$67&lt;&gt;"",IF($S$7:$S$67&lt;&gt;"",ROW($S$7:$S$67)-MIN(ROW($S$7:$S$67))+1,""),""),ROW()-ROW(A$70)+1))),),"")</f>
        <v/>
      </c>
      <c r="X102" s="0" t="str">
        <f aca="false" t="array" ref="X102:X102">IFERROR(CONCATENATE((INDEX($AA$7:$AA$67,SMALL(IF($AA$7:$AA$67&lt;&gt;"",IF($X$7:$X$67&lt;&gt;"",ROW($X$7:$X$67)-MIN(ROW($X$7:$X$67))+1,""),""),ROW()-ROW(A$70)+1))),","),"")</f>
        <v/>
      </c>
      <c r="Y102" s="0" t="str">
        <f aca="false" t="array" ref="Y102:Y102">IFERROR(CONCATENATE(TEXT(INDEX($X$7:$X$67,SMALL(IF($AA$7:$AA$67&lt;&gt;"",IF($X$7:$X$67&lt;&gt;"",ROW($X$7:$X$67)-MIN(ROW($X$7:$X$67))+1,""),""),ROW()-ROW(A$70)+1)),"##0"),","),"")</f>
        <v/>
      </c>
      <c r="Z102" s="0" t="str">
        <f aca="false" t="array" ref="Z102:Z102">IFERROR(CONCATENATE((INDEX($A$7:$A$67,SMALL(IF($AA$7:$AA$67&lt;&gt;"",IF($X$7:$X$67&lt;&gt;"",ROW($X$7:$X$67)-MIN(ROW($X$7:$X$67))+1,""),""),ROW()-ROW(A$70)+1))),),"")</f>
        <v/>
      </c>
      <c r="AC102" s="0" t="str">
        <f aca="false" t="array" ref="AC102:AC102">IFERROR(CONCATENATE((INDEX($AF$7:$AF$67,SMALL(IF($AF$7:$AF$67&lt;&gt;"",IF($AC$7:$AC$67&lt;&gt;"",ROW($AC$7:$AC$67)-MIN(ROW($AC$7:$AC$67))+1,""),""),ROW()-ROW(A$70)+1)))," "),"")</f>
        <v/>
      </c>
      <c r="AD102" s="0" t="str">
        <f aca="false" t="array" ref="AD102:AD102">IFERROR(CONCATENATE(TEXT(INDEX($AC$7:$AC$67,SMALL(IF($AF$7:$AF$67&lt;&gt;"",IF($AC$7:$AC$67&lt;&gt;"",ROW($AC$7:$AC$67)-MIN(ROW($AC$7:$AC$67))+1,""),""),ROW()-ROW(A$70)+1)),"##0")," "),"")</f>
        <v/>
      </c>
      <c r="AE102" s="0" t="str">
        <f aca="false" t="array" ref="AE102:AE102">IFERROR(CONCATENATE((INDEX($A$7:$A$67,SMALL(IF($AF$7:$AF$67&lt;&gt;"",IF($AC$7:$AC$67&lt;&gt;"",ROW($AC$7:$AC$67)-MIN(ROW($AC$7:$AC$67))+1,""),""),ROW()-ROW(A$70)+1))),),"")</f>
        <v/>
      </c>
      <c r="AH102" s="0" t="str">
        <f aca="false" t="array" ref="AH102:AH102">IFERROR(CONCATENATE((INDEX($AK$7:$AK$67,SMALL(IF($AK$7:$AK$67&lt;&gt;"",IF($AH$7:$AH$67&lt;&gt;"",ROW($AH$7:$AH$67)-MIN(ROW($AH$7:$AH$67))+1,""),""),ROW()-ROW(A$70)+1)))," "),"")</f>
        <v/>
      </c>
      <c r="AI102" s="0" t="str">
        <f aca="false" t="array" ref="AI102:AI102">IFERROR(CONCATENATE(TEXT(INDEX($AH$7:$AH$67,SMALL(IF($AK$7:$AK$67&lt;&gt;"",IF($AH$7:$AH$67&lt;&gt;"",ROW($AH$7:$AH$67)-MIN(ROW($AH$7:$AH$67))+1,""),""),ROW()-ROW(A$70)+1)),"##0")," "),"")</f>
        <v/>
      </c>
      <c r="AJ102" s="0" t="str">
        <f aca="false" t="array" ref="AJ102:AJ102">IFERROR(CONCATENATE((INDEX($A$7:$A$67,SMALL(IF($AK$7:$AK$67&lt;&gt;"",IF($AH$7:$AH$67&lt;&gt;"",ROW($AH$7:$AH$67)-MIN(ROW($AH$7:$AH$67))+1,""),""),ROW()-ROW(A$70)+1))),),"")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IFERROR(CONCATENATE(TEXT(INDEX($I$7:$I$67,SMALL(IF($L$7:$L$67&lt;&gt;"",IF($I$7:$I$67&lt;&gt;"",ROW($I$7:$I$67)-MIN(ROW($I$7:$I$67))+1,""),""),ROW()-ROW(A$70)+1)),"##0"),","),"")</f>
        <v/>
      </c>
      <c r="J103" s="0" t="str">
        <f aca="false" t="array" ref="J103:J103">IFERROR(CONCATENATE((INDEX($L$7:$L$67,SMALL(IF($L$7:$L$67&lt;&gt;"",IF($I$7:$I$67&lt;&gt;"",ROW($I$7:$I$67)-MIN(ROW($I$7:$I$67))+1,""),""),ROW()-ROW(A$70)+1))),","),"")</f>
        <v/>
      </c>
      <c r="K103" s="0" t="str">
        <f aca="false" t="array" ref="K103:K103">IFERROR(CONCATENATE((INDEX($A$7:$A$67,SMALL(IF($L$7:$L$67&lt;&gt;"",IF($I$7:$I$67&lt;&gt;"",ROW($I$7:$I$67)-MIN(ROW($I$7:$I$67))+1,""),""),ROW()-ROW(A$70)+1))),),"")</f>
        <v/>
      </c>
      <c r="N103" s="0" t="str">
        <f aca="false" t="array" ref="N103:N103">IFERROR(CONCATENATE((INDEX($Q$7:$Q$67,SMALL(IF($Q$7:$Q$67&lt;&gt;"",IF($N$7:$N$67&lt;&gt;"",ROW($N$7:$N$67)-MIN(ROW($N$7:$N$67))+1,""),""),ROW()-ROW(A$70)+1)))," "),"")</f>
        <v/>
      </c>
      <c r="O103" s="0" t="str">
        <f aca="false" t="array" ref="O103:O103">IFERROR(CONCATENATE(TEXT(INDEX($N$7:$N$67,SMALL(IF($Q$7:$Q$67&lt;&gt;"",IF($N$7:$N$67&lt;&gt;"",ROW($N$7:$N$67)-MIN(ROW($N$7:$N$67))+1,""),""),ROW()-ROW(A$70)+1)),"##0")," "),"")</f>
        <v/>
      </c>
      <c r="P103" s="0" t="str">
        <f aca="false" t="array" ref="P103:P103">IFERROR(CONCATENATE((INDEX($A$7:$A$67,SMALL(IF($Q$7:$Q$67&lt;&gt;"",IF($N$7:$N$67&lt;&gt;"",ROW($N$7:$N$67)-MIN(ROW($N$7:$N$67))+1,""),""),ROW()-ROW(A$70)+1))),),"")</f>
        <v/>
      </c>
      <c r="S103" s="0" t="str">
        <f aca="false" t="array" ref="S103:S103">IFERROR(CONCATENATE((INDEX($V$7:$V$67,SMALL(IF($V$7:$V$67&lt;&gt;"",IF($S$7:$S$67&lt;&gt;"",ROW($S$7:$S$67)-MIN(ROW($S$7:$S$67))+1,""),""),ROW()-ROW(A$70)+1)))," "),"")</f>
        <v/>
      </c>
      <c r="T103" s="0" t="str">
        <f aca="false" t="array" ref="T103:T103">IFERROR(CONCATENATE(TEXT(INDEX($S$7:$S$67,SMALL(IF($V$7:$V$67&lt;&gt;"",IF($S$7:$S$67&lt;&gt;"",ROW($S$7:$S$67)-MIN(ROW($S$7:$S$67))+1,""),""),ROW()-ROW(A$70)+1)),"##0")," "),"")</f>
        <v/>
      </c>
      <c r="U103" s="0" t="str">
        <f aca="false" t="array" ref="U103:U103">IFERROR(CONCATENATE((INDEX($A$7:$A$67,SMALL(IF($V$7:$V$67&lt;&gt;"",IF($S$7:$S$67&lt;&gt;"",ROW($S$7:$S$67)-MIN(ROW($S$7:$S$67))+1,""),""),ROW()-ROW(A$70)+1))),),"")</f>
        <v/>
      </c>
      <c r="X103" s="0" t="str">
        <f aca="false" t="array" ref="X103:X103">IFERROR(CONCATENATE((INDEX($AA$7:$AA$67,SMALL(IF($AA$7:$AA$67&lt;&gt;"",IF($X$7:$X$67&lt;&gt;"",ROW($X$7:$X$67)-MIN(ROW($X$7:$X$67))+1,""),""),ROW()-ROW(A$70)+1))),","),"")</f>
        <v/>
      </c>
      <c r="Y103" s="0" t="str">
        <f aca="false" t="array" ref="Y103:Y103">IFERROR(CONCATENATE(TEXT(INDEX($X$7:$X$67,SMALL(IF($AA$7:$AA$67&lt;&gt;"",IF($X$7:$X$67&lt;&gt;"",ROW($X$7:$X$67)-MIN(ROW($X$7:$X$67))+1,""),""),ROW()-ROW(A$70)+1)),"##0"),","),"")</f>
        <v/>
      </c>
      <c r="Z103" s="0" t="str">
        <f aca="false" t="array" ref="Z103:Z103">IFERROR(CONCATENATE((INDEX($A$7:$A$67,SMALL(IF($AA$7:$AA$67&lt;&gt;"",IF($X$7:$X$67&lt;&gt;"",ROW($X$7:$X$67)-MIN(ROW($X$7:$X$67))+1,""),""),ROW()-ROW(A$70)+1))),),"")</f>
        <v/>
      </c>
      <c r="AC103" s="0" t="str">
        <f aca="false" t="array" ref="AC103:AC103">IFERROR(CONCATENATE((INDEX($AF$7:$AF$67,SMALL(IF($AF$7:$AF$67&lt;&gt;"",IF($AC$7:$AC$67&lt;&gt;"",ROW($AC$7:$AC$67)-MIN(ROW($AC$7:$AC$67))+1,""),""),ROW()-ROW(A$70)+1)))," "),"")</f>
        <v/>
      </c>
      <c r="AD103" s="0" t="str">
        <f aca="false" t="array" ref="AD103:AD103">IFERROR(CONCATENATE(TEXT(INDEX($AC$7:$AC$67,SMALL(IF($AF$7:$AF$67&lt;&gt;"",IF($AC$7:$AC$67&lt;&gt;"",ROW($AC$7:$AC$67)-MIN(ROW($AC$7:$AC$67))+1,""),""),ROW()-ROW(A$70)+1)),"##0")," "),"")</f>
        <v/>
      </c>
      <c r="AE103" s="0" t="str">
        <f aca="false" t="array" ref="AE103:AE103">IFERROR(CONCATENATE((INDEX($A$7:$A$67,SMALL(IF($AF$7:$AF$67&lt;&gt;"",IF($AC$7:$AC$67&lt;&gt;"",ROW($AC$7:$AC$67)-MIN(ROW($AC$7:$AC$67))+1,""),""),ROW()-ROW(A$70)+1))),),"")</f>
        <v/>
      </c>
      <c r="AH103" s="0" t="str">
        <f aca="false" t="array" ref="AH103:AH103">IFERROR(CONCATENATE((INDEX($AK$7:$AK$67,SMALL(IF($AK$7:$AK$67&lt;&gt;"",IF($AH$7:$AH$67&lt;&gt;"",ROW($AH$7:$AH$67)-MIN(ROW($AH$7:$AH$67))+1,""),""),ROW()-ROW(A$70)+1)))," "),"")</f>
        <v/>
      </c>
      <c r="AI103" s="0" t="str">
        <f aca="false" t="array" ref="AI103:AI103">IFERROR(CONCATENATE(TEXT(INDEX($AH$7:$AH$67,SMALL(IF($AK$7:$AK$67&lt;&gt;"",IF($AH$7:$AH$67&lt;&gt;"",ROW($AH$7:$AH$67)-MIN(ROW($AH$7:$AH$67))+1,""),""),ROW()-ROW(A$70)+1)),"##0")," "),"")</f>
        <v/>
      </c>
      <c r="AJ103" s="0" t="str">
        <f aca="false" t="array" ref="AJ103:AJ103">IFERROR(CONCATENATE((INDEX($A$7:$A$67,SMALL(IF($AK$7:$AK$67&lt;&gt;"",IF($AH$7:$AH$67&lt;&gt;"",ROW($AH$7:$AH$67)-MIN(ROW($AH$7:$AH$67))+1,""),""),ROW()-ROW(A$70)+1))),),"")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IFERROR(CONCATENATE(TEXT(INDEX($I$7:$I$67,SMALL(IF($L$7:$L$67&lt;&gt;"",IF($I$7:$I$67&lt;&gt;"",ROW($I$7:$I$67)-MIN(ROW($I$7:$I$67))+1,""),""),ROW()-ROW(A$70)+1)),"##0"),","),"")</f>
        <v/>
      </c>
      <c r="J104" s="0" t="str">
        <f aca="false" t="array" ref="J104:J104">IFERROR(CONCATENATE((INDEX($L$7:$L$67,SMALL(IF($L$7:$L$67&lt;&gt;"",IF($I$7:$I$67&lt;&gt;"",ROW($I$7:$I$67)-MIN(ROW($I$7:$I$67))+1,""),""),ROW()-ROW(A$70)+1))),","),"")</f>
        <v/>
      </c>
      <c r="K104" s="0" t="str">
        <f aca="false" t="array" ref="K104:K104">IFERROR(CONCATENATE((INDEX($A$7:$A$67,SMALL(IF($L$7:$L$67&lt;&gt;"",IF($I$7:$I$67&lt;&gt;"",ROW($I$7:$I$67)-MIN(ROW($I$7:$I$67))+1,""),""),ROW()-ROW(A$70)+1))),),"")</f>
        <v/>
      </c>
      <c r="N104" s="0" t="str">
        <f aca="false" t="array" ref="N104:N104">IFERROR(CONCATENATE((INDEX($Q$7:$Q$67,SMALL(IF($Q$7:$Q$67&lt;&gt;"",IF($N$7:$N$67&lt;&gt;"",ROW($N$7:$N$67)-MIN(ROW($N$7:$N$67))+1,""),""),ROW()-ROW(A$70)+1)))," "),"")</f>
        <v/>
      </c>
      <c r="O104" s="0" t="str">
        <f aca="false" t="array" ref="O104:O104">IFERROR(CONCATENATE(TEXT(INDEX($N$7:$N$67,SMALL(IF($Q$7:$Q$67&lt;&gt;"",IF($N$7:$N$67&lt;&gt;"",ROW($N$7:$N$67)-MIN(ROW($N$7:$N$67))+1,""),""),ROW()-ROW(A$70)+1)),"##0")," "),"")</f>
        <v/>
      </c>
      <c r="P104" s="0" t="str">
        <f aca="false" t="array" ref="P104:P104">IFERROR(CONCATENATE((INDEX($A$7:$A$67,SMALL(IF($Q$7:$Q$67&lt;&gt;"",IF($N$7:$N$67&lt;&gt;"",ROW($N$7:$N$67)-MIN(ROW($N$7:$N$67))+1,""),""),ROW()-ROW(A$70)+1))),),"")</f>
        <v/>
      </c>
      <c r="S104" s="0" t="str">
        <f aca="false" t="array" ref="S104:S104">IFERROR(CONCATENATE((INDEX($V$7:$V$67,SMALL(IF($V$7:$V$67&lt;&gt;"",IF($S$7:$S$67&lt;&gt;"",ROW($S$7:$S$67)-MIN(ROW($S$7:$S$67))+1,""),""),ROW()-ROW(A$70)+1)))," "),"")</f>
        <v/>
      </c>
      <c r="T104" s="0" t="str">
        <f aca="false" t="array" ref="T104:T104">IFERROR(CONCATENATE(TEXT(INDEX($S$7:$S$67,SMALL(IF($V$7:$V$67&lt;&gt;"",IF($S$7:$S$67&lt;&gt;"",ROW($S$7:$S$67)-MIN(ROW($S$7:$S$67))+1,""),""),ROW()-ROW(A$70)+1)),"##0")," "),"")</f>
        <v/>
      </c>
      <c r="U104" s="0" t="str">
        <f aca="false" t="array" ref="U104:U104">IFERROR(CONCATENATE((INDEX($A$7:$A$67,SMALL(IF($V$7:$V$67&lt;&gt;"",IF($S$7:$S$67&lt;&gt;"",ROW($S$7:$S$67)-MIN(ROW($S$7:$S$67))+1,""),""),ROW()-ROW(A$70)+1))),),"")</f>
        <v/>
      </c>
      <c r="X104" s="0" t="str">
        <f aca="false" t="array" ref="X104:X104">IFERROR(CONCATENATE((INDEX($AA$7:$AA$67,SMALL(IF($AA$7:$AA$67&lt;&gt;"",IF($X$7:$X$67&lt;&gt;"",ROW($X$7:$X$67)-MIN(ROW($X$7:$X$67))+1,""),""),ROW()-ROW(A$70)+1))),","),"")</f>
        <v/>
      </c>
      <c r="Y104" s="0" t="str">
        <f aca="false" t="array" ref="Y104:Y104">IFERROR(CONCATENATE(TEXT(INDEX($X$7:$X$67,SMALL(IF($AA$7:$AA$67&lt;&gt;"",IF($X$7:$X$67&lt;&gt;"",ROW($X$7:$X$67)-MIN(ROW($X$7:$X$67))+1,""),""),ROW()-ROW(A$70)+1)),"##0"),","),"")</f>
        <v/>
      </c>
      <c r="Z104" s="0" t="str">
        <f aca="false" t="array" ref="Z104:Z104">IFERROR(CONCATENATE((INDEX($A$7:$A$67,SMALL(IF($AA$7:$AA$67&lt;&gt;"",IF($X$7:$X$67&lt;&gt;"",ROW($X$7:$X$67)-MIN(ROW($X$7:$X$67))+1,""),""),ROW()-ROW(A$70)+1))),),"")</f>
        <v/>
      </c>
      <c r="AC104" s="0" t="str">
        <f aca="false" t="array" ref="AC104:AC104">IFERROR(CONCATENATE((INDEX($AF$7:$AF$67,SMALL(IF($AF$7:$AF$67&lt;&gt;"",IF($AC$7:$AC$67&lt;&gt;"",ROW($AC$7:$AC$67)-MIN(ROW($AC$7:$AC$67))+1,""),""),ROW()-ROW(A$70)+1)))," "),"")</f>
        <v/>
      </c>
      <c r="AD104" s="0" t="str">
        <f aca="false" t="array" ref="AD104:AD104">IFERROR(CONCATENATE(TEXT(INDEX($AC$7:$AC$67,SMALL(IF($AF$7:$AF$67&lt;&gt;"",IF($AC$7:$AC$67&lt;&gt;"",ROW($AC$7:$AC$67)-MIN(ROW($AC$7:$AC$67))+1,""),""),ROW()-ROW(A$70)+1)),"##0")," "),"")</f>
        <v/>
      </c>
      <c r="AE104" s="0" t="str">
        <f aca="false" t="array" ref="AE104:AE104">IFERROR(CONCATENATE((INDEX($A$7:$A$67,SMALL(IF($AF$7:$AF$67&lt;&gt;"",IF($AC$7:$AC$67&lt;&gt;"",ROW($AC$7:$AC$67)-MIN(ROW($AC$7:$AC$67))+1,""),""),ROW()-ROW(A$70)+1))),),"")</f>
        <v/>
      </c>
      <c r="AH104" s="0" t="str">
        <f aca="false" t="array" ref="AH104:AH104">IFERROR(CONCATENATE((INDEX($AK$7:$AK$67,SMALL(IF($AK$7:$AK$67&lt;&gt;"",IF($AH$7:$AH$67&lt;&gt;"",ROW($AH$7:$AH$67)-MIN(ROW($AH$7:$AH$67))+1,""),""),ROW()-ROW(A$70)+1)))," "),"")</f>
        <v/>
      </c>
      <c r="AI104" s="0" t="str">
        <f aca="false" t="array" ref="AI104:AI104">IFERROR(CONCATENATE(TEXT(INDEX($AH$7:$AH$67,SMALL(IF($AK$7:$AK$67&lt;&gt;"",IF($AH$7:$AH$67&lt;&gt;"",ROW($AH$7:$AH$67)-MIN(ROW($AH$7:$AH$67))+1,""),""),ROW()-ROW(A$70)+1)),"##0")," "),"")</f>
        <v/>
      </c>
      <c r="AJ104" s="0" t="str">
        <f aca="false" t="array" ref="AJ104:AJ104">IFERROR(CONCATENATE((INDEX($A$7:$A$67,SMALL(IF($AK$7:$AK$67&lt;&gt;"",IF($AH$7:$AH$67&lt;&gt;"",ROW($AH$7:$AH$67)-MIN(ROW($AH$7:$AH$67))+1,""),""),ROW()-ROW(A$70)+1))),),"")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IFERROR(CONCATENATE(TEXT(INDEX($I$7:$I$67,SMALL(IF($L$7:$L$67&lt;&gt;"",IF($I$7:$I$67&lt;&gt;"",ROW($I$7:$I$67)-MIN(ROW($I$7:$I$67))+1,""),""),ROW()-ROW(A$70)+1)),"##0"),","),"")</f>
        <v/>
      </c>
      <c r="J105" s="0" t="str">
        <f aca="false" t="array" ref="J105:J105">IFERROR(CONCATENATE((INDEX($L$7:$L$67,SMALL(IF($L$7:$L$67&lt;&gt;"",IF($I$7:$I$67&lt;&gt;"",ROW($I$7:$I$67)-MIN(ROW($I$7:$I$67))+1,""),""),ROW()-ROW(A$70)+1))),","),"")</f>
        <v/>
      </c>
      <c r="K105" s="0" t="str">
        <f aca="false" t="array" ref="K105:K105">IFERROR(CONCATENATE((INDEX($A$7:$A$67,SMALL(IF($L$7:$L$67&lt;&gt;"",IF($I$7:$I$67&lt;&gt;"",ROW($I$7:$I$67)-MIN(ROW($I$7:$I$67))+1,""),""),ROW()-ROW(A$70)+1))),),"")</f>
        <v/>
      </c>
      <c r="N105" s="0" t="str">
        <f aca="false" t="array" ref="N105:N105">IFERROR(CONCATENATE((INDEX($Q$7:$Q$67,SMALL(IF($Q$7:$Q$67&lt;&gt;"",IF($N$7:$N$67&lt;&gt;"",ROW($N$7:$N$67)-MIN(ROW($N$7:$N$67))+1,""),""),ROW()-ROW(A$70)+1)))," "),"")</f>
        <v/>
      </c>
      <c r="O105" s="0" t="str">
        <f aca="false" t="array" ref="O105:O105">IFERROR(CONCATENATE(TEXT(INDEX($N$7:$N$67,SMALL(IF($Q$7:$Q$67&lt;&gt;"",IF($N$7:$N$67&lt;&gt;"",ROW($N$7:$N$67)-MIN(ROW($N$7:$N$67))+1,""),""),ROW()-ROW(A$70)+1)),"##0")," "),"")</f>
        <v/>
      </c>
      <c r="P105" s="0" t="str">
        <f aca="false" t="array" ref="P105:P105">IFERROR(CONCATENATE((INDEX($A$7:$A$67,SMALL(IF($Q$7:$Q$67&lt;&gt;"",IF($N$7:$N$67&lt;&gt;"",ROW($N$7:$N$67)-MIN(ROW($N$7:$N$67))+1,""),""),ROW()-ROW(A$70)+1))),),"")</f>
        <v/>
      </c>
      <c r="S105" s="0" t="str">
        <f aca="false" t="array" ref="S105:S105">IFERROR(CONCATENATE((INDEX($V$7:$V$67,SMALL(IF($V$7:$V$67&lt;&gt;"",IF($S$7:$S$67&lt;&gt;"",ROW($S$7:$S$67)-MIN(ROW($S$7:$S$67))+1,""),""),ROW()-ROW(A$70)+1)))," "),"")</f>
        <v/>
      </c>
      <c r="T105" s="0" t="str">
        <f aca="false" t="array" ref="T105:T105">IFERROR(CONCATENATE(TEXT(INDEX($S$7:$S$67,SMALL(IF($V$7:$V$67&lt;&gt;"",IF($S$7:$S$67&lt;&gt;"",ROW($S$7:$S$67)-MIN(ROW($S$7:$S$67))+1,""),""),ROW()-ROW(A$70)+1)),"##0")," "),"")</f>
        <v/>
      </c>
      <c r="U105" s="0" t="str">
        <f aca="false" t="array" ref="U105:U105">IFERROR(CONCATENATE((INDEX($A$7:$A$67,SMALL(IF($V$7:$V$67&lt;&gt;"",IF($S$7:$S$67&lt;&gt;"",ROW($S$7:$S$67)-MIN(ROW($S$7:$S$67))+1,""),""),ROW()-ROW(A$70)+1))),),"")</f>
        <v/>
      </c>
      <c r="X105" s="0" t="str">
        <f aca="false" t="array" ref="X105:X105">IFERROR(CONCATENATE((INDEX($AA$7:$AA$67,SMALL(IF($AA$7:$AA$67&lt;&gt;"",IF($X$7:$X$67&lt;&gt;"",ROW($X$7:$X$67)-MIN(ROW($X$7:$X$67))+1,""),""),ROW()-ROW(A$70)+1))),","),"")</f>
        <v/>
      </c>
      <c r="Y105" s="0" t="str">
        <f aca="false" t="array" ref="Y105:Y105">IFERROR(CONCATENATE(TEXT(INDEX($X$7:$X$67,SMALL(IF($AA$7:$AA$67&lt;&gt;"",IF($X$7:$X$67&lt;&gt;"",ROW($X$7:$X$67)-MIN(ROW($X$7:$X$67))+1,""),""),ROW()-ROW(A$70)+1)),"##0"),","),"")</f>
        <v/>
      </c>
      <c r="Z105" s="0" t="str">
        <f aca="false" t="array" ref="Z105:Z105">IFERROR(CONCATENATE((INDEX($A$7:$A$67,SMALL(IF($AA$7:$AA$67&lt;&gt;"",IF($X$7:$X$67&lt;&gt;"",ROW($X$7:$X$67)-MIN(ROW($X$7:$X$67))+1,""),""),ROW()-ROW(A$70)+1))),),"")</f>
        <v/>
      </c>
      <c r="AC105" s="0" t="str">
        <f aca="false" t="array" ref="AC105:AC105">IFERROR(CONCATENATE((INDEX($AF$7:$AF$67,SMALL(IF($AF$7:$AF$67&lt;&gt;"",IF($AC$7:$AC$67&lt;&gt;"",ROW($AC$7:$AC$67)-MIN(ROW($AC$7:$AC$67))+1,""),""),ROW()-ROW(A$70)+1)))," "),"")</f>
        <v/>
      </c>
      <c r="AD105" s="0" t="str">
        <f aca="false" t="array" ref="AD105:AD105">IFERROR(CONCATENATE(TEXT(INDEX($AC$7:$AC$67,SMALL(IF($AF$7:$AF$67&lt;&gt;"",IF($AC$7:$AC$67&lt;&gt;"",ROW($AC$7:$AC$67)-MIN(ROW($AC$7:$AC$67))+1,""),""),ROW()-ROW(A$70)+1)),"##0")," "),"")</f>
        <v/>
      </c>
      <c r="AE105" s="0" t="str">
        <f aca="false" t="array" ref="AE105:AE105">IFERROR(CONCATENATE((INDEX($A$7:$A$67,SMALL(IF($AF$7:$AF$67&lt;&gt;"",IF($AC$7:$AC$67&lt;&gt;"",ROW($AC$7:$AC$67)-MIN(ROW($AC$7:$AC$67))+1,""),""),ROW()-ROW(A$70)+1))),),"")</f>
        <v/>
      </c>
      <c r="AH105" s="0" t="str">
        <f aca="false" t="array" ref="AH105:AH105">IFERROR(CONCATENATE((INDEX($AK$7:$AK$67,SMALL(IF($AK$7:$AK$67&lt;&gt;"",IF($AH$7:$AH$67&lt;&gt;"",ROW($AH$7:$AH$67)-MIN(ROW($AH$7:$AH$67))+1,""),""),ROW()-ROW(A$70)+1)))," "),"")</f>
        <v/>
      </c>
      <c r="AI105" s="0" t="str">
        <f aca="false" t="array" ref="AI105:AI105">IFERROR(CONCATENATE(TEXT(INDEX($AH$7:$AH$67,SMALL(IF($AK$7:$AK$67&lt;&gt;"",IF($AH$7:$AH$67&lt;&gt;"",ROW($AH$7:$AH$67)-MIN(ROW($AH$7:$AH$67))+1,""),""),ROW()-ROW(A$70)+1)),"##0")," "),"")</f>
        <v/>
      </c>
      <c r="AJ105" s="0" t="str">
        <f aca="false" t="array" ref="AJ105:AJ105">IFERROR(CONCATENATE((INDEX($A$7:$A$67,SMALL(IF($AK$7:$AK$67&lt;&gt;"",IF($AH$7:$AH$67&lt;&gt;"",ROW($AH$7:$AH$67)-MIN(ROW($AH$7:$AH$67))+1,""),""),ROW()-ROW(A$70)+1))),),"")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IFERROR(CONCATENATE(TEXT(INDEX($I$7:$I$67,SMALL(IF($L$7:$L$67&lt;&gt;"",IF($I$7:$I$67&lt;&gt;"",ROW($I$7:$I$67)-MIN(ROW($I$7:$I$67))+1,""),""),ROW()-ROW(A$70)+1)),"##0"),","),"")</f>
        <v/>
      </c>
      <c r="J106" s="0" t="str">
        <f aca="false" t="array" ref="J106:J106">IFERROR(CONCATENATE((INDEX($L$7:$L$67,SMALL(IF($L$7:$L$67&lt;&gt;"",IF($I$7:$I$67&lt;&gt;"",ROW($I$7:$I$67)-MIN(ROW($I$7:$I$67))+1,""),""),ROW()-ROW(A$70)+1))),","),"")</f>
        <v/>
      </c>
      <c r="K106" s="0" t="str">
        <f aca="false" t="array" ref="K106:K106">IFERROR(CONCATENATE((INDEX($A$7:$A$67,SMALL(IF($L$7:$L$67&lt;&gt;"",IF($I$7:$I$67&lt;&gt;"",ROW($I$7:$I$67)-MIN(ROW($I$7:$I$67))+1,""),""),ROW()-ROW(A$70)+1))),),"")</f>
        <v/>
      </c>
      <c r="N106" s="0" t="str">
        <f aca="false" t="array" ref="N106:N106">IFERROR(CONCATENATE((INDEX($Q$7:$Q$67,SMALL(IF($Q$7:$Q$67&lt;&gt;"",IF($N$7:$N$67&lt;&gt;"",ROW($N$7:$N$67)-MIN(ROW($N$7:$N$67))+1,""),""),ROW()-ROW(A$70)+1)))," "),"")</f>
        <v/>
      </c>
      <c r="O106" s="0" t="str">
        <f aca="false" t="array" ref="O106:O106">IFERROR(CONCATENATE(TEXT(INDEX($N$7:$N$67,SMALL(IF($Q$7:$Q$67&lt;&gt;"",IF($N$7:$N$67&lt;&gt;"",ROW($N$7:$N$67)-MIN(ROW($N$7:$N$67))+1,""),""),ROW()-ROW(A$70)+1)),"##0")," "),"")</f>
        <v/>
      </c>
      <c r="P106" s="0" t="str">
        <f aca="false" t="array" ref="P106:P106">IFERROR(CONCATENATE((INDEX($A$7:$A$67,SMALL(IF($Q$7:$Q$67&lt;&gt;"",IF($N$7:$N$67&lt;&gt;"",ROW($N$7:$N$67)-MIN(ROW($N$7:$N$67))+1,""),""),ROW()-ROW(A$70)+1))),),"")</f>
        <v/>
      </c>
      <c r="S106" s="0" t="str">
        <f aca="false" t="array" ref="S106:S106">IFERROR(CONCATENATE((INDEX($V$7:$V$67,SMALL(IF($V$7:$V$67&lt;&gt;"",IF($S$7:$S$67&lt;&gt;"",ROW($S$7:$S$67)-MIN(ROW($S$7:$S$67))+1,""),""),ROW()-ROW(A$70)+1)))," "),"")</f>
        <v/>
      </c>
      <c r="T106" s="0" t="str">
        <f aca="false" t="array" ref="T106:T106">IFERROR(CONCATENATE(TEXT(INDEX($S$7:$S$67,SMALL(IF($V$7:$V$67&lt;&gt;"",IF($S$7:$S$67&lt;&gt;"",ROW($S$7:$S$67)-MIN(ROW($S$7:$S$67))+1,""),""),ROW()-ROW(A$70)+1)),"##0")," "),"")</f>
        <v/>
      </c>
      <c r="U106" s="0" t="str">
        <f aca="false" t="array" ref="U106:U106">IFERROR(CONCATENATE((INDEX($A$7:$A$67,SMALL(IF($V$7:$V$67&lt;&gt;"",IF($S$7:$S$67&lt;&gt;"",ROW($S$7:$S$67)-MIN(ROW($S$7:$S$67))+1,""),""),ROW()-ROW(A$70)+1))),),"")</f>
        <v/>
      </c>
      <c r="X106" s="0" t="str">
        <f aca="false" t="array" ref="X106:X106">IFERROR(CONCATENATE((INDEX($AA$7:$AA$67,SMALL(IF($AA$7:$AA$67&lt;&gt;"",IF($X$7:$X$67&lt;&gt;"",ROW($X$7:$X$67)-MIN(ROW($X$7:$X$67))+1,""),""),ROW()-ROW(A$70)+1))),","),"")</f>
        <v/>
      </c>
      <c r="Y106" s="0" t="str">
        <f aca="false" t="array" ref="Y106:Y106">IFERROR(CONCATENATE(TEXT(INDEX($X$7:$X$67,SMALL(IF($AA$7:$AA$67&lt;&gt;"",IF($X$7:$X$67&lt;&gt;"",ROW($X$7:$X$67)-MIN(ROW($X$7:$X$67))+1,""),""),ROW()-ROW(A$70)+1)),"##0"),","),"")</f>
        <v/>
      </c>
      <c r="Z106" s="0" t="str">
        <f aca="false" t="array" ref="Z106:Z106">IFERROR(CONCATENATE((INDEX($A$7:$A$67,SMALL(IF($AA$7:$AA$67&lt;&gt;"",IF($X$7:$X$67&lt;&gt;"",ROW($X$7:$X$67)-MIN(ROW($X$7:$X$67))+1,""),""),ROW()-ROW(A$70)+1))),),"")</f>
        <v/>
      </c>
      <c r="AC106" s="0" t="str">
        <f aca="false" t="array" ref="AC106:AC106">IFERROR(CONCATENATE((INDEX($AF$7:$AF$67,SMALL(IF($AF$7:$AF$67&lt;&gt;"",IF($AC$7:$AC$67&lt;&gt;"",ROW($AC$7:$AC$67)-MIN(ROW($AC$7:$AC$67))+1,""),""),ROW()-ROW(A$70)+1)))," "),"")</f>
        <v/>
      </c>
      <c r="AD106" s="0" t="str">
        <f aca="false" t="array" ref="AD106:AD106">IFERROR(CONCATENATE(TEXT(INDEX($AC$7:$AC$67,SMALL(IF($AF$7:$AF$67&lt;&gt;"",IF($AC$7:$AC$67&lt;&gt;"",ROW($AC$7:$AC$67)-MIN(ROW($AC$7:$AC$67))+1,""),""),ROW()-ROW(A$70)+1)),"##0")," "),"")</f>
        <v/>
      </c>
      <c r="AE106" s="0" t="str">
        <f aca="false" t="array" ref="AE106:AE106">IFERROR(CONCATENATE((INDEX($A$7:$A$67,SMALL(IF($AF$7:$AF$67&lt;&gt;"",IF($AC$7:$AC$67&lt;&gt;"",ROW($AC$7:$AC$67)-MIN(ROW($AC$7:$AC$67))+1,""),""),ROW()-ROW(A$70)+1))),),"")</f>
        <v/>
      </c>
      <c r="AH106" s="0" t="str">
        <f aca="false" t="array" ref="AH106:AH106">IFERROR(CONCATENATE((INDEX($AK$7:$AK$67,SMALL(IF($AK$7:$AK$67&lt;&gt;"",IF($AH$7:$AH$67&lt;&gt;"",ROW($AH$7:$AH$67)-MIN(ROW($AH$7:$AH$67))+1,""),""),ROW()-ROW(A$70)+1)))," "),"")</f>
        <v/>
      </c>
      <c r="AI106" s="0" t="str">
        <f aca="false" t="array" ref="AI106:AI106">IFERROR(CONCATENATE(TEXT(INDEX($AH$7:$AH$67,SMALL(IF($AK$7:$AK$67&lt;&gt;"",IF($AH$7:$AH$67&lt;&gt;"",ROW($AH$7:$AH$67)-MIN(ROW($AH$7:$AH$67))+1,""),""),ROW()-ROW(A$70)+1)),"##0")," "),"")</f>
        <v/>
      </c>
      <c r="AJ106" s="0" t="str">
        <f aca="false" t="array" ref="AJ106:AJ106">IFERROR(CONCATENATE((INDEX($A$7:$A$67,SMALL(IF($AK$7:$AK$67&lt;&gt;"",IF($AH$7:$AH$67&lt;&gt;"",ROW($AH$7:$AH$67)-MIN(ROW($AH$7:$AH$67))+1,""),""),ROW()-ROW(A$70)+1))),),"")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IFERROR(CONCATENATE(TEXT(INDEX($I$7:$I$67,SMALL(IF($L$7:$L$67&lt;&gt;"",IF($I$7:$I$67&lt;&gt;"",ROW($I$7:$I$67)-MIN(ROW($I$7:$I$67))+1,""),""),ROW()-ROW(A$70)+1)),"##0"),","),"")</f>
        <v/>
      </c>
      <c r="J107" s="0" t="str">
        <f aca="false" t="array" ref="J107:J107">IFERROR(CONCATENATE((INDEX($L$7:$L$67,SMALL(IF($L$7:$L$67&lt;&gt;"",IF($I$7:$I$67&lt;&gt;"",ROW($I$7:$I$67)-MIN(ROW($I$7:$I$67))+1,""),""),ROW()-ROW(A$70)+1))),","),"")</f>
        <v/>
      </c>
      <c r="K107" s="0" t="str">
        <f aca="false" t="array" ref="K107:K107">IFERROR(CONCATENATE((INDEX($A$7:$A$67,SMALL(IF($L$7:$L$67&lt;&gt;"",IF($I$7:$I$67&lt;&gt;"",ROW($I$7:$I$67)-MIN(ROW($I$7:$I$67))+1,""),""),ROW()-ROW(A$70)+1))),),"")</f>
        <v/>
      </c>
      <c r="N107" s="0" t="str">
        <f aca="false" t="array" ref="N107:N107">IFERROR(CONCATENATE((INDEX($Q$7:$Q$67,SMALL(IF($Q$7:$Q$67&lt;&gt;"",IF($N$7:$N$67&lt;&gt;"",ROW($N$7:$N$67)-MIN(ROW($N$7:$N$67))+1,""),""),ROW()-ROW(A$70)+1)))," "),"")</f>
        <v/>
      </c>
      <c r="O107" s="0" t="str">
        <f aca="false" t="array" ref="O107:O107">IFERROR(CONCATENATE(TEXT(INDEX($N$7:$N$67,SMALL(IF($Q$7:$Q$67&lt;&gt;"",IF($N$7:$N$67&lt;&gt;"",ROW($N$7:$N$67)-MIN(ROW($N$7:$N$67))+1,""),""),ROW()-ROW(A$70)+1)),"##0")," "),"")</f>
        <v/>
      </c>
      <c r="P107" s="0" t="str">
        <f aca="false" t="array" ref="P107:P107">IFERROR(CONCATENATE((INDEX($A$7:$A$67,SMALL(IF($Q$7:$Q$67&lt;&gt;"",IF($N$7:$N$67&lt;&gt;"",ROW($N$7:$N$67)-MIN(ROW($N$7:$N$67))+1,""),""),ROW()-ROW(A$70)+1))),),"")</f>
        <v/>
      </c>
      <c r="S107" s="0" t="str">
        <f aca="false" t="array" ref="S107:S107">IFERROR(CONCATENATE((INDEX($V$7:$V$67,SMALL(IF($V$7:$V$67&lt;&gt;"",IF($S$7:$S$67&lt;&gt;"",ROW($S$7:$S$67)-MIN(ROW($S$7:$S$67))+1,""),""),ROW()-ROW(A$70)+1)))," "),"")</f>
        <v/>
      </c>
      <c r="T107" s="0" t="str">
        <f aca="false" t="array" ref="T107:T107">IFERROR(CONCATENATE(TEXT(INDEX($S$7:$S$67,SMALL(IF($V$7:$V$67&lt;&gt;"",IF($S$7:$S$67&lt;&gt;"",ROW($S$7:$S$67)-MIN(ROW($S$7:$S$67))+1,""),""),ROW()-ROW(A$70)+1)),"##0")," "),"")</f>
        <v/>
      </c>
      <c r="U107" s="0" t="str">
        <f aca="false" t="array" ref="U107:U107">IFERROR(CONCATENATE((INDEX($A$7:$A$67,SMALL(IF($V$7:$V$67&lt;&gt;"",IF($S$7:$S$67&lt;&gt;"",ROW($S$7:$S$67)-MIN(ROW($S$7:$S$67))+1,""),""),ROW()-ROW(A$70)+1))),),"")</f>
        <v/>
      </c>
      <c r="X107" s="0" t="str">
        <f aca="false" t="array" ref="X107:X107">IFERROR(CONCATENATE((INDEX($AA$7:$AA$67,SMALL(IF($AA$7:$AA$67&lt;&gt;"",IF($X$7:$X$67&lt;&gt;"",ROW($X$7:$X$67)-MIN(ROW($X$7:$X$67))+1,""),""),ROW()-ROW(A$70)+1))),","),"")</f>
        <v/>
      </c>
      <c r="Y107" s="0" t="str">
        <f aca="false" t="array" ref="Y107:Y107">IFERROR(CONCATENATE(TEXT(INDEX($X$7:$X$67,SMALL(IF($AA$7:$AA$67&lt;&gt;"",IF($X$7:$X$67&lt;&gt;"",ROW($X$7:$X$67)-MIN(ROW($X$7:$X$67))+1,""),""),ROW()-ROW(A$70)+1)),"##0"),","),"")</f>
        <v/>
      </c>
      <c r="Z107" s="0" t="str">
        <f aca="false" t="array" ref="Z107:Z107">IFERROR(CONCATENATE((INDEX($A$7:$A$67,SMALL(IF($AA$7:$AA$67&lt;&gt;"",IF($X$7:$X$67&lt;&gt;"",ROW($X$7:$X$67)-MIN(ROW($X$7:$X$67))+1,""),""),ROW()-ROW(A$70)+1))),),"")</f>
        <v/>
      </c>
      <c r="AC107" s="0" t="str">
        <f aca="false" t="array" ref="AC107:AC107">IFERROR(CONCATENATE((INDEX($AF$7:$AF$67,SMALL(IF($AF$7:$AF$67&lt;&gt;"",IF($AC$7:$AC$67&lt;&gt;"",ROW($AC$7:$AC$67)-MIN(ROW($AC$7:$AC$67))+1,""),""),ROW()-ROW(A$70)+1)))," "),"")</f>
        <v/>
      </c>
      <c r="AD107" s="0" t="str">
        <f aca="false" t="array" ref="AD107:AD107">IFERROR(CONCATENATE(TEXT(INDEX($AC$7:$AC$67,SMALL(IF($AF$7:$AF$67&lt;&gt;"",IF($AC$7:$AC$67&lt;&gt;"",ROW($AC$7:$AC$67)-MIN(ROW($AC$7:$AC$67))+1,""),""),ROW()-ROW(A$70)+1)),"##0")," "),"")</f>
        <v/>
      </c>
      <c r="AE107" s="0" t="str">
        <f aca="false" t="array" ref="AE107:AE107">IFERROR(CONCATENATE((INDEX($A$7:$A$67,SMALL(IF($AF$7:$AF$67&lt;&gt;"",IF($AC$7:$AC$67&lt;&gt;"",ROW($AC$7:$AC$67)-MIN(ROW($AC$7:$AC$67))+1,""),""),ROW()-ROW(A$70)+1))),),"")</f>
        <v/>
      </c>
      <c r="AH107" s="0" t="str">
        <f aca="false" t="array" ref="AH107:AH107">IFERROR(CONCATENATE((INDEX($AK$7:$AK$67,SMALL(IF($AK$7:$AK$67&lt;&gt;"",IF($AH$7:$AH$67&lt;&gt;"",ROW($AH$7:$AH$67)-MIN(ROW($AH$7:$AH$67))+1,""),""),ROW()-ROW(A$70)+1)))," "),"")</f>
        <v/>
      </c>
      <c r="AI107" s="0" t="str">
        <f aca="false" t="array" ref="AI107:AI107">IFERROR(CONCATENATE(TEXT(INDEX($AH$7:$AH$67,SMALL(IF($AK$7:$AK$67&lt;&gt;"",IF($AH$7:$AH$67&lt;&gt;"",ROW($AH$7:$AH$67)-MIN(ROW($AH$7:$AH$67))+1,""),""),ROW()-ROW(A$70)+1)),"##0")," "),"")</f>
        <v/>
      </c>
      <c r="AJ107" s="0" t="str">
        <f aca="false" t="array" ref="AJ107:AJ107">IFERROR(CONCATENATE((INDEX($A$7:$A$67,SMALL(IF($AK$7:$AK$67&lt;&gt;"",IF($AH$7:$AH$67&lt;&gt;"",ROW($AH$7:$AH$67)-MIN(ROW($AH$7:$AH$67))+1,""),""),ROW()-ROW(A$70)+1))),),"")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IFERROR(CONCATENATE(TEXT(INDEX($I$7:$I$67,SMALL(IF($L$7:$L$67&lt;&gt;"",IF($I$7:$I$67&lt;&gt;"",ROW($I$7:$I$67)-MIN(ROW($I$7:$I$67))+1,""),""),ROW()-ROW(A$70)+1)),"##0"),","),"")</f>
        <v/>
      </c>
      <c r="J108" s="0" t="str">
        <f aca="false" t="array" ref="J108:J108">IFERROR(CONCATENATE((INDEX($L$7:$L$67,SMALL(IF($L$7:$L$67&lt;&gt;"",IF($I$7:$I$67&lt;&gt;"",ROW($I$7:$I$67)-MIN(ROW($I$7:$I$67))+1,""),""),ROW()-ROW(A$70)+1))),","),"")</f>
        <v/>
      </c>
      <c r="K108" s="0" t="str">
        <f aca="false" t="array" ref="K108:K108">IFERROR(CONCATENATE((INDEX($A$7:$A$67,SMALL(IF($L$7:$L$67&lt;&gt;"",IF($I$7:$I$67&lt;&gt;"",ROW($I$7:$I$67)-MIN(ROW($I$7:$I$67))+1,""),""),ROW()-ROW(A$70)+1))),),"")</f>
        <v/>
      </c>
      <c r="N108" s="0" t="str">
        <f aca="false" t="array" ref="N108:N108">IFERROR(CONCATENATE((INDEX($Q$7:$Q$67,SMALL(IF($Q$7:$Q$67&lt;&gt;"",IF($N$7:$N$67&lt;&gt;"",ROW($N$7:$N$67)-MIN(ROW($N$7:$N$67))+1,""),""),ROW()-ROW(A$70)+1)))," "),"")</f>
        <v/>
      </c>
      <c r="O108" s="0" t="str">
        <f aca="false" t="array" ref="O108:O108">IFERROR(CONCATENATE(TEXT(INDEX($N$7:$N$67,SMALL(IF($Q$7:$Q$67&lt;&gt;"",IF($N$7:$N$67&lt;&gt;"",ROW($N$7:$N$67)-MIN(ROW($N$7:$N$67))+1,""),""),ROW()-ROW(A$70)+1)),"##0")," "),"")</f>
        <v/>
      </c>
      <c r="P108" s="0" t="str">
        <f aca="false" t="array" ref="P108:P108">IFERROR(CONCATENATE((INDEX($A$7:$A$67,SMALL(IF($Q$7:$Q$67&lt;&gt;"",IF($N$7:$N$67&lt;&gt;"",ROW($N$7:$N$67)-MIN(ROW($N$7:$N$67))+1,""),""),ROW()-ROW(A$70)+1))),),"")</f>
        <v/>
      </c>
      <c r="S108" s="0" t="str">
        <f aca="false" t="array" ref="S108:S108">IFERROR(CONCATENATE((INDEX($V$7:$V$67,SMALL(IF($V$7:$V$67&lt;&gt;"",IF($S$7:$S$67&lt;&gt;"",ROW($S$7:$S$67)-MIN(ROW($S$7:$S$67))+1,""),""),ROW()-ROW(A$70)+1)))," "),"")</f>
        <v/>
      </c>
      <c r="T108" s="0" t="str">
        <f aca="false" t="array" ref="T108:T108">IFERROR(CONCATENATE(TEXT(INDEX($S$7:$S$67,SMALL(IF($V$7:$V$67&lt;&gt;"",IF($S$7:$S$67&lt;&gt;"",ROW($S$7:$S$67)-MIN(ROW($S$7:$S$67))+1,""),""),ROW()-ROW(A$70)+1)),"##0")," "),"")</f>
        <v/>
      </c>
      <c r="U108" s="0" t="str">
        <f aca="false" t="array" ref="U108:U108">IFERROR(CONCATENATE((INDEX($A$7:$A$67,SMALL(IF($V$7:$V$67&lt;&gt;"",IF($S$7:$S$67&lt;&gt;"",ROW($S$7:$S$67)-MIN(ROW($S$7:$S$67))+1,""),""),ROW()-ROW(A$70)+1))),),"")</f>
        <v/>
      </c>
      <c r="X108" s="0" t="str">
        <f aca="false" t="array" ref="X108:X108">IFERROR(CONCATENATE((INDEX($AA$7:$AA$67,SMALL(IF($AA$7:$AA$67&lt;&gt;"",IF($X$7:$X$67&lt;&gt;"",ROW($X$7:$X$67)-MIN(ROW($X$7:$X$67))+1,""),""),ROW()-ROW(A$70)+1))),","),"")</f>
        <v/>
      </c>
      <c r="Y108" s="0" t="str">
        <f aca="false" t="array" ref="Y108:Y108">IFERROR(CONCATENATE(TEXT(INDEX($X$7:$X$67,SMALL(IF($AA$7:$AA$67&lt;&gt;"",IF($X$7:$X$67&lt;&gt;"",ROW($X$7:$X$67)-MIN(ROW($X$7:$X$67))+1,""),""),ROW()-ROW(A$70)+1)),"##0"),","),"")</f>
        <v/>
      </c>
      <c r="Z108" s="0" t="str">
        <f aca="false" t="array" ref="Z108:Z108">IFERROR(CONCATENATE((INDEX($A$7:$A$67,SMALL(IF($AA$7:$AA$67&lt;&gt;"",IF($X$7:$X$67&lt;&gt;"",ROW($X$7:$X$67)-MIN(ROW($X$7:$X$67))+1,""),""),ROW()-ROW(A$70)+1))),),"")</f>
        <v/>
      </c>
      <c r="AC108" s="0" t="str">
        <f aca="false" t="array" ref="AC108:AC108">IFERROR(CONCATENATE((INDEX($AF$7:$AF$67,SMALL(IF($AF$7:$AF$67&lt;&gt;"",IF($AC$7:$AC$67&lt;&gt;"",ROW($AC$7:$AC$67)-MIN(ROW($AC$7:$AC$67))+1,""),""),ROW()-ROW(A$70)+1)))," "),"")</f>
        <v/>
      </c>
      <c r="AD108" s="0" t="str">
        <f aca="false" t="array" ref="AD108:AD108">IFERROR(CONCATENATE(TEXT(INDEX($AC$7:$AC$67,SMALL(IF($AF$7:$AF$67&lt;&gt;"",IF($AC$7:$AC$67&lt;&gt;"",ROW($AC$7:$AC$67)-MIN(ROW($AC$7:$AC$67))+1,""),""),ROW()-ROW(A$70)+1)),"##0")," "),"")</f>
        <v/>
      </c>
      <c r="AE108" s="0" t="str">
        <f aca="false" t="array" ref="AE108:AE108">IFERROR(CONCATENATE((INDEX($A$7:$A$67,SMALL(IF($AF$7:$AF$67&lt;&gt;"",IF($AC$7:$AC$67&lt;&gt;"",ROW($AC$7:$AC$67)-MIN(ROW($AC$7:$AC$67))+1,""),""),ROW()-ROW(A$70)+1))),),"")</f>
        <v/>
      </c>
      <c r="AH108" s="0" t="str">
        <f aca="false" t="array" ref="AH108:AH108">IFERROR(CONCATENATE((INDEX($AK$7:$AK$67,SMALL(IF($AK$7:$AK$67&lt;&gt;"",IF($AH$7:$AH$67&lt;&gt;"",ROW($AH$7:$AH$67)-MIN(ROW($AH$7:$AH$67))+1,""),""),ROW()-ROW(A$70)+1)))," "),"")</f>
        <v/>
      </c>
      <c r="AI108" s="0" t="str">
        <f aca="false" t="array" ref="AI108:AI108">IFERROR(CONCATENATE(TEXT(INDEX($AH$7:$AH$67,SMALL(IF($AK$7:$AK$67&lt;&gt;"",IF($AH$7:$AH$67&lt;&gt;"",ROW($AH$7:$AH$67)-MIN(ROW($AH$7:$AH$67))+1,""),""),ROW()-ROW(A$70)+1)),"##0")," "),"")</f>
        <v/>
      </c>
      <c r="AJ108" s="0" t="str">
        <f aca="false" t="array" ref="AJ108:AJ108">IFERROR(CONCATENATE((INDEX($A$7:$A$67,SMALL(IF($AK$7:$AK$67&lt;&gt;"",IF($AH$7:$AH$67&lt;&gt;"",ROW($AH$7:$AH$67)-MIN(ROW($AH$7:$AH$67))+1,""),""),ROW()-ROW(A$70)+1))),),"")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IFERROR(CONCATENATE(TEXT(INDEX($I$7:$I$67,SMALL(IF($L$7:$L$67&lt;&gt;"",IF($I$7:$I$67&lt;&gt;"",ROW($I$7:$I$67)-MIN(ROW($I$7:$I$67))+1,""),""),ROW()-ROW(A$70)+1)),"##0"),","),"")</f>
        <v/>
      </c>
      <c r="J109" s="0" t="str">
        <f aca="false" t="array" ref="J109:J109">IFERROR(CONCATENATE((INDEX($L$7:$L$67,SMALL(IF($L$7:$L$67&lt;&gt;"",IF($I$7:$I$67&lt;&gt;"",ROW($I$7:$I$67)-MIN(ROW($I$7:$I$67))+1,""),""),ROW()-ROW(A$70)+1))),","),"")</f>
        <v/>
      </c>
      <c r="K109" s="0" t="str">
        <f aca="false" t="array" ref="K109:K109">IFERROR(CONCATENATE((INDEX($A$7:$A$67,SMALL(IF($L$7:$L$67&lt;&gt;"",IF($I$7:$I$67&lt;&gt;"",ROW($I$7:$I$67)-MIN(ROW($I$7:$I$67))+1,""),""),ROW()-ROW(A$70)+1))),),"")</f>
        <v/>
      </c>
      <c r="N109" s="0" t="str">
        <f aca="false" t="array" ref="N109:N109">IFERROR(CONCATENATE((INDEX($Q$7:$Q$67,SMALL(IF($Q$7:$Q$67&lt;&gt;"",IF($N$7:$N$67&lt;&gt;"",ROW($N$7:$N$67)-MIN(ROW($N$7:$N$67))+1,""),""),ROW()-ROW(A$70)+1)))," "),"")</f>
        <v/>
      </c>
      <c r="O109" s="0" t="str">
        <f aca="false" t="array" ref="O109:O109">IFERROR(CONCATENATE(TEXT(INDEX($N$7:$N$67,SMALL(IF($Q$7:$Q$67&lt;&gt;"",IF($N$7:$N$67&lt;&gt;"",ROW($N$7:$N$67)-MIN(ROW($N$7:$N$67))+1,""),""),ROW()-ROW(A$70)+1)),"##0")," "),"")</f>
        <v/>
      </c>
      <c r="P109" s="0" t="str">
        <f aca="false" t="array" ref="P109:P109">IFERROR(CONCATENATE((INDEX($A$7:$A$67,SMALL(IF($Q$7:$Q$67&lt;&gt;"",IF($N$7:$N$67&lt;&gt;"",ROW($N$7:$N$67)-MIN(ROW($N$7:$N$67))+1,""),""),ROW()-ROW(A$70)+1))),),"")</f>
        <v/>
      </c>
      <c r="S109" s="0" t="str">
        <f aca="false" t="array" ref="S109:S109">IFERROR(CONCATENATE((INDEX($V$7:$V$67,SMALL(IF($V$7:$V$67&lt;&gt;"",IF($S$7:$S$67&lt;&gt;"",ROW($S$7:$S$67)-MIN(ROW($S$7:$S$67))+1,""),""),ROW()-ROW(A$70)+1)))," "),"")</f>
        <v/>
      </c>
      <c r="T109" s="0" t="str">
        <f aca="false" t="array" ref="T109:T109">IFERROR(CONCATENATE(TEXT(INDEX($S$7:$S$67,SMALL(IF($V$7:$V$67&lt;&gt;"",IF($S$7:$S$67&lt;&gt;"",ROW($S$7:$S$67)-MIN(ROW($S$7:$S$67))+1,""),""),ROW()-ROW(A$70)+1)),"##0")," "),"")</f>
        <v/>
      </c>
      <c r="U109" s="0" t="str">
        <f aca="false" t="array" ref="U109:U109">IFERROR(CONCATENATE((INDEX($A$7:$A$67,SMALL(IF($V$7:$V$67&lt;&gt;"",IF($S$7:$S$67&lt;&gt;"",ROW($S$7:$S$67)-MIN(ROW($S$7:$S$67))+1,""),""),ROW()-ROW(A$70)+1))),),"")</f>
        <v/>
      </c>
      <c r="X109" s="0" t="str">
        <f aca="false" t="array" ref="X109:X109">IFERROR(CONCATENATE((INDEX($AA$7:$AA$67,SMALL(IF($AA$7:$AA$67&lt;&gt;"",IF($X$7:$X$67&lt;&gt;"",ROW($X$7:$X$67)-MIN(ROW($X$7:$X$67))+1,""),""),ROW()-ROW(A$70)+1))),","),"")</f>
        <v/>
      </c>
      <c r="Y109" s="0" t="str">
        <f aca="false" t="array" ref="Y109:Y109">IFERROR(CONCATENATE(TEXT(INDEX($X$7:$X$67,SMALL(IF($AA$7:$AA$67&lt;&gt;"",IF($X$7:$X$67&lt;&gt;"",ROW($X$7:$X$67)-MIN(ROW($X$7:$X$67))+1,""),""),ROW()-ROW(A$70)+1)),"##0"),","),"")</f>
        <v/>
      </c>
      <c r="Z109" s="0" t="str">
        <f aca="false" t="array" ref="Z109:Z109">IFERROR(CONCATENATE((INDEX($A$7:$A$67,SMALL(IF($AA$7:$AA$67&lt;&gt;"",IF($X$7:$X$67&lt;&gt;"",ROW($X$7:$X$67)-MIN(ROW($X$7:$X$67))+1,""),""),ROW()-ROW(A$70)+1))),),"")</f>
        <v/>
      </c>
      <c r="AC109" s="0" t="str">
        <f aca="false" t="array" ref="AC109:AC109">IFERROR(CONCATENATE((INDEX($AF$7:$AF$67,SMALL(IF($AF$7:$AF$67&lt;&gt;"",IF($AC$7:$AC$67&lt;&gt;"",ROW($AC$7:$AC$67)-MIN(ROW($AC$7:$AC$67))+1,""),""),ROW()-ROW(A$70)+1)))," "),"")</f>
        <v/>
      </c>
      <c r="AD109" s="0" t="str">
        <f aca="false" t="array" ref="AD109:AD109">IFERROR(CONCATENATE(TEXT(INDEX($AC$7:$AC$67,SMALL(IF($AF$7:$AF$67&lt;&gt;"",IF($AC$7:$AC$67&lt;&gt;"",ROW($AC$7:$AC$67)-MIN(ROW($AC$7:$AC$67))+1,""),""),ROW()-ROW(A$70)+1)),"##0")," "),"")</f>
        <v/>
      </c>
      <c r="AE109" s="0" t="str">
        <f aca="false" t="array" ref="AE109:AE109">IFERROR(CONCATENATE((INDEX($A$7:$A$67,SMALL(IF($AF$7:$AF$67&lt;&gt;"",IF($AC$7:$AC$67&lt;&gt;"",ROW($AC$7:$AC$67)-MIN(ROW($AC$7:$AC$67))+1,""),""),ROW()-ROW(A$70)+1))),),"")</f>
        <v/>
      </c>
      <c r="AH109" s="0" t="str">
        <f aca="false" t="array" ref="AH109:AH109">IFERROR(CONCATENATE((INDEX($AK$7:$AK$67,SMALL(IF($AK$7:$AK$67&lt;&gt;"",IF($AH$7:$AH$67&lt;&gt;"",ROW($AH$7:$AH$67)-MIN(ROW($AH$7:$AH$67))+1,""),""),ROW()-ROW(A$70)+1)))," "),"")</f>
        <v/>
      </c>
      <c r="AI109" s="0" t="str">
        <f aca="false" t="array" ref="AI109:AI109">IFERROR(CONCATENATE(TEXT(INDEX($AH$7:$AH$67,SMALL(IF($AK$7:$AK$67&lt;&gt;"",IF($AH$7:$AH$67&lt;&gt;"",ROW($AH$7:$AH$67)-MIN(ROW($AH$7:$AH$67))+1,""),""),ROW()-ROW(A$70)+1)),"##0")," "),"")</f>
        <v/>
      </c>
      <c r="AJ109" s="0" t="str">
        <f aca="false" t="array" ref="AJ109:AJ109">IFERROR(CONCATENATE((INDEX($A$7:$A$67,SMALL(IF($AK$7:$AK$67&lt;&gt;"",IF($AH$7:$AH$67&lt;&gt;"",ROW($AH$7:$AH$67)-MIN(ROW($AH$7:$AH$67))+1,""),""),ROW()-ROW(A$70)+1))),),"")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IFERROR(CONCATENATE(TEXT(INDEX($I$7:$I$67,SMALL(IF($L$7:$L$67&lt;&gt;"",IF($I$7:$I$67&lt;&gt;"",ROW($I$7:$I$67)-MIN(ROW($I$7:$I$67))+1,""),""),ROW()-ROW(A$70)+1)),"##0"),","),"")</f>
        <v/>
      </c>
      <c r="J110" s="0" t="str">
        <f aca="false" t="array" ref="J110:J110">IFERROR(CONCATENATE((INDEX($L$7:$L$67,SMALL(IF($L$7:$L$67&lt;&gt;"",IF($I$7:$I$67&lt;&gt;"",ROW($I$7:$I$67)-MIN(ROW($I$7:$I$67))+1,""),""),ROW()-ROW(A$70)+1))),","),"")</f>
        <v/>
      </c>
      <c r="K110" s="0" t="str">
        <f aca="false" t="array" ref="K110:K110">IFERROR(CONCATENATE((INDEX($A$7:$A$67,SMALL(IF($L$7:$L$67&lt;&gt;"",IF($I$7:$I$67&lt;&gt;"",ROW($I$7:$I$67)-MIN(ROW($I$7:$I$67))+1,""),""),ROW()-ROW(A$70)+1))),),"")</f>
        <v/>
      </c>
      <c r="N110" s="0" t="str">
        <f aca="false" t="array" ref="N110:N110">IFERROR(CONCATENATE((INDEX($Q$7:$Q$67,SMALL(IF($Q$7:$Q$67&lt;&gt;"",IF($N$7:$N$67&lt;&gt;"",ROW($N$7:$N$67)-MIN(ROW($N$7:$N$67))+1,""),""),ROW()-ROW(A$70)+1)))," "),"")</f>
        <v/>
      </c>
      <c r="O110" s="0" t="str">
        <f aca="false" t="array" ref="O110:O110">IFERROR(CONCATENATE(TEXT(INDEX($N$7:$N$67,SMALL(IF($Q$7:$Q$67&lt;&gt;"",IF($N$7:$N$67&lt;&gt;"",ROW($N$7:$N$67)-MIN(ROW($N$7:$N$67))+1,""),""),ROW()-ROW(A$70)+1)),"##0")," "),"")</f>
        <v/>
      </c>
      <c r="P110" s="0" t="str">
        <f aca="false" t="array" ref="P110:P110">IFERROR(CONCATENATE((INDEX($A$7:$A$67,SMALL(IF($Q$7:$Q$67&lt;&gt;"",IF($N$7:$N$67&lt;&gt;"",ROW($N$7:$N$67)-MIN(ROW($N$7:$N$67))+1,""),""),ROW()-ROW(A$70)+1))),),"")</f>
        <v/>
      </c>
      <c r="S110" s="0" t="str">
        <f aca="false" t="array" ref="S110:S110">IFERROR(CONCATENATE((INDEX($V$7:$V$67,SMALL(IF($V$7:$V$67&lt;&gt;"",IF($S$7:$S$67&lt;&gt;"",ROW($S$7:$S$67)-MIN(ROW($S$7:$S$67))+1,""),""),ROW()-ROW(A$70)+1)))," "),"")</f>
        <v/>
      </c>
      <c r="T110" s="0" t="str">
        <f aca="false" t="array" ref="T110:T110">IFERROR(CONCATENATE(TEXT(INDEX($S$7:$S$67,SMALL(IF($V$7:$V$67&lt;&gt;"",IF($S$7:$S$67&lt;&gt;"",ROW($S$7:$S$67)-MIN(ROW($S$7:$S$67))+1,""),""),ROW()-ROW(A$70)+1)),"##0")," "),"")</f>
        <v/>
      </c>
      <c r="U110" s="0" t="str">
        <f aca="false" t="array" ref="U110:U110">IFERROR(CONCATENATE((INDEX($A$7:$A$67,SMALL(IF($V$7:$V$67&lt;&gt;"",IF($S$7:$S$67&lt;&gt;"",ROW($S$7:$S$67)-MIN(ROW($S$7:$S$67))+1,""),""),ROW()-ROW(A$70)+1))),),"")</f>
        <v/>
      </c>
      <c r="X110" s="0" t="str">
        <f aca="false" t="array" ref="X110:X110">IFERROR(CONCATENATE((INDEX($AA$7:$AA$67,SMALL(IF($AA$7:$AA$67&lt;&gt;"",IF($X$7:$X$67&lt;&gt;"",ROW($X$7:$X$67)-MIN(ROW($X$7:$X$67))+1,""),""),ROW()-ROW(A$70)+1))),","),"")</f>
        <v/>
      </c>
      <c r="Y110" s="0" t="str">
        <f aca="false" t="array" ref="Y110:Y110">IFERROR(CONCATENATE(TEXT(INDEX($X$7:$X$67,SMALL(IF($AA$7:$AA$67&lt;&gt;"",IF($X$7:$X$67&lt;&gt;"",ROW($X$7:$X$67)-MIN(ROW($X$7:$X$67))+1,""),""),ROW()-ROW(A$70)+1)),"##0"),","),"")</f>
        <v/>
      </c>
      <c r="Z110" s="0" t="str">
        <f aca="false" t="array" ref="Z110:Z110">IFERROR(CONCATENATE((INDEX($A$7:$A$67,SMALL(IF($AA$7:$AA$67&lt;&gt;"",IF($X$7:$X$67&lt;&gt;"",ROW($X$7:$X$67)-MIN(ROW($X$7:$X$67))+1,""),""),ROW()-ROW(A$70)+1))),),"")</f>
        <v/>
      </c>
      <c r="AC110" s="0" t="str">
        <f aca="false" t="array" ref="AC110:AC110">IFERROR(CONCATENATE((INDEX($AF$7:$AF$67,SMALL(IF($AF$7:$AF$67&lt;&gt;"",IF($AC$7:$AC$67&lt;&gt;"",ROW($AC$7:$AC$67)-MIN(ROW($AC$7:$AC$67))+1,""),""),ROW()-ROW(A$70)+1)))," "),"")</f>
        <v/>
      </c>
      <c r="AD110" s="0" t="str">
        <f aca="false" t="array" ref="AD110:AD110">IFERROR(CONCATENATE(TEXT(INDEX($AC$7:$AC$67,SMALL(IF($AF$7:$AF$67&lt;&gt;"",IF($AC$7:$AC$67&lt;&gt;"",ROW($AC$7:$AC$67)-MIN(ROW($AC$7:$AC$67))+1,""),""),ROW()-ROW(A$70)+1)),"##0")," "),"")</f>
        <v/>
      </c>
      <c r="AE110" s="0" t="str">
        <f aca="false" t="array" ref="AE110:AE110">IFERROR(CONCATENATE((INDEX($A$7:$A$67,SMALL(IF($AF$7:$AF$67&lt;&gt;"",IF($AC$7:$AC$67&lt;&gt;"",ROW($AC$7:$AC$67)-MIN(ROW($AC$7:$AC$67))+1,""),""),ROW()-ROW(A$70)+1))),),"")</f>
        <v/>
      </c>
      <c r="AH110" s="0" t="str">
        <f aca="false" t="array" ref="AH110:AH110">IFERROR(CONCATENATE((INDEX($AK$7:$AK$67,SMALL(IF($AK$7:$AK$67&lt;&gt;"",IF($AH$7:$AH$67&lt;&gt;"",ROW($AH$7:$AH$67)-MIN(ROW($AH$7:$AH$67))+1,""),""),ROW()-ROW(A$70)+1)))," "),"")</f>
        <v/>
      </c>
      <c r="AI110" s="0" t="str">
        <f aca="false" t="array" ref="AI110:AI110">IFERROR(CONCATENATE(TEXT(INDEX($AH$7:$AH$67,SMALL(IF($AK$7:$AK$67&lt;&gt;"",IF($AH$7:$AH$67&lt;&gt;"",ROW($AH$7:$AH$67)-MIN(ROW($AH$7:$AH$67))+1,""),""),ROW()-ROW(A$70)+1)),"##0")," "),"")</f>
        <v/>
      </c>
      <c r="AJ110" s="0" t="str">
        <f aca="false" t="array" ref="AJ110:AJ110">IFERROR(CONCATENATE((INDEX($A$7:$A$67,SMALL(IF($AK$7:$AK$67&lt;&gt;"",IF($AH$7:$AH$67&lt;&gt;"",ROW($AH$7:$AH$67)-MIN(ROW($AH$7:$AH$67))+1,""),""),ROW()-ROW(A$70)+1))),),"")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IFERROR(CONCATENATE(TEXT(INDEX($I$7:$I$67,SMALL(IF($L$7:$L$67&lt;&gt;"",IF($I$7:$I$67&lt;&gt;"",ROW($I$7:$I$67)-MIN(ROW($I$7:$I$67))+1,""),""),ROW()-ROW(A$70)+1)),"##0"),","),"")</f>
        <v/>
      </c>
      <c r="J111" s="0" t="str">
        <f aca="false" t="array" ref="J111:J111">IFERROR(CONCATENATE((INDEX($L$7:$L$67,SMALL(IF($L$7:$L$67&lt;&gt;"",IF($I$7:$I$67&lt;&gt;"",ROW($I$7:$I$67)-MIN(ROW($I$7:$I$67))+1,""),""),ROW()-ROW(A$70)+1))),","),"")</f>
        <v/>
      </c>
      <c r="K111" s="0" t="str">
        <f aca="false" t="array" ref="K111:K111">IFERROR(CONCATENATE((INDEX($A$7:$A$67,SMALL(IF($L$7:$L$67&lt;&gt;"",IF($I$7:$I$67&lt;&gt;"",ROW($I$7:$I$67)-MIN(ROW($I$7:$I$67))+1,""),""),ROW()-ROW(A$70)+1))),),"")</f>
        <v/>
      </c>
      <c r="N111" s="0" t="str">
        <f aca="false" t="array" ref="N111:N111">IFERROR(CONCATENATE((INDEX($Q$7:$Q$67,SMALL(IF($Q$7:$Q$67&lt;&gt;"",IF($N$7:$N$67&lt;&gt;"",ROW($N$7:$N$67)-MIN(ROW($N$7:$N$67))+1,""),""),ROW()-ROW(A$70)+1)))," "),"")</f>
        <v/>
      </c>
      <c r="O111" s="0" t="str">
        <f aca="false" t="array" ref="O111:O111">IFERROR(CONCATENATE(TEXT(INDEX($N$7:$N$67,SMALL(IF($Q$7:$Q$67&lt;&gt;"",IF($N$7:$N$67&lt;&gt;"",ROW($N$7:$N$67)-MIN(ROW($N$7:$N$67))+1,""),""),ROW()-ROW(A$70)+1)),"##0")," "),"")</f>
        <v/>
      </c>
      <c r="P111" s="0" t="str">
        <f aca="false" t="array" ref="P111:P111">IFERROR(CONCATENATE((INDEX($A$7:$A$67,SMALL(IF($Q$7:$Q$67&lt;&gt;"",IF($N$7:$N$67&lt;&gt;"",ROW($N$7:$N$67)-MIN(ROW($N$7:$N$67))+1,""),""),ROW()-ROW(A$70)+1))),),"")</f>
        <v/>
      </c>
      <c r="S111" s="0" t="str">
        <f aca="false" t="array" ref="S111:S111">IFERROR(CONCATENATE((INDEX($V$7:$V$67,SMALL(IF($V$7:$V$67&lt;&gt;"",IF($S$7:$S$67&lt;&gt;"",ROW($S$7:$S$67)-MIN(ROW($S$7:$S$67))+1,""),""),ROW()-ROW(A$70)+1)))," "),"")</f>
        <v/>
      </c>
      <c r="T111" s="0" t="str">
        <f aca="false" t="array" ref="T111:T111">IFERROR(CONCATENATE(TEXT(INDEX($S$7:$S$67,SMALL(IF($V$7:$V$67&lt;&gt;"",IF($S$7:$S$67&lt;&gt;"",ROW($S$7:$S$67)-MIN(ROW($S$7:$S$67))+1,""),""),ROW()-ROW(A$70)+1)),"##0")," "),"")</f>
        <v/>
      </c>
      <c r="U111" s="0" t="str">
        <f aca="false" t="array" ref="U111:U111">IFERROR(CONCATENATE((INDEX($A$7:$A$67,SMALL(IF($V$7:$V$67&lt;&gt;"",IF($S$7:$S$67&lt;&gt;"",ROW($S$7:$S$67)-MIN(ROW($S$7:$S$67))+1,""),""),ROW()-ROW(A$70)+1))),),"")</f>
        <v/>
      </c>
      <c r="X111" s="0" t="str">
        <f aca="false" t="array" ref="X111:X111">IFERROR(CONCATENATE((INDEX($AA$7:$AA$67,SMALL(IF($AA$7:$AA$67&lt;&gt;"",IF($X$7:$X$67&lt;&gt;"",ROW($X$7:$X$67)-MIN(ROW($X$7:$X$67))+1,""),""),ROW()-ROW(A$70)+1))),","),"")</f>
        <v/>
      </c>
      <c r="Y111" s="0" t="str">
        <f aca="false" t="array" ref="Y111:Y111">IFERROR(CONCATENATE(TEXT(INDEX($X$7:$X$67,SMALL(IF($AA$7:$AA$67&lt;&gt;"",IF($X$7:$X$67&lt;&gt;"",ROW($X$7:$X$67)-MIN(ROW($X$7:$X$67))+1,""),""),ROW()-ROW(A$70)+1)),"##0"),","),"")</f>
        <v/>
      </c>
      <c r="Z111" s="0" t="str">
        <f aca="false" t="array" ref="Z111:Z111">IFERROR(CONCATENATE((INDEX($A$7:$A$67,SMALL(IF($AA$7:$AA$67&lt;&gt;"",IF($X$7:$X$67&lt;&gt;"",ROW($X$7:$X$67)-MIN(ROW($X$7:$X$67))+1,""),""),ROW()-ROW(A$70)+1))),),"")</f>
        <v/>
      </c>
      <c r="AC111" s="0" t="str">
        <f aca="false" t="array" ref="AC111:AC111">IFERROR(CONCATENATE((INDEX($AF$7:$AF$67,SMALL(IF($AF$7:$AF$67&lt;&gt;"",IF($AC$7:$AC$67&lt;&gt;"",ROW($AC$7:$AC$67)-MIN(ROW($AC$7:$AC$67))+1,""),""),ROW()-ROW(A$70)+1)))," "),"")</f>
        <v/>
      </c>
      <c r="AD111" s="0" t="str">
        <f aca="false" t="array" ref="AD111:AD111">IFERROR(CONCATENATE(TEXT(INDEX($AC$7:$AC$67,SMALL(IF($AF$7:$AF$67&lt;&gt;"",IF($AC$7:$AC$67&lt;&gt;"",ROW($AC$7:$AC$67)-MIN(ROW($AC$7:$AC$67))+1,""),""),ROW()-ROW(A$70)+1)),"##0")," "),"")</f>
        <v/>
      </c>
      <c r="AE111" s="0" t="str">
        <f aca="false" t="array" ref="AE111:AE111">IFERROR(CONCATENATE((INDEX($A$7:$A$67,SMALL(IF($AF$7:$AF$67&lt;&gt;"",IF($AC$7:$AC$67&lt;&gt;"",ROW($AC$7:$AC$67)-MIN(ROW($AC$7:$AC$67))+1,""),""),ROW()-ROW(A$70)+1))),),"")</f>
        <v/>
      </c>
      <c r="AH111" s="0" t="str">
        <f aca="false" t="array" ref="AH111:AH111">IFERROR(CONCATENATE((INDEX($AK$7:$AK$67,SMALL(IF($AK$7:$AK$67&lt;&gt;"",IF($AH$7:$AH$67&lt;&gt;"",ROW($AH$7:$AH$67)-MIN(ROW($AH$7:$AH$67))+1,""),""),ROW()-ROW(A$70)+1)))," "),"")</f>
        <v/>
      </c>
      <c r="AI111" s="0" t="str">
        <f aca="false" t="array" ref="AI111:AI111">IFERROR(CONCATENATE(TEXT(INDEX($AH$7:$AH$67,SMALL(IF($AK$7:$AK$67&lt;&gt;"",IF($AH$7:$AH$67&lt;&gt;"",ROW($AH$7:$AH$67)-MIN(ROW($AH$7:$AH$67))+1,""),""),ROW()-ROW(A$70)+1)),"##0")," "),"")</f>
        <v/>
      </c>
      <c r="AJ111" s="0" t="str">
        <f aca="false" t="array" ref="AJ111:AJ111">IFERROR(CONCATENATE((INDEX($A$7:$A$67,SMALL(IF($AK$7:$AK$67&lt;&gt;"",IF($AH$7:$AH$67&lt;&gt;"",ROW($AH$7:$AH$67)-MIN(ROW($AH$7:$AH$67))+1,""),""),ROW()-ROW(A$70)+1))),),"")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IFERROR(CONCATENATE(TEXT(INDEX($I$7:$I$67,SMALL(IF($L$7:$L$67&lt;&gt;"",IF($I$7:$I$67&lt;&gt;"",ROW($I$7:$I$67)-MIN(ROW($I$7:$I$67))+1,""),""),ROW()-ROW(A$70)+1)),"##0"),","),"")</f>
        <v/>
      </c>
      <c r="J112" s="0" t="str">
        <f aca="false" t="array" ref="J112:J112">IFERROR(CONCATENATE((INDEX($L$7:$L$67,SMALL(IF($L$7:$L$67&lt;&gt;"",IF($I$7:$I$67&lt;&gt;"",ROW($I$7:$I$67)-MIN(ROW($I$7:$I$67))+1,""),""),ROW()-ROW(A$70)+1))),","),"")</f>
        <v/>
      </c>
      <c r="K112" s="0" t="str">
        <f aca="false" t="array" ref="K112:K112">IFERROR(CONCATENATE((INDEX($A$7:$A$67,SMALL(IF($L$7:$L$67&lt;&gt;"",IF($I$7:$I$67&lt;&gt;"",ROW($I$7:$I$67)-MIN(ROW($I$7:$I$67))+1,""),""),ROW()-ROW(A$70)+1))),),"")</f>
        <v/>
      </c>
      <c r="N112" s="0" t="str">
        <f aca="false" t="array" ref="N112:N112">IFERROR(CONCATENATE((INDEX($Q$7:$Q$67,SMALL(IF($Q$7:$Q$67&lt;&gt;"",IF($N$7:$N$67&lt;&gt;"",ROW($N$7:$N$67)-MIN(ROW($N$7:$N$67))+1,""),""),ROW()-ROW(A$70)+1)))," "),"")</f>
        <v/>
      </c>
      <c r="O112" s="0" t="str">
        <f aca="false" t="array" ref="O112:O112">IFERROR(CONCATENATE(TEXT(INDEX($N$7:$N$67,SMALL(IF($Q$7:$Q$67&lt;&gt;"",IF($N$7:$N$67&lt;&gt;"",ROW($N$7:$N$67)-MIN(ROW($N$7:$N$67))+1,""),""),ROW()-ROW(A$70)+1)),"##0")," "),"")</f>
        <v/>
      </c>
      <c r="P112" s="0" t="str">
        <f aca="false" t="array" ref="P112:P112">IFERROR(CONCATENATE((INDEX($A$7:$A$67,SMALL(IF($Q$7:$Q$67&lt;&gt;"",IF($N$7:$N$67&lt;&gt;"",ROW($N$7:$N$67)-MIN(ROW($N$7:$N$67))+1,""),""),ROW()-ROW(A$70)+1))),),"")</f>
        <v/>
      </c>
      <c r="S112" s="0" t="str">
        <f aca="false" t="array" ref="S112:S112">IFERROR(CONCATENATE((INDEX($V$7:$V$67,SMALL(IF($V$7:$V$67&lt;&gt;"",IF($S$7:$S$67&lt;&gt;"",ROW($S$7:$S$67)-MIN(ROW($S$7:$S$67))+1,""),""),ROW()-ROW(A$70)+1)))," "),"")</f>
        <v/>
      </c>
      <c r="T112" s="0" t="str">
        <f aca="false" t="array" ref="T112:T112">IFERROR(CONCATENATE(TEXT(INDEX($S$7:$S$67,SMALL(IF($V$7:$V$67&lt;&gt;"",IF($S$7:$S$67&lt;&gt;"",ROW($S$7:$S$67)-MIN(ROW($S$7:$S$67))+1,""),""),ROW()-ROW(A$70)+1)),"##0")," "),"")</f>
        <v/>
      </c>
      <c r="U112" s="0" t="str">
        <f aca="false" t="array" ref="U112:U112">IFERROR(CONCATENATE((INDEX($A$7:$A$67,SMALL(IF($V$7:$V$67&lt;&gt;"",IF($S$7:$S$67&lt;&gt;"",ROW($S$7:$S$67)-MIN(ROW($S$7:$S$67))+1,""),""),ROW()-ROW(A$70)+1))),),"")</f>
        <v/>
      </c>
      <c r="X112" s="0" t="str">
        <f aca="false" t="array" ref="X112:X112">IFERROR(CONCATENATE((INDEX($AA$7:$AA$67,SMALL(IF($AA$7:$AA$67&lt;&gt;"",IF($X$7:$X$67&lt;&gt;"",ROW($X$7:$X$67)-MIN(ROW($X$7:$X$67))+1,""),""),ROW()-ROW(A$70)+1))),","),"")</f>
        <v/>
      </c>
      <c r="Y112" s="0" t="str">
        <f aca="false" t="array" ref="Y112:Y112">IFERROR(CONCATENATE(TEXT(INDEX($X$7:$X$67,SMALL(IF($AA$7:$AA$67&lt;&gt;"",IF($X$7:$X$67&lt;&gt;"",ROW($X$7:$X$67)-MIN(ROW($X$7:$X$67))+1,""),""),ROW()-ROW(A$70)+1)),"##0"),","),"")</f>
        <v/>
      </c>
      <c r="Z112" s="0" t="str">
        <f aca="false" t="array" ref="Z112:Z112">IFERROR(CONCATENATE((INDEX($A$7:$A$67,SMALL(IF($AA$7:$AA$67&lt;&gt;"",IF($X$7:$X$67&lt;&gt;"",ROW($X$7:$X$67)-MIN(ROW($X$7:$X$67))+1,""),""),ROW()-ROW(A$70)+1))),),"")</f>
        <v/>
      </c>
      <c r="AC112" s="0" t="str">
        <f aca="false" t="array" ref="AC112:AC112">IFERROR(CONCATENATE((INDEX($AF$7:$AF$67,SMALL(IF($AF$7:$AF$67&lt;&gt;"",IF($AC$7:$AC$67&lt;&gt;"",ROW($AC$7:$AC$67)-MIN(ROW($AC$7:$AC$67))+1,""),""),ROW()-ROW(A$70)+1)))," "),"")</f>
        <v/>
      </c>
      <c r="AD112" s="0" t="str">
        <f aca="false" t="array" ref="AD112:AD112">IFERROR(CONCATENATE(TEXT(INDEX($AC$7:$AC$67,SMALL(IF($AF$7:$AF$67&lt;&gt;"",IF($AC$7:$AC$67&lt;&gt;"",ROW($AC$7:$AC$67)-MIN(ROW($AC$7:$AC$67))+1,""),""),ROW()-ROW(A$70)+1)),"##0")," "),"")</f>
        <v/>
      </c>
      <c r="AE112" s="0" t="str">
        <f aca="false" t="array" ref="AE112:AE112">IFERROR(CONCATENATE((INDEX($A$7:$A$67,SMALL(IF($AF$7:$AF$67&lt;&gt;"",IF($AC$7:$AC$67&lt;&gt;"",ROW($AC$7:$AC$67)-MIN(ROW($AC$7:$AC$67))+1,""),""),ROW()-ROW(A$70)+1))),),"")</f>
        <v/>
      </c>
      <c r="AH112" s="0" t="str">
        <f aca="false" t="array" ref="AH112:AH112">IFERROR(CONCATENATE((INDEX($AK$7:$AK$67,SMALL(IF($AK$7:$AK$67&lt;&gt;"",IF($AH$7:$AH$67&lt;&gt;"",ROW($AH$7:$AH$67)-MIN(ROW($AH$7:$AH$67))+1,""),""),ROW()-ROW(A$70)+1)))," "),"")</f>
        <v/>
      </c>
      <c r="AI112" s="0" t="str">
        <f aca="false" t="array" ref="AI112:AI112">IFERROR(CONCATENATE(TEXT(INDEX($AH$7:$AH$67,SMALL(IF($AK$7:$AK$67&lt;&gt;"",IF($AH$7:$AH$67&lt;&gt;"",ROW($AH$7:$AH$67)-MIN(ROW($AH$7:$AH$67))+1,""),""),ROW()-ROW(A$70)+1)),"##0")," "),"")</f>
        <v/>
      </c>
      <c r="AJ112" s="0" t="str">
        <f aca="false" t="array" ref="AJ112:AJ112">IFERROR(CONCATENATE((INDEX($A$7:$A$67,SMALL(IF($AK$7:$AK$67&lt;&gt;"",IF($AH$7:$AH$67&lt;&gt;"",ROW($AH$7:$AH$67)-MIN(ROW($AH$7:$AH$67))+1,""),""),ROW()-ROW(A$70)+1))),),"")</f>
        <v/>
      </c>
    </row>
    <row r="113" customFormat="false" ht="15" hidden="false" customHeight="false" outlineLevel="0" collapsed="false">
      <c r="I113" s="0" t="str">
        <f aca="false" t="array" ref="I113:I113">IFERROR(CONCATENATE(TEXT(INDEX($I$7:$I$67,SMALL(IF($L$7:$L$67&lt;&gt;"",IF($I$7:$I$67&lt;&gt;"",ROW($I$7:$I$67)-MIN(ROW($I$7:$I$67))+1,""),""),ROW()-ROW(A$70)+1)),"##0"),","),"")</f>
        <v/>
      </c>
      <c r="J113" s="0" t="str">
        <f aca="false" t="array" ref="J113:J113">IFERROR(CONCATENATE((INDEX($L$7:$L$67,SMALL(IF($L$7:$L$67&lt;&gt;"",IF($I$7:$I$67&lt;&gt;"",ROW($I$7:$I$67)-MIN(ROW($I$7:$I$67))+1,""),""),ROW()-ROW(A$70)+1))),","),"")</f>
        <v/>
      </c>
      <c r="K113" s="0" t="str">
        <f aca="false" t="array" ref="K113:K113">IFERROR(CONCATENATE((INDEX($A$7:$A$67,SMALL(IF($L$7:$L$67&lt;&gt;"",IF($I$7:$I$67&lt;&gt;"",ROW($I$7:$I$67)-MIN(ROW($I$7:$I$67))+1,""),""),ROW()-ROW(A$70)+1))),),"")</f>
        <v/>
      </c>
      <c r="N113" s="0" t="str">
        <f aca="false" t="array" ref="N113:N113">IFERROR(CONCATENATE((INDEX($Q$7:$Q$67,SMALL(IF($Q$7:$Q$67&lt;&gt;"",IF($N$7:$N$67&lt;&gt;"",ROW($N$7:$N$67)-MIN(ROW($N$7:$N$67))+1,""),""),ROW()-ROW(A$70)+1)))," "),"")</f>
        <v/>
      </c>
      <c r="O113" s="0" t="str">
        <f aca="false" t="array" ref="O113:O113">IFERROR(CONCATENATE(TEXT(INDEX($N$7:$N$67,SMALL(IF($Q$7:$Q$67&lt;&gt;"",IF($N$7:$N$67&lt;&gt;"",ROW($N$7:$N$67)-MIN(ROW($N$7:$N$67))+1,""),""),ROW()-ROW(A$70)+1)),"##0")," "),"")</f>
        <v/>
      </c>
      <c r="P113" s="0" t="str">
        <f aca="false" t="array" ref="P113:P113">IFERROR(CONCATENATE((INDEX($A$7:$A$67,SMALL(IF($Q$7:$Q$67&lt;&gt;"",IF($N$7:$N$67&lt;&gt;"",ROW($N$7:$N$67)-MIN(ROW($N$7:$N$67))+1,""),""),ROW()-ROW(A$70)+1))),),"")</f>
        <v/>
      </c>
      <c r="S113" s="0" t="str">
        <f aca="false" t="array" ref="S113:S113">IFERROR(CONCATENATE((INDEX($V$7:$V$67,SMALL(IF($V$7:$V$67&lt;&gt;"",IF($S$7:$S$67&lt;&gt;"",ROW($S$7:$S$67)-MIN(ROW($S$7:$S$67))+1,""),""),ROW()-ROW(A$70)+1)))," "),"")</f>
        <v/>
      </c>
      <c r="T113" s="0" t="str">
        <f aca="false" t="array" ref="T113:T113">IFERROR(CONCATENATE(TEXT(INDEX($S$7:$S$67,SMALL(IF($V$7:$V$67&lt;&gt;"",IF($S$7:$S$67&lt;&gt;"",ROW($S$7:$S$67)-MIN(ROW($S$7:$S$67))+1,""),""),ROW()-ROW(A$70)+1)),"##0")," "),"")</f>
        <v/>
      </c>
      <c r="U113" s="0" t="str">
        <f aca="false" t="array" ref="U113:U113">IFERROR(CONCATENATE((INDEX($A$7:$A$67,SMALL(IF($V$7:$V$67&lt;&gt;"",IF($S$7:$S$67&lt;&gt;"",ROW($S$7:$S$67)-MIN(ROW($S$7:$S$67))+1,""),""),ROW()-ROW(A$70)+1))),),"")</f>
        <v/>
      </c>
      <c r="X113" s="0" t="str">
        <f aca="false" t="array" ref="X113:X113">IFERROR(CONCATENATE((INDEX($AA$7:$AA$67,SMALL(IF($AA$7:$AA$67&lt;&gt;"",IF($X$7:$X$67&lt;&gt;"",ROW($X$7:$X$67)-MIN(ROW($X$7:$X$67))+1,""),""),ROW()-ROW(A$70)+1))),","),"")</f>
        <v/>
      </c>
      <c r="Y113" s="0" t="str">
        <f aca="false" t="array" ref="Y113:Y113">IFERROR(CONCATENATE(TEXT(INDEX($X$7:$X$67,SMALL(IF($AA$7:$AA$67&lt;&gt;"",IF($X$7:$X$67&lt;&gt;"",ROW($X$7:$X$67)-MIN(ROW($X$7:$X$67))+1,""),""),ROW()-ROW(A$70)+1)),"##0"),","),"")</f>
        <v/>
      </c>
      <c r="Z113" s="0" t="str">
        <f aca="false" t="array" ref="Z113:Z113">IFERROR(CONCATENATE((INDEX($A$7:$A$67,SMALL(IF($AA$7:$AA$67&lt;&gt;"",IF($X$7:$X$67&lt;&gt;"",ROW($X$7:$X$67)-MIN(ROW($X$7:$X$67))+1,""),""),ROW()-ROW(A$70)+1))),),"")</f>
        <v/>
      </c>
      <c r="AC113" s="0" t="str">
        <f aca="false" t="array" ref="AC113:AC113">IFERROR(CONCATENATE((INDEX($AF$7:$AF$67,SMALL(IF($AF$7:$AF$67&lt;&gt;"",IF($AC$7:$AC$67&lt;&gt;"",ROW($AC$7:$AC$67)-MIN(ROW($AC$7:$AC$67))+1,""),""),ROW()-ROW(A$70)+1)))," "),"")</f>
        <v/>
      </c>
      <c r="AD113" s="0" t="str">
        <f aca="false" t="array" ref="AD113:AD113">IFERROR(CONCATENATE(TEXT(INDEX($AC$7:$AC$67,SMALL(IF($AF$7:$AF$67&lt;&gt;"",IF($AC$7:$AC$67&lt;&gt;"",ROW($AC$7:$AC$67)-MIN(ROW($AC$7:$AC$67))+1,""),""),ROW()-ROW(A$70)+1)),"##0")," "),"")</f>
        <v/>
      </c>
      <c r="AE113" s="0" t="str">
        <f aca="false" t="array" ref="AE113:AE113">IFERROR(CONCATENATE((INDEX($A$7:$A$67,SMALL(IF($AF$7:$AF$67&lt;&gt;"",IF($AC$7:$AC$67&lt;&gt;"",ROW($AC$7:$AC$67)-MIN(ROW($AC$7:$AC$67))+1,""),""),ROW()-ROW(A$70)+1))),),"")</f>
        <v/>
      </c>
      <c r="AH113" s="0" t="str">
        <f aca="false" t="array" ref="AH113:AH113">IFERROR(CONCATENATE((INDEX($AK$7:$AK$67,SMALL(IF($AK$7:$AK$67&lt;&gt;"",IF($AH$7:$AH$67&lt;&gt;"",ROW($AH$7:$AH$67)-MIN(ROW($AH$7:$AH$67))+1,""),""),ROW()-ROW(A$70)+1)))," "),"")</f>
        <v/>
      </c>
      <c r="AI113" s="0" t="str">
        <f aca="false" t="array" ref="AI113:AI113">IFERROR(CONCATENATE(TEXT(INDEX($AH$7:$AH$67,SMALL(IF($AK$7:$AK$67&lt;&gt;"",IF($AH$7:$AH$67&lt;&gt;"",ROW($AH$7:$AH$67)-MIN(ROW($AH$7:$AH$67))+1,""),""),ROW()-ROW(A$70)+1)),"##0")," "),"")</f>
        <v/>
      </c>
      <c r="AJ113" s="0" t="str">
        <f aca="false" t="array" ref="AJ113:AJ113">IFERROR(CONCATENATE((INDEX($A$7:$A$67,SMALL(IF($AK$7:$AK$67&lt;&gt;"",IF($AH$7:$AH$67&lt;&gt;"",ROW($AH$7:$AH$67)-MIN(ROW($AH$7:$AH$67))+1,""),""),ROW()-ROW(A$70)+1))),),"")</f>
        <v/>
      </c>
    </row>
    <row r="114" customFormat="false" ht="15" hidden="false" customHeight="false" outlineLevel="0" collapsed="false">
      <c r="I114" s="0" t="str">
        <f aca="false" t="array" ref="I114:I114">IFERROR(CONCATENATE(TEXT(INDEX($I$7:$I$67,SMALL(IF($L$7:$L$67&lt;&gt;"",IF($I$7:$I$67&lt;&gt;"",ROW($I$7:$I$67)-MIN(ROW($I$7:$I$67))+1,""),""),ROW()-ROW(A$70)+1)),"##0"),","),"")</f>
        <v/>
      </c>
      <c r="J114" s="0" t="str">
        <f aca="false" t="array" ref="J114:J114">IFERROR(CONCATENATE((INDEX($L$7:$L$67,SMALL(IF($L$7:$L$67&lt;&gt;"",IF($I$7:$I$67&lt;&gt;"",ROW($I$7:$I$67)-MIN(ROW($I$7:$I$67))+1,""),""),ROW()-ROW(A$70)+1))),","),"")</f>
        <v/>
      </c>
      <c r="K114" s="0" t="str">
        <f aca="false" t="array" ref="K114:K114">IFERROR(CONCATENATE((INDEX($A$7:$A$67,SMALL(IF($L$7:$L$67&lt;&gt;"",IF($I$7:$I$67&lt;&gt;"",ROW($I$7:$I$67)-MIN(ROW($I$7:$I$67))+1,""),""),ROW()-ROW(A$70)+1))),),"")</f>
        <v/>
      </c>
      <c r="N114" s="0" t="str">
        <f aca="false" t="array" ref="N114:N114">IFERROR(CONCATENATE((INDEX($Q$7:$Q$67,SMALL(IF($Q$7:$Q$67&lt;&gt;"",IF($N$7:$N$67&lt;&gt;"",ROW($N$7:$N$67)-MIN(ROW($N$7:$N$67))+1,""),""),ROW()-ROW(A$70)+1)))," "),"")</f>
        <v/>
      </c>
      <c r="O114" s="0" t="str">
        <f aca="false" t="array" ref="O114:O114">IFERROR(CONCATENATE(TEXT(INDEX($N$7:$N$67,SMALL(IF($Q$7:$Q$67&lt;&gt;"",IF($N$7:$N$67&lt;&gt;"",ROW($N$7:$N$67)-MIN(ROW($N$7:$N$67))+1,""),""),ROW()-ROW(A$70)+1)),"##0")," "),"")</f>
        <v/>
      </c>
      <c r="P114" s="0" t="str">
        <f aca="false" t="array" ref="P114:P114">IFERROR(CONCATENATE((INDEX($A$7:$A$67,SMALL(IF($Q$7:$Q$67&lt;&gt;"",IF($N$7:$N$67&lt;&gt;"",ROW($N$7:$N$67)-MIN(ROW($N$7:$N$67))+1,""),""),ROW()-ROW(A$70)+1))),),"")</f>
        <v/>
      </c>
      <c r="S114" s="0" t="str">
        <f aca="false" t="array" ref="S114:S114">IFERROR(CONCATENATE((INDEX($V$7:$V$67,SMALL(IF($V$7:$V$67&lt;&gt;"",IF($S$7:$S$67&lt;&gt;"",ROW($S$7:$S$67)-MIN(ROW($S$7:$S$67))+1,""),""),ROW()-ROW(A$70)+1)))," "),"")</f>
        <v/>
      </c>
      <c r="T114" s="0" t="str">
        <f aca="false" t="array" ref="T114:T114">IFERROR(CONCATENATE(TEXT(INDEX($S$7:$S$67,SMALL(IF($V$7:$V$67&lt;&gt;"",IF($S$7:$S$67&lt;&gt;"",ROW($S$7:$S$67)-MIN(ROW($S$7:$S$67))+1,""),""),ROW()-ROW(A$70)+1)),"##0")," "),"")</f>
        <v/>
      </c>
      <c r="U114" s="0" t="str">
        <f aca="false" t="array" ref="U114:U114">IFERROR(CONCATENATE((INDEX($A$7:$A$67,SMALL(IF($V$7:$V$67&lt;&gt;"",IF($S$7:$S$67&lt;&gt;"",ROW($S$7:$S$67)-MIN(ROW($S$7:$S$67))+1,""),""),ROW()-ROW(A$70)+1))),),"")</f>
        <v/>
      </c>
      <c r="X114" s="0" t="str">
        <f aca="false" t="array" ref="X114:X114">IFERROR(CONCATENATE((INDEX($AA$7:$AA$67,SMALL(IF($AA$7:$AA$67&lt;&gt;"",IF($X$7:$X$67&lt;&gt;"",ROW($X$7:$X$67)-MIN(ROW($X$7:$X$67))+1,""),""),ROW()-ROW(A$70)+1))),","),"")</f>
        <v/>
      </c>
      <c r="Y114" s="0" t="str">
        <f aca="false" t="array" ref="Y114:Y114">IFERROR(CONCATENATE(TEXT(INDEX($X$7:$X$67,SMALL(IF($AA$7:$AA$67&lt;&gt;"",IF($X$7:$X$67&lt;&gt;"",ROW($X$7:$X$67)-MIN(ROW($X$7:$X$67))+1,""),""),ROW()-ROW(A$70)+1)),"##0"),","),"")</f>
        <v/>
      </c>
      <c r="Z114" s="0" t="str">
        <f aca="false" t="array" ref="Z114:Z114">IFERROR(CONCATENATE((INDEX($A$7:$A$67,SMALL(IF($AA$7:$AA$67&lt;&gt;"",IF($X$7:$X$67&lt;&gt;"",ROW($X$7:$X$67)-MIN(ROW($X$7:$X$67))+1,""),""),ROW()-ROW(A$70)+1))),),"")</f>
        <v/>
      </c>
      <c r="AC114" s="0" t="str">
        <f aca="false" t="array" ref="AC114:AC114">IFERROR(CONCATENATE((INDEX($AF$7:$AF$67,SMALL(IF($AF$7:$AF$67&lt;&gt;"",IF($AC$7:$AC$67&lt;&gt;"",ROW($AC$7:$AC$67)-MIN(ROW($AC$7:$AC$67))+1,""),""),ROW()-ROW(A$70)+1)))," "),"")</f>
        <v/>
      </c>
      <c r="AD114" s="0" t="str">
        <f aca="false" t="array" ref="AD114:AD114">IFERROR(CONCATENATE(TEXT(INDEX($AC$7:$AC$67,SMALL(IF($AF$7:$AF$67&lt;&gt;"",IF($AC$7:$AC$67&lt;&gt;"",ROW($AC$7:$AC$67)-MIN(ROW($AC$7:$AC$67))+1,""),""),ROW()-ROW(A$70)+1)),"##0")," "),"")</f>
        <v/>
      </c>
      <c r="AE114" s="0" t="str">
        <f aca="false" t="array" ref="AE114:AE114">IFERROR(CONCATENATE((INDEX($A$7:$A$67,SMALL(IF($AF$7:$AF$67&lt;&gt;"",IF($AC$7:$AC$67&lt;&gt;"",ROW($AC$7:$AC$67)-MIN(ROW($AC$7:$AC$67))+1,""),""),ROW()-ROW(A$70)+1))),),"")</f>
        <v/>
      </c>
      <c r="AH114" s="0" t="str">
        <f aca="false" t="array" ref="AH114:AH114">IFERROR(CONCATENATE((INDEX($AK$7:$AK$67,SMALL(IF($AK$7:$AK$67&lt;&gt;"",IF($AH$7:$AH$67&lt;&gt;"",ROW($AH$7:$AH$67)-MIN(ROW($AH$7:$AH$67))+1,""),""),ROW()-ROW(A$70)+1)))," "),"")</f>
        <v/>
      </c>
      <c r="AI114" s="0" t="str">
        <f aca="false" t="array" ref="AI114:AI114">IFERROR(CONCATENATE(TEXT(INDEX($AH$7:$AH$67,SMALL(IF($AK$7:$AK$67&lt;&gt;"",IF($AH$7:$AH$67&lt;&gt;"",ROW($AH$7:$AH$67)-MIN(ROW($AH$7:$AH$67))+1,""),""),ROW()-ROW(A$70)+1)),"##0")," "),"")</f>
        <v/>
      </c>
      <c r="AJ114" s="0" t="str">
        <f aca="false" t="array" ref="AJ114:AJ114">IFERROR(CONCATENATE((INDEX($A$7:$A$67,SMALL(IF($AK$7:$AK$67&lt;&gt;"",IF($AH$7:$AH$67&lt;&gt;"",ROW($AH$7:$AH$67)-MIN(ROW($AH$7:$AH$67))+1,""),""),ROW()-ROW(A$70)+1))),),"")</f>
        <v/>
      </c>
    </row>
    <row r="115" customFormat="false" ht="15" hidden="false" customHeight="false" outlineLevel="0" collapsed="false">
      <c r="I115" s="0" t="str">
        <f aca="false" t="array" ref="I115:I115">IFERROR(CONCATENATE(TEXT(INDEX($I$7:$I$67,SMALL(IF($L$7:$L$67&lt;&gt;"",IF($I$7:$I$67&lt;&gt;"",ROW($I$7:$I$67)-MIN(ROW($I$7:$I$67))+1,""),""),ROW()-ROW(A$70)+1)),"##0"),","),"")</f>
        <v/>
      </c>
      <c r="J115" s="0" t="str">
        <f aca="false" t="array" ref="J115:J115">IFERROR(CONCATENATE((INDEX($L$7:$L$67,SMALL(IF($L$7:$L$67&lt;&gt;"",IF($I$7:$I$67&lt;&gt;"",ROW($I$7:$I$67)-MIN(ROW($I$7:$I$67))+1,""),""),ROW()-ROW(A$70)+1))),","),"")</f>
        <v/>
      </c>
      <c r="K115" s="0" t="str">
        <f aca="false" t="array" ref="K115:K115">IFERROR(CONCATENATE((INDEX($A$7:$A$67,SMALL(IF($L$7:$L$67&lt;&gt;"",IF($I$7:$I$67&lt;&gt;"",ROW($I$7:$I$67)-MIN(ROW($I$7:$I$67))+1,""),""),ROW()-ROW(A$70)+1))),),"")</f>
        <v/>
      </c>
      <c r="N115" s="0" t="str">
        <f aca="false" t="array" ref="N115:N115">IFERROR(CONCATENATE((INDEX($Q$7:$Q$67,SMALL(IF($Q$7:$Q$67&lt;&gt;"",IF($N$7:$N$67&lt;&gt;"",ROW($N$7:$N$67)-MIN(ROW($N$7:$N$67))+1,""),""),ROW()-ROW(A$70)+1)))," "),"")</f>
        <v/>
      </c>
      <c r="O115" s="0" t="str">
        <f aca="false" t="array" ref="O115:O115">IFERROR(CONCATENATE(TEXT(INDEX($N$7:$N$67,SMALL(IF($Q$7:$Q$67&lt;&gt;"",IF($N$7:$N$67&lt;&gt;"",ROW($N$7:$N$67)-MIN(ROW($N$7:$N$67))+1,""),""),ROW()-ROW(A$70)+1)),"##0")," "),"")</f>
        <v/>
      </c>
      <c r="P115" s="0" t="str">
        <f aca="false" t="array" ref="P115:P115">IFERROR(CONCATENATE((INDEX($A$7:$A$67,SMALL(IF($Q$7:$Q$67&lt;&gt;"",IF($N$7:$N$67&lt;&gt;"",ROW($N$7:$N$67)-MIN(ROW($N$7:$N$67))+1,""),""),ROW()-ROW(A$70)+1))),),"")</f>
        <v/>
      </c>
      <c r="S115" s="0" t="str">
        <f aca="false" t="array" ref="S115:S115">IFERROR(CONCATENATE((INDEX($V$7:$V$67,SMALL(IF($V$7:$V$67&lt;&gt;"",IF($S$7:$S$67&lt;&gt;"",ROW($S$7:$S$67)-MIN(ROW($S$7:$S$67))+1,""),""),ROW()-ROW(A$70)+1)))," "),"")</f>
        <v/>
      </c>
      <c r="T115" s="0" t="str">
        <f aca="false" t="array" ref="T115:T115">IFERROR(CONCATENATE(TEXT(INDEX($S$7:$S$67,SMALL(IF($V$7:$V$67&lt;&gt;"",IF($S$7:$S$67&lt;&gt;"",ROW($S$7:$S$67)-MIN(ROW($S$7:$S$67))+1,""),""),ROW()-ROW(A$70)+1)),"##0")," "),"")</f>
        <v/>
      </c>
      <c r="U115" s="0" t="str">
        <f aca="false" t="array" ref="U115:U115">IFERROR(CONCATENATE((INDEX($A$7:$A$67,SMALL(IF($V$7:$V$67&lt;&gt;"",IF($S$7:$S$67&lt;&gt;"",ROW($S$7:$S$67)-MIN(ROW($S$7:$S$67))+1,""),""),ROW()-ROW(A$70)+1))),),"")</f>
        <v/>
      </c>
      <c r="X115" s="0" t="str">
        <f aca="false" t="array" ref="X115:X115">IFERROR(CONCATENATE((INDEX($AA$7:$AA$67,SMALL(IF($AA$7:$AA$67&lt;&gt;"",IF($X$7:$X$67&lt;&gt;"",ROW($X$7:$X$67)-MIN(ROW($X$7:$X$67))+1,""),""),ROW()-ROW(A$70)+1))),","),"")</f>
        <v/>
      </c>
      <c r="Y115" s="0" t="str">
        <f aca="false" t="array" ref="Y115:Y115">IFERROR(CONCATENATE(TEXT(INDEX($X$7:$X$67,SMALL(IF($AA$7:$AA$67&lt;&gt;"",IF($X$7:$X$67&lt;&gt;"",ROW($X$7:$X$67)-MIN(ROW($X$7:$X$67))+1,""),""),ROW()-ROW(A$70)+1)),"##0"),","),"")</f>
        <v/>
      </c>
      <c r="Z115" s="0" t="str">
        <f aca="false" t="array" ref="Z115:Z115">IFERROR(CONCATENATE((INDEX($A$7:$A$67,SMALL(IF($AA$7:$AA$67&lt;&gt;"",IF($X$7:$X$67&lt;&gt;"",ROW($X$7:$X$67)-MIN(ROW($X$7:$X$67))+1,""),""),ROW()-ROW(A$70)+1))),),"")</f>
        <v/>
      </c>
      <c r="AC115" s="0" t="str">
        <f aca="false" t="array" ref="AC115:AC115">IFERROR(CONCATENATE((INDEX($AF$7:$AF$67,SMALL(IF($AF$7:$AF$67&lt;&gt;"",IF($AC$7:$AC$67&lt;&gt;"",ROW($AC$7:$AC$67)-MIN(ROW($AC$7:$AC$67))+1,""),""),ROW()-ROW(A$70)+1)))," "),"")</f>
        <v/>
      </c>
      <c r="AD115" s="0" t="str">
        <f aca="false" t="array" ref="AD115:AD115">IFERROR(CONCATENATE(TEXT(INDEX($AC$7:$AC$67,SMALL(IF($AF$7:$AF$67&lt;&gt;"",IF($AC$7:$AC$67&lt;&gt;"",ROW($AC$7:$AC$67)-MIN(ROW($AC$7:$AC$67))+1,""),""),ROW()-ROW(A$70)+1)),"##0")," "),"")</f>
        <v/>
      </c>
      <c r="AE115" s="0" t="str">
        <f aca="false" t="array" ref="AE115:AE115">IFERROR(CONCATENATE((INDEX($A$7:$A$67,SMALL(IF($AF$7:$AF$67&lt;&gt;"",IF($AC$7:$AC$67&lt;&gt;"",ROW($AC$7:$AC$67)-MIN(ROW($AC$7:$AC$67))+1,""),""),ROW()-ROW(A$70)+1))),),"")</f>
        <v/>
      </c>
      <c r="AH115" s="0" t="str">
        <f aca="false" t="array" ref="AH115:AH115">IFERROR(CONCATENATE((INDEX($AK$7:$AK$67,SMALL(IF($AK$7:$AK$67&lt;&gt;"",IF($AH$7:$AH$67&lt;&gt;"",ROW($AH$7:$AH$67)-MIN(ROW($AH$7:$AH$67))+1,""),""),ROW()-ROW(A$70)+1)))," "),"")</f>
        <v/>
      </c>
      <c r="AI115" s="0" t="str">
        <f aca="false" t="array" ref="AI115:AI115">IFERROR(CONCATENATE(TEXT(INDEX($AH$7:$AH$67,SMALL(IF($AK$7:$AK$67&lt;&gt;"",IF($AH$7:$AH$67&lt;&gt;"",ROW($AH$7:$AH$67)-MIN(ROW($AH$7:$AH$67))+1,""),""),ROW()-ROW(A$70)+1)),"##0")," "),"")</f>
        <v/>
      </c>
      <c r="AJ115" s="0" t="str">
        <f aca="false" t="array" ref="AJ115:AJ115">IFERROR(CONCATENATE((INDEX($A$7:$A$67,SMALL(IF($AK$7:$AK$67&lt;&gt;"",IF($AH$7:$AH$67&lt;&gt;"",ROW($AH$7:$AH$67)-MIN(ROW($AH$7:$AH$67))+1,""),""),ROW()-ROW(A$70)+1))),),"")</f>
        <v/>
      </c>
    </row>
    <row r="116" customFormat="false" ht="15" hidden="false" customHeight="false" outlineLevel="0" collapsed="false">
      <c r="I116" s="0" t="str">
        <f aca="false" t="array" ref="I116:I116">IFERROR(CONCATENATE(TEXT(INDEX($I$7:$I$67,SMALL(IF($L$7:$L$67&lt;&gt;"",IF($I$7:$I$67&lt;&gt;"",ROW($I$7:$I$67)-MIN(ROW($I$7:$I$67))+1,""),""),ROW()-ROW(A$70)+1)),"##0"),","),"")</f>
        <v/>
      </c>
      <c r="J116" s="0" t="str">
        <f aca="false" t="array" ref="J116:J116">IFERROR(CONCATENATE((INDEX($L$7:$L$67,SMALL(IF($L$7:$L$67&lt;&gt;"",IF($I$7:$I$67&lt;&gt;"",ROW($I$7:$I$67)-MIN(ROW($I$7:$I$67))+1,""),""),ROW()-ROW(A$70)+1))),","),"")</f>
        <v/>
      </c>
      <c r="K116" s="0" t="str">
        <f aca="false" t="array" ref="K116:K116">IFERROR(CONCATENATE((INDEX($A$7:$A$67,SMALL(IF($L$7:$L$67&lt;&gt;"",IF($I$7:$I$67&lt;&gt;"",ROW($I$7:$I$67)-MIN(ROW($I$7:$I$67))+1,""),""),ROW()-ROW(A$70)+1))),),"")</f>
        <v/>
      </c>
      <c r="N116" s="0" t="str">
        <f aca="false" t="array" ref="N116:N116">IFERROR(CONCATENATE((INDEX($Q$7:$Q$67,SMALL(IF($Q$7:$Q$67&lt;&gt;"",IF($N$7:$N$67&lt;&gt;"",ROW($N$7:$N$67)-MIN(ROW($N$7:$N$67))+1,""),""),ROW()-ROW(A$70)+1)))," "),"")</f>
        <v/>
      </c>
      <c r="O116" s="0" t="str">
        <f aca="false" t="array" ref="O116:O116">IFERROR(CONCATENATE(TEXT(INDEX($N$7:$N$67,SMALL(IF($Q$7:$Q$67&lt;&gt;"",IF($N$7:$N$67&lt;&gt;"",ROW($N$7:$N$67)-MIN(ROW($N$7:$N$67))+1,""),""),ROW()-ROW(A$70)+1)),"##0")," "),"")</f>
        <v/>
      </c>
      <c r="P116" s="0" t="str">
        <f aca="false" t="array" ref="P116:P116">IFERROR(CONCATENATE((INDEX($A$7:$A$67,SMALL(IF($Q$7:$Q$67&lt;&gt;"",IF($N$7:$N$67&lt;&gt;"",ROW($N$7:$N$67)-MIN(ROW($N$7:$N$67))+1,""),""),ROW()-ROW(A$70)+1))),),"")</f>
        <v/>
      </c>
      <c r="S116" s="0" t="str">
        <f aca="false" t="array" ref="S116:S116">IFERROR(CONCATENATE((INDEX($V$7:$V$67,SMALL(IF($V$7:$V$67&lt;&gt;"",IF($S$7:$S$67&lt;&gt;"",ROW($S$7:$S$67)-MIN(ROW($S$7:$S$67))+1,""),""),ROW()-ROW(A$70)+1)))," "),"")</f>
        <v/>
      </c>
      <c r="T116" s="0" t="str">
        <f aca="false" t="array" ref="T116:T116">IFERROR(CONCATENATE(TEXT(INDEX($S$7:$S$67,SMALL(IF($V$7:$V$67&lt;&gt;"",IF($S$7:$S$67&lt;&gt;"",ROW($S$7:$S$67)-MIN(ROW($S$7:$S$67))+1,""),""),ROW()-ROW(A$70)+1)),"##0")," "),"")</f>
        <v/>
      </c>
      <c r="U116" s="0" t="str">
        <f aca="false" t="array" ref="U116:U116">IFERROR(CONCATENATE((INDEX($A$7:$A$67,SMALL(IF($V$7:$V$67&lt;&gt;"",IF($S$7:$S$67&lt;&gt;"",ROW($S$7:$S$67)-MIN(ROW($S$7:$S$67))+1,""),""),ROW()-ROW(A$70)+1))),),"")</f>
        <v/>
      </c>
      <c r="X116" s="0" t="str">
        <f aca="false" t="array" ref="X116:X116">IFERROR(CONCATENATE((INDEX($AA$7:$AA$67,SMALL(IF($AA$7:$AA$67&lt;&gt;"",IF($X$7:$X$67&lt;&gt;"",ROW($X$7:$X$67)-MIN(ROW($X$7:$X$67))+1,""),""),ROW()-ROW(A$70)+1))),","),"")</f>
        <v/>
      </c>
      <c r="Y116" s="0" t="str">
        <f aca="false" t="array" ref="Y116:Y116">IFERROR(CONCATENATE(TEXT(INDEX($X$7:$X$67,SMALL(IF($AA$7:$AA$67&lt;&gt;"",IF($X$7:$X$67&lt;&gt;"",ROW($X$7:$X$67)-MIN(ROW($X$7:$X$67))+1,""),""),ROW()-ROW(A$70)+1)),"##0"),","),"")</f>
        <v/>
      </c>
      <c r="Z116" s="0" t="str">
        <f aca="false" t="array" ref="Z116:Z116">IFERROR(CONCATENATE((INDEX($A$7:$A$67,SMALL(IF($AA$7:$AA$67&lt;&gt;"",IF($X$7:$X$67&lt;&gt;"",ROW($X$7:$X$67)-MIN(ROW($X$7:$X$67))+1,""),""),ROW()-ROW(A$70)+1))),),"")</f>
        <v/>
      </c>
      <c r="AC116" s="0" t="str">
        <f aca="false" t="array" ref="AC116:AC116">IFERROR(CONCATENATE((INDEX($AF$7:$AF$67,SMALL(IF($AF$7:$AF$67&lt;&gt;"",IF($AC$7:$AC$67&lt;&gt;"",ROW($AC$7:$AC$67)-MIN(ROW($AC$7:$AC$67))+1,""),""),ROW()-ROW(A$70)+1)))," "),"")</f>
        <v/>
      </c>
      <c r="AD116" s="0" t="str">
        <f aca="false" t="array" ref="AD116:AD116">IFERROR(CONCATENATE(TEXT(INDEX($AC$7:$AC$67,SMALL(IF($AF$7:$AF$67&lt;&gt;"",IF($AC$7:$AC$67&lt;&gt;"",ROW($AC$7:$AC$67)-MIN(ROW($AC$7:$AC$67))+1,""),""),ROW()-ROW(A$70)+1)),"##0")," "),"")</f>
        <v/>
      </c>
      <c r="AE116" s="0" t="str">
        <f aca="false" t="array" ref="AE116:AE116">IFERROR(CONCATENATE((INDEX($A$7:$A$67,SMALL(IF($AF$7:$AF$67&lt;&gt;"",IF($AC$7:$AC$67&lt;&gt;"",ROW($AC$7:$AC$67)-MIN(ROW($AC$7:$AC$67))+1,""),""),ROW()-ROW(A$70)+1))),),"")</f>
        <v/>
      </c>
      <c r="AH116" s="0" t="str">
        <f aca="false" t="array" ref="AH116:AH116">IFERROR(CONCATENATE((INDEX($AK$7:$AK$67,SMALL(IF($AK$7:$AK$67&lt;&gt;"",IF($AH$7:$AH$67&lt;&gt;"",ROW($AH$7:$AH$67)-MIN(ROW($AH$7:$AH$67))+1,""),""),ROW()-ROW(A$70)+1)))," "),"")</f>
        <v/>
      </c>
      <c r="AI116" s="0" t="str">
        <f aca="false" t="array" ref="AI116:AI116">IFERROR(CONCATENATE(TEXT(INDEX($AH$7:$AH$67,SMALL(IF($AK$7:$AK$67&lt;&gt;"",IF($AH$7:$AH$67&lt;&gt;"",ROW($AH$7:$AH$67)-MIN(ROW($AH$7:$AH$67))+1,""),""),ROW()-ROW(A$70)+1)),"##0")," "),"")</f>
        <v/>
      </c>
      <c r="AJ116" s="0" t="str">
        <f aca="false" t="array" ref="AJ116:AJ116">IFERROR(CONCATENATE((INDEX($A$7:$A$67,SMALL(IF($AK$7:$AK$67&lt;&gt;"",IF($AH$7:$AH$67&lt;&gt;"",ROW($AH$7:$AH$67)-MIN(ROW($AH$7:$AH$67))+1,""),""),ROW()-ROW(A$70)+1))),),"")</f>
        <v/>
      </c>
    </row>
    <row r="117" customFormat="false" ht="15" hidden="false" customHeight="false" outlineLevel="0" collapsed="false">
      <c r="I117" s="0" t="str">
        <f aca="false" t="array" ref="I117:I117">IFERROR(CONCATENATE(TEXT(INDEX($I$7:$I$67,SMALL(IF($L$7:$L$67&lt;&gt;"",IF($I$7:$I$67&lt;&gt;"",ROW($I$7:$I$67)-MIN(ROW($I$7:$I$67))+1,""),""),ROW()-ROW(A$70)+1)),"##0"),","),"")</f>
        <v/>
      </c>
      <c r="J117" s="0" t="str">
        <f aca="false" t="array" ref="J117:J117">IFERROR(CONCATENATE((INDEX($L$7:$L$67,SMALL(IF($L$7:$L$67&lt;&gt;"",IF($I$7:$I$67&lt;&gt;"",ROW($I$7:$I$67)-MIN(ROW($I$7:$I$67))+1,""),""),ROW()-ROW(A$70)+1))),","),"")</f>
        <v/>
      </c>
      <c r="K117" s="0" t="str">
        <f aca="false" t="array" ref="K117:K117">IFERROR(CONCATENATE((INDEX($A$7:$A$67,SMALL(IF($L$7:$L$67&lt;&gt;"",IF($I$7:$I$67&lt;&gt;"",ROW($I$7:$I$67)-MIN(ROW($I$7:$I$67))+1,""),""),ROW()-ROW(A$70)+1))),),"")</f>
        <v/>
      </c>
      <c r="N117" s="0" t="str">
        <f aca="false" t="array" ref="N117:N117">IFERROR(CONCATENATE((INDEX($Q$7:$Q$67,SMALL(IF($Q$7:$Q$67&lt;&gt;"",IF($N$7:$N$67&lt;&gt;"",ROW($N$7:$N$67)-MIN(ROW($N$7:$N$67))+1,""),""),ROW()-ROW(A$70)+1)))," "),"")</f>
        <v/>
      </c>
      <c r="O117" s="0" t="str">
        <f aca="false" t="array" ref="O117:O117">IFERROR(CONCATENATE(TEXT(INDEX($N$7:$N$67,SMALL(IF($Q$7:$Q$67&lt;&gt;"",IF($N$7:$N$67&lt;&gt;"",ROW($N$7:$N$67)-MIN(ROW($N$7:$N$67))+1,""),""),ROW()-ROW(A$70)+1)),"##0")," "),"")</f>
        <v/>
      </c>
      <c r="P117" s="0" t="str">
        <f aca="false" t="array" ref="P117:P117">IFERROR(CONCATENATE((INDEX($A$7:$A$67,SMALL(IF($Q$7:$Q$67&lt;&gt;"",IF($N$7:$N$67&lt;&gt;"",ROW($N$7:$N$67)-MIN(ROW($N$7:$N$67))+1,""),""),ROW()-ROW(A$70)+1))),),"")</f>
        <v/>
      </c>
      <c r="S117" s="0" t="str">
        <f aca="false" t="array" ref="S117:S117">IFERROR(CONCATENATE((INDEX($V$7:$V$67,SMALL(IF($V$7:$V$67&lt;&gt;"",IF($S$7:$S$67&lt;&gt;"",ROW($S$7:$S$67)-MIN(ROW($S$7:$S$67))+1,""),""),ROW()-ROW(A$70)+1)))," "),"")</f>
        <v/>
      </c>
      <c r="T117" s="0" t="str">
        <f aca="false" t="array" ref="T117:T117">IFERROR(CONCATENATE(TEXT(INDEX($S$7:$S$67,SMALL(IF($V$7:$V$67&lt;&gt;"",IF($S$7:$S$67&lt;&gt;"",ROW($S$7:$S$67)-MIN(ROW($S$7:$S$67))+1,""),""),ROW()-ROW(A$70)+1)),"##0")," "),"")</f>
        <v/>
      </c>
      <c r="U117" s="0" t="str">
        <f aca="false" t="array" ref="U117:U117">IFERROR(CONCATENATE((INDEX($A$7:$A$67,SMALL(IF($V$7:$V$67&lt;&gt;"",IF($S$7:$S$67&lt;&gt;"",ROW($S$7:$S$67)-MIN(ROW($S$7:$S$67))+1,""),""),ROW()-ROW(A$70)+1))),),"")</f>
        <v/>
      </c>
      <c r="X117" s="0" t="str">
        <f aca="false" t="array" ref="X117:X117">IFERROR(CONCATENATE((INDEX($AA$7:$AA$67,SMALL(IF($AA$7:$AA$67&lt;&gt;"",IF($X$7:$X$67&lt;&gt;"",ROW($X$7:$X$67)-MIN(ROW($X$7:$X$67))+1,""),""),ROW()-ROW(A$70)+1))),","),"")</f>
        <v/>
      </c>
      <c r="Y117" s="0" t="str">
        <f aca="false" t="array" ref="Y117:Y117">IFERROR(CONCATENATE(TEXT(INDEX($X$7:$X$67,SMALL(IF($AA$7:$AA$67&lt;&gt;"",IF($X$7:$X$67&lt;&gt;"",ROW($X$7:$X$67)-MIN(ROW($X$7:$X$67))+1,""),""),ROW()-ROW(A$70)+1)),"##0"),","),"")</f>
        <v/>
      </c>
      <c r="Z117" s="0" t="str">
        <f aca="false" t="array" ref="Z117:Z117">IFERROR(CONCATENATE((INDEX($A$7:$A$67,SMALL(IF($AA$7:$AA$67&lt;&gt;"",IF($X$7:$X$67&lt;&gt;"",ROW($X$7:$X$67)-MIN(ROW($X$7:$X$67))+1,""),""),ROW()-ROW(A$70)+1))),),"")</f>
        <v/>
      </c>
      <c r="AC117" s="0" t="str">
        <f aca="false" t="array" ref="AC117:AC117">IFERROR(CONCATENATE((INDEX($AF$7:$AF$67,SMALL(IF($AF$7:$AF$67&lt;&gt;"",IF($AC$7:$AC$67&lt;&gt;"",ROW($AC$7:$AC$67)-MIN(ROW($AC$7:$AC$67))+1,""),""),ROW()-ROW(A$70)+1)))," "),"")</f>
        <v/>
      </c>
      <c r="AD117" s="0" t="str">
        <f aca="false" t="array" ref="AD117:AD117">IFERROR(CONCATENATE(TEXT(INDEX($AC$7:$AC$67,SMALL(IF($AF$7:$AF$67&lt;&gt;"",IF($AC$7:$AC$67&lt;&gt;"",ROW($AC$7:$AC$67)-MIN(ROW($AC$7:$AC$67))+1,""),""),ROW()-ROW(A$70)+1)),"##0")," "),"")</f>
        <v/>
      </c>
      <c r="AE117" s="0" t="str">
        <f aca="false" t="array" ref="AE117:AE117">IFERROR(CONCATENATE((INDEX($A$7:$A$67,SMALL(IF($AF$7:$AF$67&lt;&gt;"",IF($AC$7:$AC$67&lt;&gt;"",ROW($AC$7:$AC$67)-MIN(ROW($AC$7:$AC$67))+1,""),""),ROW()-ROW(A$70)+1))),),"")</f>
        <v/>
      </c>
      <c r="AH117" s="0" t="str">
        <f aca="false" t="array" ref="AH117:AH117">IFERROR(CONCATENATE((INDEX($AK$7:$AK$67,SMALL(IF($AK$7:$AK$67&lt;&gt;"",IF($AH$7:$AH$67&lt;&gt;"",ROW($AH$7:$AH$67)-MIN(ROW($AH$7:$AH$67))+1,""),""),ROW()-ROW(A$70)+1)))," "),"")</f>
        <v/>
      </c>
      <c r="AI117" s="0" t="str">
        <f aca="false" t="array" ref="AI117:AI117">IFERROR(CONCATENATE(TEXT(INDEX($AH$7:$AH$67,SMALL(IF($AK$7:$AK$67&lt;&gt;"",IF($AH$7:$AH$67&lt;&gt;"",ROW($AH$7:$AH$67)-MIN(ROW($AH$7:$AH$67))+1,""),""),ROW()-ROW(A$70)+1)),"##0")," "),"")</f>
        <v/>
      </c>
      <c r="AJ117" s="0" t="str">
        <f aca="false" t="array" ref="AJ117:AJ117">IFERROR(CONCATENATE((INDEX($A$7:$A$67,SMALL(IF($AK$7:$AK$67&lt;&gt;"",IF($AH$7:$AH$67&lt;&gt;"",ROW($AH$7:$AH$67)-MIN(ROW($AH$7:$AH$67))+1,""),""),ROW()-ROW(A$70)+1))),),"")</f>
        <v/>
      </c>
    </row>
    <row r="118" customFormat="false" ht="15" hidden="false" customHeight="false" outlineLevel="0" collapsed="false">
      <c r="I118" s="0" t="str">
        <f aca="false" t="array" ref="I118:I118">IFERROR(CONCATENATE(TEXT(INDEX($I$7:$I$67,SMALL(IF($L$7:$L$67&lt;&gt;"",IF($I$7:$I$67&lt;&gt;"",ROW($I$7:$I$67)-MIN(ROW($I$7:$I$67))+1,""),""),ROW()-ROW(A$70)+1)),"##0"),","),"")</f>
        <v/>
      </c>
      <c r="J118" s="0" t="str">
        <f aca="false" t="array" ref="J118:J118">IFERROR(CONCATENATE((INDEX($L$7:$L$67,SMALL(IF($L$7:$L$67&lt;&gt;"",IF($I$7:$I$67&lt;&gt;"",ROW($I$7:$I$67)-MIN(ROW($I$7:$I$67))+1,""),""),ROW()-ROW(A$70)+1))),","),"")</f>
        <v/>
      </c>
      <c r="K118" s="0" t="str">
        <f aca="false" t="array" ref="K118:K118">IFERROR(CONCATENATE((INDEX($A$7:$A$67,SMALL(IF($L$7:$L$67&lt;&gt;"",IF($I$7:$I$67&lt;&gt;"",ROW($I$7:$I$67)-MIN(ROW($I$7:$I$67))+1,""),""),ROW()-ROW(A$70)+1))),),"")</f>
        <v/>
      </c>
      <c r="N118" s="0" t="str">
        <f aca="false" t="array" ref="N118:N118">IFERROR(CONCATENATE((INDEX($Q$7:$Q$67,SMALL(IF($Q$7:$Q$67&lt;&gt;"",IF($N$7:$N$67&lt;&gt;"",ROW($N$7:$N$67)-MIN(ROW($N$7:$N$67))+1,""),""),ROW()-ROW(A$70)+1)))," "),"")</f>
        <v/>
      </c>
      <c r="O118" s="0" t="str">
        <f aca="false" t="array" ref="O118:O118">IFERROR(CONCATENATE(TEXT(INDEX($N$7:$N$67,SMALL(IF($Q$7:$Q$67&lt;&gt;"",IF($N$7:$N$67&lt;&gt;"",ROW($N$7:$N$67)-MIN(ROW($N$7:$N$67))+1,""),""),ROW()-ROW(A$70)+1)),"##0")," "),"")</f>
        <v/>
      </c>
      <c r="P118" s="0" t="str">
        <f aca="false" t="array" ref="P118:P118">IFERROR(CONCATENATE((INDEX($A$7:$A$67,SMALL(IF($Q$7:$Q$67&lt;&gt;"",IF($N$7:$N$67&lt;&gt;"",ROW($N$7:$N$67)-MIN(ROW($N$7:$N$67))+1,""),""),ROW()-ROW(A$70)+1))),),"")</f>
        <v/>
      </c>
      <c r="S118" s="0" t="str">
        <f aca="false" t="array" ref="S118:S118">IFERROR(CONCATENATE((INDEX($V$7:$V$67,SMALL(IF($V$7:$V$67&lt;&gt;"",IF($S$7:$S$67&lt;&gt;"",ROW($S$7:$S$67)-MIN(ROW($S$7:$S$67))+1,""),""),ROW()-ROW(A$70)+1)))," "),"")</f>
        <v/>
      </c>
      <c r="T118" s="0" t="str">
        <f aca="false" t="array" ref="T118:T118">IFERROR(CONCATENATE(TEXT(INDEX($S$7:$S$67,SMALL(IF($V$7:$V$67&lt;&gt;"",IF($S$7:$S$67&lt;&gt;"",ROW($S$7:$S$67)-MIN(ROW($S$7:$S$67))+1,""),""),ROW()-ROW(A$70)+1)),"##0")," "),"")</f>
        <v/>
      </c>
      <c r="U118" s="0" t="str">
        <f aca="false" t="array" ref="U118:U118">IFERROR(CONCATENATE((INDEX($A$7:$A$67,SMALL(IF($V$7:$V$67&lt;&gt;"",IF($S$7:$S$67&lt;&gt;"",ROW($S$7:$S$67)-MIN(ROW($S$7:$S$67))+1,""),""),ROW()-ROW(A$70)+1))),),"")</f>
        <v/>
      </c>
      <c r="X118" s="0" t="str">
        <f aca="false" t="array" ref="X118:X118">IFERROR(CONCATENATE((INDEX($AA$7:$AA$67,SMALL(IF($AA$7:$AA$67&lt;&gt;"",IF($X$7:$X$67&lt;&gt;"",ROW($X$7:$X$67)-MIN(ROW($X$7:$X$67))+1,""),""),ROW()-ROW(A$70)+1))),","),"")</f>
        <v/>
      </c>
      <c r="Y118" s="0" t="str">
        <f aca="false" t="array" ref="Y118:Y118">IFERROR(CONCATENATE(TEXT(INDEX($X$7:$X$67,SMALL(IF($AA$7:$AA$67&lt;&gt;"",IF($X$7:$X$67&lt;&gt;"",ROW($X$7:$X$67)-MIN(ROW($X$7:$X$67))+1,""),""),ROW()-ROW(A$70)+1)),"##0"),","),"")</f>
        <v/>
      </c>
      <c r="Z118" s="0" t="str">
        <f aca="false" t="array" ref="Z118:Z118">IFERROR(CONCATENATE((INDEX($A$7:$A$67,SMALL(IF($AA$7:$AA$67&lt;&gt;"",IF($X$7:$X$67&lt;&gt;"",ROW($X$7:$X$67)-MIN(ROW($X$7:$X$67))+1,""),""),ROW()-ROW(A$70)+1))),),"")</f>
        <v/>
      </c>
      <c r="AC118" s="0" t="str">
        <f aca="false" t="array" ref="AC118:AC118">IFERROR(CONCATENATE((INDEX($AF$7:$AF$67,SMALL(IF($AF$7:$AF$67&lt;&gt;"",IF($AC$7:$AC$67&lt;&gt;"",ROW($AC$7:$AC$67)-MIN(ROW($AC$7:$AC$67))+1,""),""),ROW()-ROW(A$70)+1)))," "),"")</f>
        <v/>
      </c>
      <c r="AD118" s="0" t="str">
        <f aca="false" t="array" ref="AD118:AD118">IFERROR(CONCATENATE(TEXT(INDEX($AC$7:$AC$67,SMALL(IF($AF$7:$AF$67&lt;&gt;"",IF($AC$7:$AC$67&lt;&gt;"",ROW($AC$7:$AC$67)-MIN(ROW($AC$7:$AC$67))+1,""),""),ROW()-ROW(A$70)+1)),"##0")," "),"")</f>
        <v/>
      </c>
      <c r="AE118" s="0" t="str">
        <f aca="false" t="array" ref="AE118:AE118">IFERROR(CONCATENATE((INDEX($A$7:$A$67,SMALL(IF($AF$7:$AF$67&lt;&gt;"",IF($AC$7:$AC$67&lt;&gt;"",ROW($AC$7:$AC$67)-MIN(ROW($AC$7:$AC$67))+1,""),""),ROW()-ROW(A$70)+1))),),"")</f>
        <v/>
      </c>
      <c r="AH118" s="0" t="str">
        <f aca="false" t="array" ref="AH118:AH118">IFERROR(CONCATENATE((INDEX($AK$7:$AK$67,SMALL(IF($AK$7:$AK$67&lt;&gt;"",IF($AH$7:$AH$67&lt;&gt;"",ROW($AH$7:$AH$67)-MIN(ROW($AH$7:$AH$67))+1,""),""),ROW()-ROW(A$70)+1)))," "),"")</f>
        <v/>
      </c>
      <c r="AI118" s="0" t="str">
        <f aca="false" t="array" ref="AI118:AI118">IFERROR(CONCATENATE(TEXT(INDEX($AH$7:$AH$67,SMALL(IF($AK$7:$AK$67&lt;&gt;"",IF($AH$7:$AH$67&lt;&gt;"",ROW($AH$7:$AH$67)-MIN(ROW($AH$7:$AH$67))+1,""),""),ROW()-ROW(A$70)+1)),"##0")," "),"")</f>
        <v/>
      </c>
      <c r="AJ118" s="0" t="str">
        <f aca="false" t="array" ref="AJ118:AJ118">IFERROR(CONCATENATE((INDEX($A$7:$A$67,SMALL(IF($AK$7:$AK$67&lt;&gt;"",IF($AH$7:$AH$67&lt;&gt;"",ROW($AH$7:$AH$67)-MIN(ROW($AH$7:$AH$67))+1,""),""),ROW()-ROW(A$70)+1))),),"")</f>
        <v/>
      </c>
    </row>
    <row r="119" customFormat="false" ht="15" hidden="false" customHeight="false" outlineLevel="0" collapsed="false">
      <c r="I119" s="0" t="str">
        <f aca="false" t="array" ref="I119:I119">IFERROR(CONCATENATE(TEXT(INDEX($I$7:$I$67,SMALL(IF($L$7:$L$67&lt;&gt;"",IF($I$7:$I$67&lt;&gt;"",ROW($I$7:$I$67)-MIN(ROW($I$7:$I$67))+1,""),""),ROW()-ROW(A$70)+1)),"##0"),","),"")</f>
        <v/>
      </c>
      <c r="J119" s="0" t="str">
        <f aca="false" t="array" ref="J119:J119">IFERROR(CONCATENATE((INDEX($L$7:$L$67,SMALL(IF($L$7:$L$67&lt;&gt;"",IF($I$7:$I$67&lt;&gt;"",ROW($I$7:$I$67)-MIN(ROW($I$7:$I$67))+1,""),""),ROW()-ROW(A$70)+1))),","),"")</f>
        <v/>
      </c>
      <c r="K119" s="0" t="str">
        <f aca="false" t="array" ref="K119:K119">IFERROR(CONCATENATE((INDEX($A$7:$A$67,SMALL(IF($L$7:$L$67&lt;&gt;"",IF($I$7:$I$67&lt;&gt;"",ROW($I$7:$I$67)-MIN(ROW($I$7:$I$67))+1,""),""),ROW()-ROW(A$70)+1))),),"")</f>
        <v/>
      </c>
      <c r="N119" s="0" t="str">
        <f aca="false" t="array" ref="N119:N119">IFERROR(CONCATENATE((INDEX($Q$7:$Q$67,SMALL(IF($Q$7:$Q$67&lt;&gt;"",IF($N$7:$N$67&lt;&gt;"",ROW($N$7:$N$67)-MIN(ROW($N$7:$N$67))+1,""),""),ROW()-ROW(A$70)+1)))," "),"")</f>
        <v/>
      </c>
      <c r="O119" s="0" t="str">
        <f aca="false" t="array" ref="O119:O119">IFERROR(CONCATENATE(TEXT(INDEX($N$7:$N$67,SMALL(IF($Q$7:$Q$67&lt;&gt;"",IF($N$7:$N$67&lt;&gt;"",ROW($N$7:$N$67)-MIN(ROW($N$7:$N$67))+1,""),""),ROW()-ROW(A$70)+1)),"##0")," "),"")</f>
        <v/>
      </c>
      <c r="P119" s="0" t="str">
        <f aca="false" t="array" ref="P119:P119">IFERROR(CONCATENATE((INDEX($A$7:$A$67,SMALL(IF($Q$7:$Q$67&lt;&gt;"",IF($N$7:$N$67&lt;&gt;"",ROW($N$7:$N$67)-MIN(ROW($N$7:$N$67))+1,""),""),ROW()-ROW(A$70)+1))),),"")</f>
        <v/>
      </c>
      <c r="S119" s="0" t="str">
        <f aca="false" t="array" ref="S119:S119">IFERROR(CONCATENATE((INDEX($V$7:$V$67,SMALL(IF($V$7:$V$67&lt;&gt;"",IF($S$7:$S$67&lt;&gt;"",ROW($S$7:$S$67)-MIN(ROW($S$7:$S$67))+1,""),""),ROW()-ROW(A$70)+1)))," "),"")</f>
        <v/>
      </c>
      <c r="T119" s="0" t="str">
        <f aca="false" t="array" ref="T119:T119">IFERROR(CONCATENATE(TEXT(INDEX($S$7:$S$67,SMALL(IF($V$7:$V$67&lt;&gt;"",IF($S$7:$S$67&lt;&gt;"",ROW($S$7:$S$67)-MIN(ROW($S$7:$S$67))+1,""),""),ROW()-ROW(A$70)+1)),"##0")," "),"")</f>
        <v/>
      </c>
      <c r="U119" s="0" t="str">
        <f aca="false" t="array" ref="U119:U119">IFERROR(CONCATENATE((INDEX($A$7:$A$67,SMALL(IF($V$7:$V$67&lt;&gt;"",IF($S$7:$S$67&lt;&gt;"",ROW($S$7:$S$67)-MIN(ROW($S$7:$S$67))+1,""),""),ROW()-ROW(A$70)+1))),),"")</f>
        <v/>
      </c>
      <c r="X119" s="0" t="str">
        <f aca="false" t="array" ref="X119:X119">IFERROR(CONCATENATE((INDEX($AA$7:$AA$67,SMALL(IF($AA$7:$AA$67&lt;&gt;"",IF($X$7:$X$67&lt;&gt;"",ROW($X$7:$X$67)-MIN(ROW($X$7:$X$67))+1,""),""),ROW()-ROW(A$70)+1))),","),"")</f>
        <v/>
      </c>
      <c r="Y119" s="0" t="str">
        <f aca="false" t="array" ref="Y119:Y119">IFERROR(CONCATENATE(TEXT(INDEX($X$7:$X$67,SMALL(IF($AA$7:$AA$67&lt;&gt;"",IF($X$7:$X$67&lt;&gt;"",ROW($X$7:$X$67)-MIN(ROW($X$7:$X$67))+1,""),""),ROW()-ROW(A$70)+1)),"##0"),","),"")</f>
        <v/>
      </c>
      <c r="Z119" s="0" t="str">
        <f aca="false" t="array" ref="Z119:Z119">IFERROR(CONCATENATE((INDEX($A$7:$A$67,SMALL(IF($AA$7:$AA$67&lt;&gt;"",IF($X$7:$X$67&lt;&gt;"",ROW($X$7:$X$67)-MIN(ROW($X$7:$X$67))+1,""),""),ROW()-ROW(A$70)+1))),),"")</f>
        <v/>
      </c>
      <c r="AC119" s="0" t="str">
        <f aca="false" t="array" ref="AC119:AC119">IFERROR(CONCATENATE((INDEX($AF$7:$AF$67,SMALL(IF($AF$7:$AF$67&lt;&gt;"",IF($AC$7:$AC$67&lt;&gt;"",ROW($AC$7:$AC$67)-MIN(ROW($AC$7:$AC$67))+1,""),""),ROW()-ROW(A$70)+1)))," "),"")</f>
        <v/>
      </c>
      <c r="AD119" s="0" t="str">
        <f aca="false" t="array" ref="AD119:AD119">IFERROR(CONCATENATE(TEXT(INDEX($AC$7:$AC$67,SMALL(IF($AF$7:$AF$67&lt;&gt;"",IF($AC$7:$AC$67&lt;&gt;"",ROW($AC$7:$AC$67)-MIN(ROW($AC$7:$AC$67))+1,""),""),ROW()-ROW(A$70)+1)),"##0")," "),"")</f>
        <v/>
      </c>
      <c r="AE119" s="0" t="str">
        <f aca="false" t="array" ref="AE119:AE119">IFERROR(CONCATENATE((INDEX($A$7:$A$67,SMALL(IF($AF$7:$AF$67&lt;&gt;"",IF($AC$7:$AC$67&lt;&gt;"",ROW($AC$7:$AC$67)-MIN(ROW($AC$7:$AC$67))+1,""),""),ROW()-ROW(A$70)+1))),),"")</f>
        <v/>
      </c>
      <c r="AH119" s="0" t="str">
        <f aca="false" t="array" ref="AH119:AH119">IFERROR(CONCATENATE((INDEX($AK$7:$AK$67,SMALL(IF($AK$7:$AK$67&lt;&gt;"",IF($AH$7:$AH$67&lt;&gt;"",ROW($AH$7:$AH$67)-MIN(ROW($AH$7:$AH$67))+1,""),""),ROW()-ROW(A$70)+1)))," "),"")</f>
        <v/>
      </c>
      <c r="AI119" s="0" t="str">
        <f aca="false" t="array" ref="AI119:AI119">IFERROR(CONCATENATE(TEXT(INDEX($AH$7:$AH$67,SMALL(IF($AK$7:$AK$67&lt;&gt;"",IF($AH$7:$AH$67&lt;&gt;"",ROW($AH$7:$AH$67)-MIN(ROW($AH$7:$AH$67))+1,""),""),ROW()-ROW(A$70)+1)),"##0")," "),"")</f>
        <v/>
      </c>
      <c r="AJ119" s="0" t="str">
        <f aca="false" t="array" ref="AJ119:AJ119">IFERROR(CONCATENATE((INDEX($A$7:$A$67,SMALL(IF($AK$7:$AK$67&lt;&gt;"",IF($AH$7:$AH$67&lt;&gt;"",ROW($AH$7:$AH$67)-MIN(ROW($AH$7:$AH$67))+1,""),""),ROW()-ROW(A$70)+1))),),"")</f>
        <v/>
      </c>
    </row>
    <row r="120" customFormat="false" ht="15" hidden="false" customHeight="false" outlineLevel="0" collapsed="false">
      <c r="I120" s="0" t="str">
        <f aca="false" t="array" ref="I120:I120">IFERROR(CONCATENATE(TEXT(INDEX($I$7:$I$67,SMALL(IF($L$7:$L$67&lt;&gt;"",IF($I$7:$I$67&lt;&gt;"",ROW($I$7:$I$67)-MIN(ROW($I$7:$I$67))+1,""),""),ROW()-ROW(A$70)+1)),"##0"),","),"")</f>
        <v/>
      </c>
      <c r="J120" s="0" t="str">
        <f aca="false" t="array" ref="J120:J120">IFERROR(CONCATENATE((INDEX($L$7:$L$67,SMALL(IF($L$7:$L$67&lt;&gt;"",IF($I$7:$I$67&lt;&gt;"",ROW($I$7:$I$67)-MIN(ROW($I$7:$I$67))+1,""),""),ROW()-ROW(A$70)+1))),","),"")</f>
        <v/>
      </c>
      <c r="K120" s="0" t="str">
        <f aca="false" t="array" ref="K120:K120">IFERROR(CONCATENATE((INDEX($A$7:$A$67,SMALL(IF($L$7:$L$67&lt;&gt;"",IF($I$7:$I$67&lt;&gt;"",ROW($I$7:$I$67)-MIN(ROW($I$7:$I$67))+1,""),""),ROW()-ROW(A$70)+1))),),"")</f>
        <v/>
      </c>
      <c r="N120" s="0" t="str">
        <f aca="false" t="array" ref="N120:N120">IFERROR(CONCATENATE((INDEX($Q$7:$Q$67,SMALL(IF($Q$7:$Q$67&lt;&gt;"",IF($N$7:$N$67&lt;&gt;"",ROW($N$7:$N$67)-MIN(ROW($N$7:$N$67))+1,""),""),ROW()-ROW(A$70)+1)))," "),"")</f>
        <v/>
      </c>
      <c r="O120" s="0" t="str">
        <f aca="false" t="array" ref="O120:O120">IFERROR(CONCATENATE(TEXT(INDEX($N$7:$N$67,SMALL(IF($Q$7:$Q$67&lt;&gt;"",IF($N$7:$N$67&lt;&gt;"",ROW($N$7:$N$67)-MIN(ROW($N$7:$N$67))+1,""),""),ROW()-ROW(A$70)+1)),"##0")," "),"")</f>
        <v/>
      </c>
      <c r="P120" s="0" t="str">
        <f aca="false" t="array" ref="P120:P120">IFERROR(CONCATENATE((INDEX($A$7:$A$67,SMALL(IF($Q$7:$Q$67&lt;&gt;"",IF($N$7:$N$67&lt;&gt;"",ROW($N$7:$N$67)-MIN(ROW($N$7:$N$67))+1,""),""),ROW()-ROW(A$70)+1))),),"")</f>
        <v/>
      </c>
      <c r="S120" s="0" t="str">
        <f aca="false" t="array" ref="S120:S120">IFERROR(CONCATENATE((INDEX($V$7:$V$67,SMALL(IF($V$7:$V$67&lt;&gt;"",IF($S$7:$S$67&lt;&gt;"",ROW($S$7:$S$67)-MIN(ROW($S$7:$S$67))+1,""),""),ROW()-ROW(A$70)+1)))," "),"")</f>
        <v/>
      </c>
      <c r="T120" s="0" t="str">
        <f aca="false" t="array" ref="T120:T120">IFERROR(CONCATENATE(TEXT(INDEX($S$7:$S$67,SMALL(IF($V$7:$V$67&lt;&gt;"",IF($S$7:$S$67&lt;&gt;"",ROW($S$7:$S$67)-MIN(ROW($S$7:$S$67))+1,""),""),ROW()-ROW(A$70)+1)),"##0")," "),"")</f>
        <v/>
      </c>
      <c r="U120" s="0" t="str">
        <f aca="false" t="array" ref="U120:U120">IFERROR(CONCATENATE((INDEX($A$7:$A$67,SMALL(IF($V$7:$V$67&lt;&gt;"",IF($S$7:$S$67&lt;&gt;"",ROW($S$7:$S$67)-MIN(ROW($S$7:$S$67))+1,""),""),ROW()-ROW(A$70)+1))),),"")</f>
        <v/>
      </c>
      <c r="X120" s="0" t="str">
        <f aca="false" t="array" ref="X120:X120">IFERROR(CONCATENATE((INDEX($AA$7:$AA$67,SMALL(IF($AA$7:$AA$67&lt;&gt;"",IF($X$7:$X$67&lt;&gt;"",ROW($X$7:$X$67)-MIN(ROW($X$7:$X$67))+1,""),""),ROW()-ROW(A$70)+1))),","),"")</f>
        <v/>
      </c>
      <c r="Y120" s="0" t="str">
        <f aca="false" t="array" ref="Y120:Y120">IFERROR(CONCATENATE(TEXT(INDEX($X$7:$X$67,SMALL(IF($AA$7:$AA$67&lt;&gt;"",IF($X$7:$X$67&lt;&gt;"",ROW($X$7:$X$67)-MIN(ROW($X$7:$X$67))+1,""),""),ROW()-ROW(A$70)+1)),"##0"),","),"")</f>
        <v/>
      </c>
      <c r="Z120" s="0" t="str">
        <f aca="false" t="array" ref="Z120:Z120">IFERROR(CONCATENATE((INDEX($A$7:$A$67,SMALL(IF($AA$7:$AA$67&lt;&gt;"",IF($X$7:$X$67&lt;&gt;"",ROW($X$7:$X$67)-MIN(ROW($X$7:$X$67))+1,""),""),ROW()-ROW(A$70)+1))),),"")</f>
        <v/>
      </c>
      <c r="AC120" s="0" t="str">
        <f aca="false" t="array" ref="AC120:AC120">IFERROR(CONCATENATE((INDEX($AF$7:$AF$67,SMALL(IF($AF$7:$AF$67&lt;&gt;"",IF($AC$7:$AC$67&lt;&gt;"",ROW($AC$7:$AC$67)-MIN(ROW($AC$7:$AC$67))+1,""),""),ROW()-ROW(A$70)+1)))," "),"")</f>
        <v/>
      </c>
      <c r="AD120" s="0" t="str">
        <f aca="false" t="array" ref="AD120:AD120">IFERROR(CONCATENATE(TEXT(INDEX($AC$7:$AC$67,SMALL(IF($AF$7:$AF$67&lt;&gt;"",IF($AC$7:$AC$67&lt;&gt;"",ROW($AC$7:$AC$67)-MIN(ROW($AC$7:$AC$67))+1,""),""),ROW()-ROW(A$70)+1)),"##0")," "),"")</f>
        <v/>
      </c>
      <c r="AE120" s="0" t="str">
        <f aca="false" t="array" ref="AE120:AE120">IFERROR(CONCATENATE((INDEX($A$7:$A$67,SMALL(IF($AF$7:$AF$67&lt;&gt;"",IF($AC$7:$AC$67&lt;&gt;"",ROW($AC$7:$AC$67)-MIN(ROW($AC$7:$AC$67))+1,""),""),ROW()-ROW(A$70)+1))),),"")</f>
        <v/>
      </c>
      <c r="AH120" s="0" t="str">
        <f aca="false" t="array" ref="AH120:AH120">IFERROR(CONCATENATE((INDEX($AK$7:$AK$67,SMALL(IF($AK$7:$AK$67&lt;&gt;"",IF($AH$7:$AH$67&lt;&gt;"",ROW($AH$7:$AH$67)-MIN(ROW($AH$7:$AH$67))+1,""),""),ROW()-ROW(A$70)+1)))," "),"")</f>
        <v/>
      </c>
      <c r="AI120" s="0" t="str">
        <f aca="false" t="array" ref="AI120:AI120">IFERROR(CONCATENATE(TEXT(INDEX($AH$7:$AH$67,SMALL(IF($AK$7:$AK$67&lt;&gt;"",IF($AH$7:$AH$67&lt;&gt;"",ROW($AH$7:$AH$67)-MIN(ROW($AH$7:$AH$67))+1,""),""),ROW()-ROW(A$70)+1)),"##0")," "),"")</f>
        <v/>
      </c>
      <c r="AJ120" s="0" t="str">
        <f aca="false" t="array" ref="AJ120:AJ120">IFERROR(CONCATENATE((INDEX($A$7:$A$67,SMALL(IF($AK$7:$AK$67&lt;&gt;"",IF($AH$7:$AH$67&lt;&gt;"",ROW($AH$7:$AH$67)-MIN(ROW($AH$7:$AH$67))+1,""),""),ROW()-ROW(A$70)+1))),),"")</f>
        <v/>
      </c>
    </row>
    <row r="121" customFormat="false" ht="15" hidden="false" customHeight="false" outlineLevel="0" collapsed="false">
      <c r="I121" s="0" t="str">
        <f aca="false" t="array" ref="I121:I121">IFERROR(CONCATENATE(TEXT(INDEX($I$7:$I$67,SMALL(IF($L$7:$L$67&lt;&gt;"",IF($I$7:$I$67&lt;&gt;"",ROW($I$7:$I$67)-MIN(ROW($I$7:$I$67))+1,""),""),ROW()-ROW(A$70)+1)),"##0"),","),"")</f>
        <v/>
      </c>
      <c r="J121" s="0" t="str">
        <f aca="false" t="array" ref="J121:J121">IFERROR(CONCATENATE((INDEX($L$7:$L$67,SMALL(IF($L$7:$L$67&lt;&gt;"",IF($I$7:$I$67&lt;&gt;"",ROW($I$7:$I$67)-MIN(ROW($I$7:$I$67))+1,""),""),ROW()-ROW(A$70)+1))),","),"")</f>
        <v/>
      </c>
      <c r="K121" s="0" t="str">
        <f aca="false" t="array" ref="K121:K121">IFERROR(CONCATENATE((INDEX($A$7:$A$67,SMALL(IF($L$7:$L$67&lt;&gt;"",IF($I$7:$I$67&lt;&gt;"",ROW($I$7:$I$67)-MIN(ROW($I$7:$I$67))+1,""),""),ROW()-ROW(A$70)+1))),),"")</f>
        <v/>
      </c>
      <c r="N121" s="0" t="str">
        <f aca="false" t="array" ref="N121:N121">IFERROR(CONCATENATE((INDEX($Q$7:$Q$67,SMALL(IF($Q$7:$Q$67&lt;&gt;"",IF($N$7:$N$67&lt;&gt;"",ROW($N$7:$N$67)-MIN(ROW($N$7:$N$67))+1,""),""),ROW()-ROW(A$70)+1)))," "),"")</f>
        <v/>
      </c>
      <c r="O121" s="0" t="str">
        <f aca="false" t="array" ref="O121:O121">IFERROR(CONCATENATE(TEXT(INDEX($N$7:$N$67,SMALL(IF($Q$7:$Q$67&lt;&gt;"",IF($N$7:$N$67&lt;&gt;"",ROW($N$7:$N$67)-MIN(ROW($N$7:$N$67))+1,""),""),ROW()-ROW(A$70)+1)),"##0")," "),"")</f>
        <v/>
      </c>
      <c r="P121" s="0" t="str">
        <f aca="false" t="array" ref="P121:P121">IFERROR(CONCATENATE((INDEX($A$7:$A$67,SMALL(IF($Q$7:$Q$67&lt;&gt;"",IF($N$7:$N$67&lt;&gt;"",ROW($N$7:$N$67)-MIN(ROW($N$7:$N$67))+1,""),""),ROW()-ROW(A$70)+1))),),"")</f>
        <v/>
      </c>
      <c r="S121" s="0" t="str">
        <f aca="false" t="array" ref="S121:S121">IFERROR(CONCATENATE((INDEX($V$7:$V$67,SMALL(IF($V$7:$V$67&lt;&gt;"",IF($S$7:$S$67&lt;&gt;"",ROW($S$7:$S$67)-MIN(ROW($S$7:$S$67))+1,""),""),ROW()-ROW(A$70)+1)))," "),"")</f>
        <v/>
      </c>
      <c r="T121" s="0" t="str">
        <f aca="false" t="array" ref="T121:T121">IFERROR(CONCATENATE(TEXT(INDEX($S$7:$S$67,SMALL(IF($V$7:$V$67&lt;&gt;"",IF($S$7:$S$67&lt;&gt;"",ROW($S$7:$S$67)-MIN(ROW($S$7:$S$67))+1,""),""),ROW()-ROW(A$70)+1)),"##0")," "),"")</f>
        <v/>
      </c>
      <c r="U121" s="0" t="str">
        <f aca="false" t="array" ref="U121:U121">IFERROR(CONCATENATE((INDEX($A$7:$A$67,SMALL(IF($V$7:$V$67&lt;&gt;"",IF($S$7:$S$67&lt;&gt;"",ROW($S$7:$S$67)-MIN(ROW($S$7:$S$67))+1,""),""),ROW()-ROW(A$70)+1))),),"")</f>
        <v/>
      </c>
      <c r="X121" s="0" t="str">
        <f aca="false" t="array" ref="X121:X121">IFERROR(CONCATENATE((INDEX($AA$7:$AA$67,SMALL(IF($AA$7:$AA$67&lt;&gt;"",IF($X$7:$X$67&lt;&gt;"",ROW($X$7:$X$67)-MIN(ROW($X$7:$X$67))+1,""),""),ROW()-ROW(A$70)+1))),","),"")</f>
        <v/>
      </c>
      <c r="Y121" s="0" t="str">
        <f aca="false" t="array" ref="Y121:Y121">IFERROR(CONCATENATE(TEXT(INDEX($X$7:$X$67,SMALL(IF($AA$7:$AA$67&lt;&gt;"",IF($X$7:$X$67&lt;&gt;"",ROW($X$7:$X$67)-MIN(ROW($X$7:$X$67))+1,""),""),ROW()-ROW(A$70)+1)),"##0"),","),"")</f>
        <v/>
      </c>
      <c r="Z121" s="0" t="str">
        <f aca="false" t="array" ref="Z121:Z121">IFERROR(CONCATENATE((INDEX($A$7:$A$67,SMALL(IF($AA$7:$AA$67&lt;&gt;"",IF($X$7:$X$67&lt;&gt;"",ROW($X$7:$X$67)-MIN(ROW($X$7:$X$67))+1,""),""),ROW()-ROW(A$70)+1))),),"")</f>
        <v/>
      </c>
      <c r="AC121" s="0" t="str">
        <f aca="false" t="array" ref="AC121:AC121">IFERROR(CONCATENATE((INDEX($AF$7:$AF$67,SMALL(IF($AF$7:$AF$67&lt;&gt;"",IF($AC$7:$AC$67&lt;&gt;"",ROW($AC$7:$AC$67)-MIN(ROW($AC$7:$AC$67))+1,""),""),ROW()-ROW(A$70)+1)))," "),"")</f>
        <v/>
      </c>
      <c r="AD121" s="0" t="str">
        <f aca="false" t="array" ref="AD121:AD121">IFERROR(CONCATENATE(TEXT(INDEX($AC$7:$AC$67,SMALL(IF($AF$7:$AF$67&lt;&gt;"",IF($AC$7:$AC$67&lt;&gt;"",ROW($AC$7:$AC$67)-MIN(ROW($AC$7:$AC$67))+1,""),""),ROW()-ROW(A$70)+1)),"##0")," "),"")</f>
        <v/>
      </c>
      <c r="AE121" s="0" t="str">
        <f aca="false" t="array" ref="AE121:AE121">IFERROR(CONCATENATE((INDEX($A$7:$A$67,SMALL(IF($AF$7:$AF$67&lt;&gt;"",IF($AC$7:$AC$67&lt;&gt;"",ROW($AC$7:$AC$67)-MIN(ROW($AC$7:$AC$67))+1,""),""),ROW()-ROW(A$70)+1))),),"")</f>
        <v/>
      </c>
      <c r="AH121" s="0" t="str">
        <f aca="false" t="array" ref="AH121:AH121">IFERROR(CONCATENATE((INDEX($AK$7:$AK$67,SMALL(IF($AK$7:$AK$67&lt;&gt;"",IF($AH$7:$AH$67&lt;&gt;"",ROW($AH$7:$AH$67)-MIN(ROW($AH$7:$AH$67))+1,""),""),ROW()-ROW(A$70)+1)))," "),"")</f>
        <v/>
      </c>
      <c r="AI121" s="0" t="str">
        <f aca="false" t="array" ref="AI121:AI121">IFERROR(CONCATENATE(TEXT(INDEX($AH$7:$AH$67,SMALL(IF($AK$7:$AK$67&lt;&gt;"",IF($AH$7:$AH$67&lt;&gt;"",ROW($AH$7:$AH$67)-MIN(ROW($AH$7:$AH$67))+1,""),""),ROW()-ROW(A$70)+1)),"##0")," "),"")</f>
        <v/>
      </c>
      <c r="AJ121" s="0" t="str">
        <f aca="false" t="array" ref="AJ121:AJ121">IFERROR(CONCATENATE((INDEX($A$7:$A$67,SMALL(IF($AK$7:$AK$67&lt;&gt;"",IF($AH$7:$AH$67&lt;&gt;"",ROW($AH$7:$AH$67)-MIN(ROW($AH$7:$AH$67))+1,""),""),ROW()-ROW(A$70)+1))),),"")</f>
        <v/>
      </c>
    </row>
    <row r="122" customFormat="false" ht="15" hidden="false" customHeight="false" outlineLevel="0" collapsed="false">
      <c r="I122" s="0" t="str">
        <f aca="false" t="array" ref="I122:I122">IFERROR(CONCATENATE(TEXT(INDEX($I$7:$I$67,SMALL(IF($L$7:$L$67&lt;&gt;"",IF($I$7:$I$67&lt;&gt;"",ROW($I$7:$I$67)-MIN(ROW($I$7:$I$67))+1,""),""),ROW()-ROW(A$70)+1)),"##0"),","),"")</f>
        <v/>
      </c>
      <c r="J122" s="0" t="str">
        <f aca="false" t="array" ref="J122:J122">IFERROR(CONCATENATE((INDEX($L$7:$L$67,SMALL(IF($L$7:$L$67&lt;&gt;"",IF($I$7:$I$67&lt;&gt;"",ROW($I$7:$I$67)-MIN(ROW($I$7:$I$67))+1,""),""),ROW()-ROW(A$70)+1))),","),"")</f>
        <v/>
      </c>
      <c r="K122" s="0" t="str">
        <f aca="false" t="array" ref="K122:K122">IFERROR(CONCATENATE((INDEX($A$7:$A$67,SMALL(IF($L$7:$L$67&lt;&gt;"",IF($I$7:$I$67&lt;&gt;"",ROW($I$7:$I$67)-MIN(ROW($I$7:$I$67))+1,""),""),ROW()-ROW(A$70)+1))),),"")</f>
        <v/>
      </c>
      <c r="N122" s="0" t="str">
        <f aca="false" t="array" ref="N122:N122">IFERROR(CONCATENATE((INDEX($Q$7:$Q$67,SMALL(IF($Q$7:$Q$67&lt;&gt;"",IF($N$7:$N$67&lt;&gt;"",ROW($N$7:$N$67)-MIN(ROW($N$7:$N$67))+1,""),""),ROW()-ROW(A$70)+1)))," "),"")</f>
        <v/>
      </c>
      <c r="O122" s="0" t="str">
        <f aca="false" t="array" ref="O122:O122">IFERROR(CONCATENATE(TEXT(INDEX($N$7:$N$67,SMALL(IF($Q$7:$Q$67&lt;&gt;"",IF($N$7:$N$67&lt;&gt;"",ROW($N$7:$N$67)-MIN(ROW($N$7:$N$67))+1,""),""),ROW()-ROW(A$70)+1)),"##0")," "),"")</f>
        <v/>
      </c>
      <c r="P122" s="0" t="str">
        <f aca="false" t="array" ref="P122:P122">IFERROR(CONCATENATE((INDEX($A$7:$A$67,SMALL(IF($Q$7:$Q$67&lt;&gt;"",IF($N$7:$N$67&lt;&gt;"",ROW($N$7:$N$67)-MIN(ROW($N$7:$N$67))+1,""),""),ROW()-ROW(A$70)+1))),),"")</f>
        <v/>
      </c>
      <c r="S122" s="0" t="str">
        <f aca="false" t="array" ref="S122:S122">IFERROR(CONCATENATE((INDEX($V$7:$V$67,SMALL(IF($V$7:$V$67&lt;&gt;"",IF($S$7:$S$67&lt;&gt;"",ROW($S$7:$S$67)-MIN(ROW($S$7:$S$67))+1,""),""),ROW()-ROW(A$70)+1)))," "),"")</f>
        <v/>
      </c>
      <c r="T122" s="0" t="str">
        <f aca="false" t="array" ref="T122:T122">IFERROR(CONCATENATE(TEXT(INDEX($S$7:$S$67,SMALL(IF($V$7:$V$67&lt;&gt;"",IF($S$7:$S$67&lt;&gt;"",ROW($S$7:$S$67)-MIN(ROW($S$7:$S$67))+1,""),""),ROW()-ROW(A$70)+1)),"##0")," "),"")</f>
        <v/>
      </c>
      <c r="U122" s="0" t="str">
        <f aca="false" t="array" ref="U122:U122">IFERROR(CONCATENATE((INDEX($A$7:$A$67,SMALL(IF($V$7:$V$67&lt;&gt;"",IF($S$7:$S$67&lt;&gt;"",ROW($S$7:$S$67)-MIN(ROW($S$7:$S$67))+1,""),""),ROW()-ROW(A$70)+1))),),"")</f>
        <v/>
      </c>
      <c r="X122" s="0" t="str">
        <f aca="false" t="array" ref="X122:X122">IFERROR(CONCATENATE((INDEX($AA$7:$AA$67,SMALL(IF($AA$7:$AA$67&lt;&gt;"",IF($X$7:$X$67&lt;&gt;"",ROW($X$7:$X$67)-MIN(ROW($X$7:$X$67))+1,""),""),ROW()-ROW(A$70)+1))),","),"")</f>
        <v/>
      </c>
      <c r="Y122" s="0" t="str">
        <f aca="false" t="array" ref="Y122:Y122">IFERROR(CONCATENATE(TEXT(INDEX($X$7:$X$67,SMALL(IF($AA$7:$AA$67&lt;&gt;"",IF($X$7:$X$67&lt;&gt;"",ROW($X$7:$X$67)-MIN(ROW($X$7:$X$67))+1,""),""),ROW()-ROW(A$70)+1)),"##0"),","),"")</f>
        <v/>
      </c>
      <c r="Z122" s="0" t="str">
        <f aca="false" t="array" ref="Z122:Z122">IFERROR(CONCATENATE((INDEX($A$7:$A$67,SMALL(IF($AA$7:$AA$67&lt;&gt;"",IF($X$7:$X$67&lt;&gt;"",ROW($X$7:$X$67)-MIN(ROW($X$7:$X$67))+1,""),""),ROW()-ROW(A$70)+1))),),"")</f>
        <v/>
      </c>
      <c r="AC122" s="0" t="str">
        <f aca="false" t="array" ref="AC122:AC122">IFERROR(CONCATENATE((INDEX($AF$7:$AF$67,SMALL(IF($AF$7:$AF$67&lt;&gt;"",IF($AC$7:$AC$67&lt;&gt;"",ROW($AC$7:$AC$67)-MIN(ROW($AC$7:$AC$67))+1,""),""),ROW()-ROW(A$70)+1)))," "),"")</f>
        <v/>
      </c>
      <c r="AD122" s="0" t="str">
        <f aca="false" t="array" ref="AD122:AD122">IFERROR(CONCATENATE(TEXT(INDEX($AC$7:$AC$67,SMALL(IF($AF$7:$AF$67&lt;&gt;"",IF($AC$7:$AC$67&lt;&gt;"",ROW($AC$7:$AC$67)-MIN(ROW($AC$7:$AC$67))+1,""),""),ROW()-ROW(A$70)+1)),"##0")," "),"")</f>
        <v/>
      </c>
      <c r="AE122" s="0" t="str">
        <f aca="false" t="array" ref="AE122:AE122">IFERROR(CONCATENATE((INDEX($A$7:$A$67,SMALL(IF($AF$7:$AF$67&lt;&gt;"",IF($AC$7:$AC$67&lt;&gt;"",ROW($AC$7:$AC$67)-MIN(ROW($AC$7:$AC$67))+1,""),""),ROW()-ROW(A$70)+1))),),"")</f>
        <v/>
      </c>
      <c r="AH122" s="0" t="str">
        <f aca="false" t="array" ref="AH122:AH122">IFERROR(CONCATENATE((INDEX($AK$7:$AK$67,SMALL(IF($AK$7:$AK$67&lt;&gt;"",IF($AH$7:$AH$67&lt;&gt;"",ROW($AH$7:$AH$67)-MIN(ROW($AH$7:$AH$67))+1,""),""),ROW()-ROW(A$70)+1)))," "),"")</f>
        <v/>
      </c>
      <c r="AI122" s="0" t="str">
        <f aca="false" t="array" ref="AI122:AI122">IFERROR(CONCATENATE(TEXT(INDEX($AH$7:$AH$67,SMALL(IF($AK$7:$AK$67&lt;&gt;"",IF($AH$7:$AH$67&lt;&gt;"",ROW($AH$7:$AH$67)-MIN(ROW($AH$7:$AH$67))+1,""),""),ROW()-ROW(A$70)+1)),"##0")," "),"")</f>
        <v/>
      </c>
      <c r="AJ122" s="0" t="str">
        <f aca="false" t="array" ref="AJ122:AJ122">IFERROR(CONCATENATE((INDEX($A$7:$A$67,SMALL(IF($AK$7:$AK$67&lt;&gt;"",IF($AH$7:$AH$67&lt;&gt;"",ROW($AH$7:$AH$67)-MIN(ROW($AH$7:$AH$67))+1,""),""),ROW()-ROW(A$70)+1))),),"")</f>
        <v/>
      </c>
    </row>
    <row r="123" customFormat="false" ht="15" hidden="false" customHeight="false" outlineLevel="0" collapsed="false">
      <c r="I123" s="0" t="str">
        <f aca="false" t="array" ref="I123:I123">IFERROR(CONCATENATE(TEXT(INDEX($I$7:$I$67,SMALL(IF($L$7:$L$67&lt;&gt;"",IF($I$7:$I$67&lt;&gt;"",ROW($I$7:$I$67)-MIN(ROW($I$7:$I$67))+1,""),""),ROW()-ROW(A$70)+1)),"##0"),","),"")</f>
        <v/>
      </c>
      <c r="J123" s="0" t="str">
        <f aca="false" t="array" ref="J123:J123">IFERROR(CONCATENATE((INDEX($L$7:$L$67,SMALL(IF($L$7:$L$67&lt;&gt;"",IF($I$7:$I$67&lt;&gt;"",ROW($I$7:$I$67)-MIN(ROW($I$7:$I$67))+1,""),""),ROW()-ROW(A$70)+1))),","),"")</f>
        <v/>
      </c>
      <c r="K123" s="0" t="str">
        <f aca="false" t="array" ref="K123:K123">IFERROR(CONCATENATE((INDEX($A$7:$A$67,SMALL(IF($L$7:$L$67&lt;&gt;"",IF($I$7:$I$67&lt;&gt;"",ROW($I$7:$I$67)-MIN(ROW($I$7:$I$67))+1,""),""),ROW()-ROW(A$70)+1))),),"")</f>
        <v/>
      </c>
      <c r="N123" s="0" t="str">
        <f aca="false" t="array" ref="N123:N123">IFERROR(CONCATENATE((INDEX($Q$7:$Q$67,SMALL(IF($Q$7:$Q$67&lt;&gt;"",IF($N$7:$N$67&lt;&gt;"",ROW($N$7:$N$67)-MIN(ROW($N$7:$N$67))+1,""),""),ROW()-ROW(A$70)+1)))," "),"")</f>
        <v/>
      </c>
      <c r="O123" s="0" t="str">
        <f aca="false" t="array" ref="O123:O123">IFERROR(CONCATENATE(TEXT(INDEX($N$7:$N$67,SMALL(IF($Q$7:$Q$67&lt;&gt;"",IF($N$7:$N$67&lt;&gt;"",ROW($N$7:$N$67)-MIN(ROW($N$7:$N$67))+1,""),""),ROW()-ROW(A$70)+1)),"##0")," "),"")</f>
        <v/>
      </c>
      <c r="P123" s="0" t="str">
        <f aca="false" t="array" ref="P123:P123">IFERROR(CONCATENATE((INDEX($A$7:$A$67,SMALL(IF($Q$7:$Q$67&lt;&gt;"",IF($N$7:$N$67&lt;&gt;"",ROW($N$7:$N$67)-MIN(ROW($N$7:$N$67))+1,""),""),ROW()-ROW(A$70)+1))),),"")</f>
        <v/>
      </c>
      <c r="S123" s="0" t="str">
        <f aca="false" t="array" ref="S123:S123">IFERROR(CONCATENATE((INDEX($V$7:$V$67,SMALL(IF($V$7:$V$67&lt;&gt;"",IF($S$7:$S$67&lt;&gt;"",ROW($S$7:$S$67)-MIN(ROW($S$7:$S$67))+1,""),""),ROW()-ROW(A$70)+1)))," "),"")</f>
        <v/>
      </c>
      <c r="T123" s="0" t="str">
        <f aca="false" t="array" ref="T123:T123">IFERROR(CONCATENATE(TEXT(INDEX($S$7:$S$67,SMALL(IF($V$7:$V$67&lt;&gt;"",IF($S$7:$S$67&lt;&gt;"",ROW($S$7:$S$67)-MIN(ROW($S$7:$S$67))+1,""),""),ROW()-ROW(A$70)+1)),"##0")," "),"")</f>
        <v/>
      </c>
      <c r="U123" s="0" t="str">
        <f aca="false" t="array" ref="U123:U123">IFERROR(CONCATENATE((INDEX($A$7:$A$67,SMALL(IF($V$7:$V$67&lt;&gt;"",IF($S$7:$S$67&lt;&gt;"",ROW($S$7:$S$67)-MIN(ROW($S$7:$S$67))+1,""),""),ROW()-ROW(A$70)+1))),),"")</f>
        <v/>
      </c>
      <c r="X123" s="0" t="str">
        <f aca="false" t="array" ref="X123:X123">IFERROR(CONCATENATE((INDEX($AA$7:$AA$67,SMALL(IF($AA$7:$AA$67&lt;&gt;"",IF($X$7:$X$67&lt;&gt;"",ROW($X$7:$X$67)-MIN(ROW($X$7:$X$67))+1,""),""),ROW()-ROW(A$70)+1))),","),"")</f>
        <v/>
      </c>
      <c r="Y123" s="0" t="str">
        <f aca="false" t="array" ref="Y123:Y123">IFERROR(CONCATENATE(TEXT(INDEX($X$7:$X$67,SMALL(IF($AA$7:$AA$67&lt;&gt;"",IF($X$7:$X$67&lt;&gt;"",ROW($X$7:$X$67)-MIN(ROW($X$7:$X$67))+1,""),""),ROW()-ROW(A$70)+1)),"##0"),","),"")</f>
        <v/>
      </c>
      <c r="Z123" s="0" t="str">
        <f aca="false" t="array" ref="Z123:Z123">IFERROR(CONCATENATE((INDEX($A$7:$A$67,SMALL(IF($AA$7:$AA$67&lt;&gt;"",IF($X$7:$X$67&lt;&gt;"",ROW($X$7:$X$67)-MIN(ROW($X$7:$X$67))+1,""),""),ROW()-ROW(A$70)+1))),),"")</f>
        <v/>
      </c>
      <c r="AC123" s="0" t="str">
        <f aca="false" t="array" ref="AC123:AC123">IFERROR(CONCATENATE((INDEX($AF$7:$AF$67,SMALL(IF($AF$7:$AF$67&lt;&gt;"",IF($AC$7:$AC$67&lt;&gt;"",ROW($AC$7:$AC$67)-MIN(ROW($AC$7:$AC$67))+1,""),""),ROW()-ROW(A$70)+1)))," "),"")</f>
        <v/>
      </c>
      <c r="AD123" s="0" t="str">
        <f aca="false" t="array" ref="AD123:AD123">IFERROR(CONCATENATE(TEXT(INDEX($AC$7:$AC$67,SMALL(IF($AF$7:$AF$67&lt;&gt;"",IF($AC$7:$AC$67&lt;&gt;"",ROW($AC$7:$AC$67)-MIN(ROW($AC$7:$AC$67))+1,""),""),ROW()-ROW(A$70)+1)),"##0")," "),"")</f>
        <v/>
      </c>
      <c r="AE123" s="0" t="str">
        <f aca="false" t="array" ref="AE123:AE123">IFERROR(CONCATENATE((INDEX($A$7:$A$67,SMALL(IF($AF$7:$AF$67&lt;&gt;"",IF($AC$7:$AC$67&lt;&gt;"",ROW($AC$7:$AC$67)-MIN(ROW($AC$7:$AC$67))+1,""),""),ROW()-ROW(A$70)+1))),),"")</f>
        <v/>
      </c>
      <c r="AH123" s="0" t="str">
        <f aca="false" t="array" ref="AH123:AH123">IFERROR(CONCATENATE((INDEX($AK$7:$AK$67,SMALL(IF($AK$7:$AK$67&lt;&gt;"",IF($AH$7:$AH$67&lt;&gt;"",ROW($AH$7:$AH$67)-MIN(ROW($AH$7:$AH$67))+1,""),""),ROW()-ROW(A$70)+1)))," "),"")</f>
        <v/>
      </c>
      <c r="AI123" s="0" t="str">
        <f aca="false" t="array" ref="AI123:AI123">IFERROR(CONCATENATE(TEXT(INDEX($AH$7:$AH$67,SMALL(IF($AK$7:$AK$67&lt;&gt;"",IF($AH$7:$AH$67&lt;&gt;"",ROW($AH$7:$AH$67)-MIN(ROW($AH$7:$AH$67))+1,""),""),ROW()-ROW(A$70)+1)),"##0")," "),"")</f>
        <v/>
      </c>
      <c r="AJ123" s="0" t="str">
        <f aca="false" t="array" ref="AJ123:AJ123">IFERROR(CONCATENATE((INDEX($A$7:$A$67,SMALL(IF($AK$7:$AK$67&lt;&gt;"",IF($AH$7:$AH$67&lt;&gt;"",ROW($AH$7:$AH$67)-MIN(ROW($AH$7:$AH$67))+1,""),""),ROW()-ROW(A$70)+1))),),"")</f>
        <v/>
      </c>
    </row>
    <row r="124" customFormat="false" ht="15" hidden="false" customHeight="false" outlineLevel="0" collapsed="false">
      <c r="I124" s="0" t="str">
        <f aca="false" t="array" ref="I124:I124">IFERROR(CONCATENATE(TEXT(INDEX($I$7:$I$67,SMALL(IF($L$7:$L$67&lt;&gt;"",IF($I$7:$I$67&lt;&gt;"",ROW($I$7:$I$67)-MIN(ROW($I$7:$I$67))+1,""),""),ROW()-ROW(A$70)+1)),"##0"),","),"")</f>
        <v/>
      </c>
      <c r="J124" s="0" t="str">
        <f aca="false" t="array" ref="J124:J124">IFERROR(CONCATENATE((INDEX($L$7:$L$67,SMALL(IF($L$7:$L$67&lt;&gt;"",IF($I$7:$I$67&lt;&gt;"",ROW($I$7:$I$67)-MIN(ROW($I$7:$I$67))+1,""),""),ROW()-ROW(A$70)+1))),","),"")</f>
        <v/>
      </c>
      <c r="K124" s="0" t="str">
        <f aca="false" t="array" ref="K124:K124">IFERROR(CONCATENATE((INDEX($A$7:$A$67,SMALL(IF($L$7:$L$67&lt;&gt;"",IF($I$7:$I$67&lt;&gt;"",ROW($I$7:$I$67)-MIN(ROW($I$7:$I$67))+1,""),""),ROW()-ROW(A$70)+1))),),"")</f>
        <v/>
      </c>
      <c r="N124" s="0" t="str">
        <f aca="false" t="array" ref="N124:N124">IFERROR(CONCATENATE((INDEX($Q$7:$Q$67,SMALL(IF($Q$7:$Q$67&lt;&gt;"",IF($N$7:$N$67&lt;&gt;"",ROW($N$7:$N$67)-MIN(ROW($N$7:$N$67))+1,""),""),ROW()-ROW(A$70)+1)))," "),"")</f>
        <v/>
      </c>
      <c r="O124" s="0" t="str">
        <f aca="false" t="array" ref="O124:O124">IFERROR(CONCATENATE(TEXT(INDEX($N$7:$N$67,SMALL(IF($Q$7:$Q$67&lt;&gt;"",IF($N$7:$N$67&lt;&gt;"",ROW($N$7:$N$67)-MIN(ROW($N$7:$N$67))+1,""),""),ROW()-ROW(A$70)+1)),"##0")," "),"")</f>
        <v/>
      </c>
      <c r="P124" s="0" t="str">
        <f aca="false" t="array" ref="P124:P124">IFERROR(CONCATENATE((INDEX($A$7:$A$67,SMALL(IF($Q$7:$Q$67&lt;&gt;"",IF($N$7:$N$67&lt;&gt;"",ROW($N$7:$N$67)-MIN(ROW($N$7:$N$67))+1,""),""),ROW()-ROW(A$70)+1))),),"")</f>
        <v/>
      </c>
      <c r="S124" s="0" t="str">
        <f aca="false" t="array" ref="S124:S124">IFERROR(CONCATENATE((INDEX($V$7:$V$67,SMALL(IF($V$7:$V$67&lt;&gt;"",IF($S$7:$S$67&lt;&gt;"",ROW($S$7:$S$67)-MIN(ROW($S$7:$S$67))+1,""),""),ROW()-ROW(A$70)+1)))," "),"")</f>
        <v/>
      </c>
      <c r="T124" s="0" t="str">
        <f aca="false" t="array" ref="T124:T124">IFERROR(CONCATENATE(TEXT(INDEX($S$7:$S$67,SMALL(IF($V$7:$V$67&lt;&gt;"",IF($S$7:$S$67&lt;&gt;"",ROW($S$7:$S$67)-MIN(ROW($S$7:$S$67))+1,""),""),ROW()-ROW(A$70)+1)),"##0")," "),"")</f>
        <v/>
      </c>
      <c r="U124" s="0" t="str">
        <f aca="false" t="array" ref="U124:U124">IFERROR(CONCATENATE((INDEX($A$7:$A$67,SMALL(IF($V$7:$V$67&lt;&gt;"",IF($S$7:$S$67&lt;&gt;"",ROW($S$7:$S$67)-MIN(ROW($S$7:$S$67))+1,""),""),ROW()-ROW(A$70)+1))),),"")</f>
        <v/>
      </c>
      <c r="X124" s="0" t="str">
        <f aca="false" t="array" ref="X124:X124">IFERROR(CONCATENATE((INDEX($AA$7:$AA$67,SMALL(IF($AA$7:$AA$67&lt;&gt;"",IF($X$7:$X$67&lt;&gt;"",ROW($X$7:$X$67)-MIN(ROW($X$7:$X$67))+1,""),""),ROW()-ROW(A$70)+1))),","),"")</f>
        <v/>
      </c>
      <c r="Y124" s="0" t="str">
        <f aca="false" t="array" ref="Y124:Y124">IFERROR(CONCATENATE(TEXT(INDEX($X$7:$X$67,SMALL(IF($AA$7:$AA$67&lt;&gt;"",IF($X$7:$X$67&lt;&gt;"",ROW($X$7:$X$67)-MIN(ROW($X$7:$X$67))+1,""),""),ROW()-ROW(A$70)+1)),"##0"),","),"")</f>
        <v/>
      </c>
      <c r="Z124" s="0" t="str">
        <f aca="false" t="array" ref="Z124:Z124">IFERROR(CONCATENATE((INDEX($A$7:$A$67,SMALL(IF($AA$7:$AA$67&lt;&gt;"",IF($X$7:$X$67&lt;&gt;"",ROW($X$7:$X$67)-MIN(ROW($X$7:$X$67))+1,""),""),ROW()-ROW(A$70)+1))),),"")</f>
        <v/>
      </c>
      <c r="AC124" s="0" t="str">
        <f aca="false" t="array" ref="AC124:AC124">IFERROR(CONCATENATE((INDEX($AF$7:$AF$67,SMALL(IF($AF$7:$AF$67&lt;&gt;"",IF($AC$7:$AC$67&lt;&gt;"",ROW($AC$7:$AC$67)-MIN(ROW($AC$7:$AC$67))+1,""),""),ROW()-ROW(A$70)+1)))," "),"")</f>
        <v/>
      </c>
      <c r="AD124" s="0" t="str">
        <f aca="false" t="array" ref="AD124:AD124">IFERROR(CONCATENATE(TEXT(INDEX($AC$7:$AC$67,SMALL(IF($AF$7:$AF$67&lt;&gt;"",IF($AC$7:$AC$67&lt;&gt;"",ROW($AC$7:$AC$67)-MIN(ROW($AC$7:$AC$67))+1,""),""),ROW()-ROW(A$70)+1)),"##0")," "),"")</f>
        <v/>
      </c>
      <c r="AE124" s="0" t="str">
        <f aca="false" t="array" ref="AE124:AE124">IFERROR(CONCATENATE((INDEX($A$7:$A$67,SMALL(IF($AF$7:$AF$67&lt;&gt;"",IF($AC$7:$AC$67&lt;&gt;"",ROW($AC$7:$AC$67)-MIN(ROW($AC$7:$AC$67))+1,""),""),ROW()-ROW(A$70)+1))),),"")</f>
        <v/>
      </c>
      <c r="AH124" s="0" t="str">
        <f aca="false" t="array" ref="AH124:AH124">IFERROR(CONCATENATE((INDEX($AK$7:$AK$67,SMALL(IF($AK$7:$AK$67&lt;&gt;"",IF($AH$7:$AH$67&lt;&gt;"",ROW($AH$7:$AH$67)-MIN(ROW($AH$7:$AH$67))+1,""),""),ROW()-ROW(A$70)+1)))," "),"")</f>
        <v/>
      </c>
      <c r="AI124" s="0" t="str">
        <f aca="false" t="array" ref="AI124:AI124">IFERROR(CONCATENATE(TEXT(INDEX($AH$7:$AH$67,SMALL(IF($AK$7:$AK$67&lt;&gt;"",IF($AH$7:$AH$67&lt;&gt;"",ROW($AH$7:$AH$67)-MIN(ROW($AH$7:$AH$67))+1,""),""),ROW()-ROW(A$70)+1)),"##0")," "),"")</f>
        <v/>
      </c>
      <c r="AJ124" s="0" t="str">
        <f aca="false" t="array" ref="AJ124:AJ124">IFERROR(CONCATENATE((INDEX($A$7:$A$67,SMALL(IF($AK$7:$AK$67&lt;&gt;"",IF($AH$7:$AH$67&lt;&gt;"",ROW($AH$7:$AH$67)-MIN(ROW($AH$7:$AH$67))+1,""),""),ROW()-ROW(A$70)+1))),),"")</f>
        <v/>
      </c>
    </row>
    <row r="125" customFormat="false" ht="15" hidden="false" customHeight="false" outlineLevel="0" collapsed="false">
      <c r="I125" s="0" t="str">
        <f aca="false" t="array" ref="I125:I125">IFERROR(CONCATENATE(TEXT(INDEX($I$7:$I$67,SMALL(IF($L$7:$L$67&lt;&gt;"",IF($I$7:$I$67&lt;&gt;"",ROW($I$7:$I$67)-MIN(ROW($I$7:$I$67))+1,""),""),ROW()-ROW(A$70)+1)),"##0"),","),"")</f>
        <v/>
      </c>
      <c r="J125" s="0" t="str">
        <f aca="false" t="array" ref="J125:J125">IFERROR(CONCATENATE((INDEX($L$7:$L$67,SMALL(IF($L$7:$L$67&lt;&gt;"",IF($I$7:$I$67&lt;&gt;"",ROW($I$7:$I$67)-MIN(ROW($I$7:$I$67))+1,""),""),ROW()-ROW(A$70)+1))),","),"")</f>
        <v/>
      </c>
      <c r="K125" s="0" t="str">
        <f aca="false" t="array" ref="K125:K125">IFERROR(CONCATENATE((INDEX($A$7:$A$67,SMALL(IF($L$7:$L$67&lt;&gt;"",IF($I$7:$I$67&lt;&gt;"",ROW($I$7:$I$67)-MIN(ROW($I$7:$I$67))+1,""),""),ROW()-ROW(A$70)+1))),),"")</f>
        <v/>
      </c>
      <c r="N125" s="0" t="str">
        <f aca="false" t="array" ref="N125:N125">IFERROR(CONCATENATE((INDEX($Q$7:$Q$67,SMALL(IF($Q$7:$Q$67&lt;&gt;"",IF($N$7:$N$67&lt;&gt;"",ROW($N$7:$N$67)-MIN(ROW($N$7:$N$67))+1,""),""),ROW()-ROW(A$70)+1)))," "),"")</f>
        <v/>
      </c>
      <c r="O125" s="0" t="str">
        <f aca="false" t="array" ref="O125:O125">IFERROR(CONCATENATE(TEXT(INDEX($N$7:$N$67,SMALL(IF($Q$7:$Q$67&lt;&gt;"",IF($N$7:$N$67&lt;&gt;"",ROW($N$7:$N$67)-MIN(ROW($N$7:$N$67))+1,""),""),ROW()-ROW(A$70)+1)),"##0")," "),"")</f>
        <v/>
      </c>
      <c r="P125" s="0" t="str">
        <f aca="false" t="array" ref="P125:P125">IFERROR(CONCATENATE((INDEX($A$7:$A$67,SMALL(IF($Q$7:$Q$67&lt;&gt;"",IF($N$7:$N$67&lt;&gt;"",ROW($N$7:$N$67)-MIN(ROW($N$7:$N$67))+1,""),""),ROW()-ROW(A$70)+1))),),"")</f>
        <v/>
      </c>
      <c r="S125" s="0" t="str">
        <f aca="false" t="array" ref="S125:S125">IFERROR(CONCATENATE((INDEX($V$7:$V$67,SMALL(IF($V$7:$V$67&lt;&gt;"",IF($S$7:$S$67&lt;&gt;"",ROW($S$7:$S$67)-MIN(ROW($S$7:$S$67))+1,""),""),ROW()-ROW(A$70)+1)))," "),"")</f>
        <v/>
      </c>
      <c r="T125" s="0" t="str">
        <f aca="false" t="array" ref="T125:T125">IFERROR(CONCATENATE(TEXT(INDEX($S$7:$S$67,SMALL(IF($V$7:$V$67&lt;&gt;"",IF($S$7:$S$67&lt;&gt;"",ROW($S$7:$S$67)-MIN(ROW($S$7:$S$67))+1,""),""),ROW()-ROW(A$70)+1)),"##0")," "),"")</f>
        <v/>
      </c>
      <c r="U125" s="0" t="str">
        <f aca="false" t="array" ref="U125:U125">IFERROR(CONCATENATE((INDEX($A$7:$A$67,SMALL(IF($V$7:$V$67&lt;&gt;"",IF($S$7:$S$67&lt;&gt;"",ROW($S$7:$S$67)-MIN(ROW($S$7:$S$67))+1,""),""),ROW()-ROW(A$70)+1))),),"")</f>
        <v/>
      </c>
      <c r="X125" s="0" t="str">
        <f aca="false" t="array" ref="X125:X125">IFERROR(CONCATENATE((INDEX($AA$7:$AA$67,SMALL(IF($AA$7:$AA$67&lt;&gt;"",IF($X$7:$X$67&lt;&gt;"",ROW($X$7:$X$67)-MIN(ROW($X$7:$X$67))+1,""),""),ROW()-ROW(A$70)+1))),","),"")</f>
        <v/>
      </c>
      <c r="Y125" s="0" t="str">
        <f aca="false" t="array" ref="Y125:Y125">IFERROR(CONCATENATE(TEXT(INDEX($X$7:$X$67,SMALL(IF($AA$7:$AA$67&lt;&gt;"",IF($X$7:$X$67&lt;&gt;"",ROW($X$7:$X$67)-MIN(ROW($X$7:$X$67))+1,""),""),ROW()-ROW(A$70)+1)),"##0"),","),"")</f>
        <v/>
      </c>
      <c r="Z125" s="0" t="str">
        <f aca="false" t="array" ref="Z125:Z125">IFERROR(CONCATENATE((INDEX($A$7:$A$67,SMALL(IF($AA$7:$AA$67&lt;&gt;"",IF($X$7:$X$67&lt;&gt;"",ROW($X$7:$X$67)-MIN(ROW($X$7:$X$67))+1,""),""),ROW()-ROW(A$70)+1))),),"")</f>
        <v/>
      </c>
      <c r="AC125" s="0" t="str">
        <f aca="false" t="array" ref="AC125:AC125">IFERROR(CONCATENATE((INDEX($AF$7:$AF$67,SMALL(IF($AF$7:$AF$67&lt;&gt;"",IF($AC$7:$AC$67&lt;&gt;"",ROW($AC$7:$AC$67)-MIN(ROW($AC$7:$AC$67))+1,""),""),ROW()-ROW(A$70)+1)))," "),"")</f>
        <v/>
      </c>
      <c r="AD125" s="0" t="str">
        <f aca="false" t="array" ref="AD125:AD125">IFERROR(CONCATENATE(TEXT(INDEX($AC$7:$AC$67,SMALL(IF($AF$7:$AF$67&lt;&gt;"",IF($AC$7:$AC$67&lt;&gt;"",ROW($AC$7:$AC$67)-MIN(ROW($AC$7:$AC$67))+1,""),""),ROW()-ROW(A$70)+1)),"##0")," "),"")</f>
        <v/>
      </c>
      <c r="AE125" s="0" t="str">
        <f aca="false" t="array" ref="AE125:AE125">IFERROR(CONCATENATE((INDEX($A$7:$A$67,SMALL(IF($AF$7:$AF$67&lt;&gt;"",IF($AC$7:$AC$67&lt;&gt;"",ROW($AC$7:$AC$67)-MIN(ROW($AC$7:$AC$67))+1,""),""),ROW()-ROW(A$70)+1))),),"")</f>
        <v/>
      </c>
      <c r="AH125" s="0" t="str">
        <f aca="false" t="array" ref="AH125:AH125">IFERROR(CONCATENATE((INDEX($AK$7:$AK$67,SMALL(IF($AK$7:$AK$67&lt;&gt;"",IF($AH$7:$AH$67&lt;&gt;"",ROW($AH$7:$AH$67)-MIN(ROW($AH$7:$AH$67))+1,""),""),ROW()-ROW(A$70)+1)))," "),"")</f>
        <v/>
      </c>
      <c r="AI125" s="0" t="str">
        <f aca="false" t="array" ref="AI125:AI125">IFERROR(CONCATENATE(TEXT(INDEX($AH$7:$AH$67,SMALL(IF($AK$7:$AK$67&lt;&gt;"",IF($AH$7:$AH$67&lt;&gt;"",ROW($AH$7:$AH$67)-MIN(ROW($AH$7:$AH$67))+1,""),""),ROW()-ROW(A$70)+1)),"##0")," "),"")</f>
        <v/>
      </c>
      <c r="AJ125" s="0" t="str">
        <f aca="false" t="array" ref="AJ125:AJ125">IFERROR(CONCATENATE((INDEX($A$7:$A$67,SMALL(IF($AK$7:$AK$67&lt;&gt;"",IF($AH$7:$AH$67&lt;&gt;"",ROW($AH$7:$AH$67)-MIN(ROW($AH$7:$AH$67))+1,""),""),ROW()-ROW(A$70)+1))),),"")</f>
        <v/>
      </c>
    </row>
    <row r="126" customFormat="false" ht="15" hidden="false" customHeight="false" outlineLevel="0" collapsed="false">
      <c r="I126" s="0" t="str">
        <f aca="false" t="array" ref="I126:I126">IFERROR(CONCATENATE(TEXT(INDEX($I$7:$I$67,SMALL(IF($L$7:$L$67&lt;&gt;"",IF($I$7:$I$67&lt;&gt;"",ROW($I$7:$I$67)-MIN(ROW($I$7:$I$67))+1,""),""),ROW()-ROW(A$70)+1)),"##0"),","),"")</f>
        <v/>
      </c>
      <c r="J126" s="0" t="str">
        <f aca="false" t="array" ref="J126:J126">IFERROR(CONCATENATE((INDEX($L$7:$L$67,SMALL(IF($L$7:$L$67&lt;&gt;"",IF($I$7:$I$67&lt;&gt;"",ROW($I$7:$I$67)-MIN(ROW($I$7:$I$67))+1,""),""),ROW()-ROW(A$70)+1))),","),"")</f>
        <v/>
      </c>
      <c r="K126" s="0" t="str">
        <f aca="false" t="array" ref="K126:K126">IFERROR(CONCATENATE((INDEX($A$7:$A$67,SMALL(IF($L$7:$L$67&lt;&gt;"",IF($I$7:$I$67&lt;&gt;"",ROW($I$7:$I$67)-MIN(ROW($I$7:$I$67))+1,""),""),ROW()-ROW(A$70)+1))),),"")</f>
        <v/>
      </c>
      <c r="N126" s="0" t="str">
        <f aca="false" t="array" ref="N126:N126">IFERROR(CONCATENATE((INDEX($Q$7:$Q$67,SMALL(IF($Q$7:$Q$67&lt;&gt;"",IF($N$7:$N$67&lt;&gt;"",ROW($N$7:$N$67)-MIN(ROW($N$7:$N$67))+1,""),""),ROW()-ROW(A$70)+1)))," "),"")</f>
        <v/>
      </c>
      <c r="O126" s="0" t="str">
        <f aca="false" t="array" ref="O126:O126">IFERROR(CONCATENATE(TEXT(INDEX($N$7:$N$67,SMALL(IF($Q$7:$Q$67&lt;&gt;"",IF($N$7:$N$67&lt;&gt;"",ROW($N$7:$N$67)-MIN(ROW($N$7:$N$67))+1,""),""),ROW()-ROW(A$70)+1)),"##0")," "),"")</f>
        <v/>
      </c>
      <c r="P126" s="0" t="str">
        <f aca="false" t="array" ref="P126:P126">IFERROR(CONCATENATE((INDEX($A$7:$A$67,SMALL(IF($Q$7:$Q$67&lt;&gt;"",IF($N$7:$N$67&lt;&gt;"",ROW($N$7:$N$67)-MIN(ROW($N$7:$N$67))+1,""),""),ROW()-ROW(A$70)+1))),),"")</f>
        <v/>
      </c>
      <c r="S126" s="0" t="str">
        <f aca="false" t="array" ref="S126:S126">IFERROR(CONCATENATE((INDEX($V$7:$V$67,SMALL(IF($V$7:$V$67&lt;&gt;"",IF($S$7:$S$67&lt;&gt;"",ROW($S$7:$S$67)-MIN(ROW($S$7:$S$67))+1,""),""),ROW()-ROW(A$70)+1)))," "),"")</f>
        <v/>
      </c>
      <c r="T126" s="0" t="str">
        <f aca="false" t="array" ref="T126:T126">IFERROR(CONCATENATE(TEXT(INDEX($S$7:$S$67,SMALL(IF($V$7:$V$67&lt;&gt;"",IF($S$7:$S$67&lt;&gt;"",ROW($S$7:$S$67)-MIN(ROW($S$7:$S$67))+1,""),""),ROW()-ROW(A$70)+1)),"##0")," "),"")</f>
        <v/>
      </c>
      <c r="U126" s="0" t="str">
        <f aca="false" t="array" ref="U126:U126">IFERROR(CONCATENATE((INDEX($A$7:$A$67,SMALL(IF($V$7:$V$67&lt;&gt;"",IF($S$7:$S$67&lt;&gt;"",ROW($S$7:$S$67)-MIN(ROW($S$7:$S$67))+1,""),""),ROW()-ROW(A$70)+1))),),"")</f>
        <v/>
      </c>
      <c r="X126" s="0" t="str">
        <f aca="false" t="array" ref="X126:X126">IFERROR(CONCATENATE((INDEX($AA$7:$AA$67,SMALL(IF($AA$7:$AA$67&lt;&gt;"",IF($X$7:$X$67&lt;&gt;"",ROW($X$7:$X$67)-MIN(ROW($X$7:$X$67))+1,""),""),ROW()-ROW(A$70)+1))),","),"")</f>
        <v/>
      </c>
      <c r="Y126" s="0" t="str">
        <f aca="false" t="array" ref="Y126:Y126">IFERROR(CONCATENATE(TEXT(INDEX($X$7:$X$67,SMALL(IF($AA$7:$AA$67&lt;&gt;"",IF($X$7:$X$67&lt;&gt;"",ROW($X$7:$X$67)-MIN(ROW($X$7:$X$67))+1,""),""),ROW()-ROW(A$70)+1)),"##0"),","),"")</f>
        <v/>
      </c>
      <c r="Z126" s="0" t="str">
        <f aca="false" t="array" ref="Z126:Z126">IFERROR(CONCATENATE((INDEX($A$7:$A$67,SMALL(IF($AA$7:$AA$67&lt;&gt;"",IF($X$7:$X$67&lt;&gt;"",ROW($X$7:$X$67)-MIN(ROW($X$7:$X$67))+1,""),""),ROW()-ROW(A$70)+1))),),"")</f>
        <v/>
      </c>
      <c r="AC126" s="0" t="str">
        <f aca="false" t="array" ref="AC126:AC126">IFERROR(CONCATENATE((INDEX($AF$7:$AF$67,SMALL(IF($AF$7:$AF$67&lt;&gt;"",IF($AC$7:$AC$67&lt;&gt;"",ROW($AC$7:$AC$67)-MIN(ROW($AC$7:$AC$67))+1,""),""),ROW()-ROW(A$70)+1)))," "),"")</f>
        <v/>
      </c>
      <c r="AD126" s="0" t="str">
        <f aca="false" t="array" ref="AD126:AD126">IFERROR(CONCATENATE(TEXT(INDEX($AC$7:$AC$67,SMALL(IF($AF$7:$AF$67&lt;&gt;"",IF($AC$7:$AC$67&lt;&gt;"",ROW($AC$7:$AC$67)-MIN(ROW($AC$7:$AC$67))+1,""),""),ROW()-ROW(A$70)+1)),"##0")," "),"")</f>
        <v/>
      </c>
      <c r="AE126" s="0" t="str">
        <f aca="false" t="array" ref="AE126:AE126">IFERROR(CONCATENATE((INDEX($A$7:$A$67,SMALL(IF($AF$7:$AF$67&lt;&gt;"",IF($AC$7:$AC$67&lt;&gt;"",ROW($AC$7:$AC$67)-MIN(ROW($AC$7:$AC$67))+1,""),""),ROW()-ROW(A$70)+1))),),"")</f>
        <v/>
      </c>
      <c r="AH126" s="0" t="str">
        <f aca="false" t="array" ref="AH126:AH126">IFERROR(CONCATENATE((INDEX($AK$7:$AK$67,SMALL(IF($AK$7:$AK$67&lt;&gt;"",IF($AH$7:$AH$67&lt;&gt;"",ROW($AH$7:$AH$67)-MIN(ROW($AH$7:$AH$67))+1,""),""),ROW()-ROW(A$70)+1)))," "),"")</f>
        <v/>
      </c>
      <c r="AI126" s="0" t="str">
        <f aca="false" t="array" ref="AI126:AI126">IFERROR(CONCATENATE(TEXT(INDEX($AH$7:$AH$67,SMALL(IF($AK$7:$AK$67&lt;&gt;"",IF($AH$7:$AH$67&lt;&gt;"",ROW($AH$7:$AH$67)-MIN(ROW($AH$7:$AH$67))+1,""),""),ROW()-ROW(A$70)+1)),"##0")," "),"")</f>
        <v/>
      </c>
      <c r="AJ126" s="0" t="str">
        <f aca="false" t="array" ref="AJ126:AJ126">IFERROR(CONCATENATE((INDEX($A$7:$A$67,SMALL(IF($AK$7:$AK$67&lt;&gt;"",IF($AH$7:$AH$67&lt;&gt;"",ROW($AH$7:$AH$67)-MIN(ROW($AH$7:$AH$67))+1,""),""),ROW()-ROW(A$70)+1))),),"")</f>
        <v/>
      </c>
    </row>
    <row r="127" customFormat="false" ht="15" hidden="false" customHeight="false" outlineLevel="0" collapsed="false">
      <c r="I127" s="0" t="str">
        <f aca="false" t="array" ref="I127:I127">IFERROR(CONCATENATE(TEXT(INDEX($I$7:$I$67,SMALL(IF($L$7:$L$67&lt;&gt;"",IF($I$7:$I$67&lt;&gt;"",ROW($I$7:$I$67)-MIN(ROW($I$7:$I$67))+1,""),""),ROW()-ROW(A$70)+1)),"##0"),","),"")</f>
        <v/>
      </c>
      <c r="J127" s="0" t="str">
        <f aca="false" t="array" ref="J127:J127">IFERROR(CONCATENATE((INDEX($L$7:$L$67,SMALL(IF($L$7:$L$67&lt;&gt;"",IF($I$7:$I$67&lt;&gt;"",ROW($I$7:$I$67)-MIN(ROW($I$7:$I$67))+1,""),""),ROW()-ROW(A$70)+1))),","),"")</f>
        <v/>
      </c>
      <c r="K127" s="0" t="str">
        <f aca="false" t="array" ref="K127:K127">IFERROR(CONCATENATE((INDEX($A$7:$A$67,SMALL(IF($L$7:$L$67&lt;&gt;"",IF($I$7:$I$67&lt;&gt;"",ROW($I$7:$I$67)-MIN(ROW($I$7:$I$67))+1,""),""),ROW()-ROW(A$70)+1))),),"")</f>
        <v/>
      </c>
      <c r="N127" s="0" t="str">
        <f aca="false" t="array" ref="N127:N127">IFERROR(CONCATENATE((INDEX($Q$7:$Q$67,SMALL(IF($Q$7:$Q$67&lt;&gt;"",IF($N$7:$N$67&lt;&gt;"",ROW($N$7:$N$67)-MIN(ROW($N$7:$N$67))+1,""),""),ROW()-ROW(A$70)+1)))," "),"")</f>
        <v/>
      </c>
      <c r="O127" s="0" t="str">
        <f aca="false" t="array" ref="O127:O127">IFERROR(CONCATENATE(TEXT(INDEX($N$7:$N$67,SMALL(IF($Q$7:$Q$67&lt;&gt;"",IF($N$7:$N$67&lt;&gt;"",ROW($N$7:$N$67)-MIN(ROW($N$7:$N$67))+1,""),""),ROW()-ROW(A$70)+1)),"##0")," "),"")</f>
        <v/>
      </c>
      <c r="P127" s="0" t="str">
        <f aca="false" t="array" ref="P127:P127">IFERROR(CONCATENATE((INDEX($A$7:$A$67,SMALL(IF($Q$7:$Q$67&lt;&gt;"",IF($N$7:$N$67&lt;&gt;"",ROW($N$7:$N$67)-MIN(ROW($N$7:$N$67))+1,""),""),ROW()-ROW(A$70)+1))),),"")</f>
        <v/>
      </c>
      <c r="S127" s="0" t="str">
        <f aca="false" t="array" ref="S127:S127">IFERROR(CONCATENATE((INDEX($V$7:$V$67,SMALL(IF($V$7:$V$67&lt;&gt;"",IF($S$7:$S$67&lt;&gt;"",ROW($S$7:$S$67)-MIN(ROW($S$7:$S$67))+1,""),""),ROW()-ROW(A$70)+1)))," "),"")</f>
        <v/>
      </c>
      <c r="T127" s="0" t="str">
        <f aca="false" t="array" ref="T127:T127">IFERROR(CONCATENATE(TEXT(INDEX($S$7:$S$67,SMALL(IF($V$7:$V$67&lt;&gt;"",IF($S$7:$S$67&lt;&gt;"",ROW($S$7:$S$67)-MIN(ROW($S$7:$S$67))+1,""),""),ROW()-ROW(A$70)+1)),"##0")," "),"")</f>
        <v/>
      </c>
      <c r="U127" s="0" t="str">
        <f aca="false" t="array" ref="U127:U127">IFERROR(CONCATENATE((INDEX($A$7:$A$67,SMALL(IF($V$7:$V$67&lt;&gt;"",IF($S$7:$S$67&lt;&gt;"",ROW($S$7:$S$67)-MIN(ROW($S$7:$S$67))+1,""),""),ROW()-ROW(A$70)+1))),),"")</f>
        <v/>
      </c>
      <c r="X127" s="0" t="str">
        <f aca="false" t="array" ref="X127:X127">IFERROR(CONCATENATE((INDEX($AA$7:$AA$67,SMALL(IF($AA$7:$AA$67&lt;&gt;"",IF($X$7:$X$67&lt;&gt;"",ROW($X$7:$X$67)-MIN(ROW($X$7:$X$67))+1,""),""),ROW()-ROW(A$70)+1))),","),"")</f>
        <v/>
      </c>
      <c r="Y127" s="0" t="str">
        <f aca="false" t="array" ref="Y127:Y127">IFERROR(CONCATENATE(TEXT(INDEX($X$7:$X$67,SMALL(IF($AA$7:$AA$67&lt;&gt;"",IF($X$7:$X$67&lt;&gt;"",ROW($X$7:$X$67)-MIN(ROW($X$7:$X$67))+1,""),""),ROW()-ROW(A$70)+1)),"##0"),","),"")</f>
        <v/>
      </c>
      <c r="Z127" s="0" t="str">
        <f aca="false" t="array" ref="Z127:Z127">IFERROR(CONCATENATE((INDEX($A$7:$A$67,SMALL(IF($AA$7:$AA$67&lt;&gt;"",IF($X$7:$X$67&lt;&gt;"",ROW($X$7:$X$67)-MIN(ROW($X$7:$X$67))+1,""),""),ROW()-ROW(A$70)+1))),),"")</f>
        <v/>
      </c>
      <c r="AC127" s="0" t="str">
        <f aca="false" t="array" ref="AC127:AC127">IFERROR(CONCATENATE((INDEX($AF$7:$AF$67,SMALL(IF($AF$7:$AF$67&lt;&gt;"",IF($AC$7:$AC$67&lt;&gt;"",ROW($AC$7:$AC$67)-MIN(ROW($AC$7:$AC$67))+1,""),""),ROW()-ROW(A$70)+1)))," "),"")</f>
        <v/>
      </c>
      <c r="AD127" s="0" t="str">
        <f aca="false" t="array" ref="AD127:AD127">IFERROR(CONCATENATE(TEXT(INDEX($AC$7:$AC$67,SMALL(IF($AF$7:$AF$67&lt;&gt;"",IF($AC$7:$AC$67&lt;&gt;"",ROW($AC$7:$AC$67)-MIN(ROW($AC$7:$AC$67))+1,""),""),ROW()-ROW(A$70)+1)),"##0")," "),"")</f>
        <v/>
      </c>
      <c r="AE127" s="0" t="str">
        <f aca="false" t="array" ref="AE127:AE127">IFERROR(CONCATENATE((INDEX($A$7:$A$67,SMALL(IF($AF$7:$AF$67&lt;&gt;"",IF($AC$7:$AC$67&lt;&gt;"",ROW($AC$7:$AC$67)-MIN(ROW($AC$7:$AC$67))+1,""),""),ROW()-ROW(A$70)+1))),),"")</f>
        <v/>
      </c>
      <c r="AH127" s="0" t="str">
        <f aca="false" t="array" ref="AH127:AH127">IFERROR(CONCATENATE((INDEX($AK$7:$AK$67,SMALL(IF($AK$7:$AK$67&lt;&gt;"",IF($AH$7:$AH$67&lt;&gt;"",ROW($AH$7:$AH$67)-MIN(ROW($AH$7:$AH$67))+1,""),""),ROW()-ROW(A$70)+1)))," "),"")</f>
        <v/>
      </c>
      <c r="AI127" s="0" t="str">
        <f aca="false" t="array" ref="AI127:AI127">IFERROR(CONCATENATE(TEXT(INDEX($AH$7:$AH$67,SMALL(IF($AK$7:$AK$67&lt;&gt;"",IF($AH$7:$AH$67&lt;&gt;"",ROW($AH$7:$AH$67)-MIN(ROW($AH$7:$AH$67))+1,""),""),ROW()-ROW(A$70)+1)),"##0")," "),"")</f>
        <v/>
      </c>
      <c r="AJ127" s="0" t="str">
        <f aca="false" t="array" ref="AJ127:AJ127">IFERROR(CONCATENATE((INDEX($A$7:$A$67,SMALL(IF($AK$7:$AK$67&lt;&gt;"",IF($AH$7:$AH$67&lt;&gt;"",ROW($AH$7:$AH$67)-MIN(ROW($AH$7:$AH$67))+1,""),""),ROW()-ROW(A$70)+1))),),"")</f>
        <v/>
      </c>
    </row>
    <row r="128" customFormat="false" ht="15" hidden="false" customHeight="false" outlineLevel="0" collapsed="false">
      <c r="I128" s="0" t="str">
        <f aca="false" t="array" ref="I128:I128">IFERROR(CONCATENATE(TEXT(INDEX($I$7:$I$67,SMALL(IF($L$7:$L$67&lt;&gt;"",IF($I$7:$I$67&lt;&gt;"",ROW($I$7:$I$67)-MIN(ROW($I$7:$I$67))+1,""),""),ROW()-ROW(A$70)+1)),"##0"),","),"")</f>
        <v/>
      </c>
      <c r="J128" s="0" t="str">
        <f aca="false" t="array" ref="J128:J128">IFERROR(CONCATENATE((INDEX($L$7:$L$67,SMALL(IF($L$7:$L$67&lt;&gt;"",IF($I$7:$I$67&lt;&gt;"",ROW($I$7:$I$67)-MIN(ROW($I$7:$I$67))+1,""),""),ROW()-ROW(A$70)+1))),","),"")</f>
        <v/>
      </c>
      <c r="K128" s="0" t="str">
        <f aca="false" t="array" ref="K128:K128">IFERROR(CONCATENATE((INDEX($A$7:$A$67,SMALL(IF($L$7:$L$67&lt;&gt;"",IF($I$7:$I$67&lt;&gt;"",ROW($I$7:$I$67)-MIN(ROW($I$7:$I$67))+1,""),""),ROW()-ROW(A$70)+1))),),"")</f>
        <v/>
      </c>
      <c r="N128" s="0" t="str">
        <f aca="false" t="array" ref="N128:N128">IFERROR(CONCATENATE((INDEX($Q$7:$Q$67,SMALL(IF($Q$7:$Q$67&lt;&gt;"",IF($N$7:$N$67&lt;&gt;"",ROW($N$7:$N$67)-MIN(ROW($N$7:$N$67))+1,""),""),ROW()-ROW(A$70)+1)))," "),"")</f>
        <v/>
      </c>
      <c r="O128" s="0" t="str">
        <f aca="false" t="array" ref="O128:O128">IFERROR(CONCATENATE(TEXT(INDEX($N$7:$N$67,SMALL(IF($Q$7:$Q$67&lt;&gt;"",IF($N$7:$N$67&lt;&gt;"",ROW($N$7:$N$67)-MIN(ROW($N$7:$N$67))+1,""),""),ROW()-ROW(A$70)+1)),"##0")," "),"")</f>
        <v/>
      </c>
      <c r="P128" s="0" t="str">
        <f aca="false" t="array" ref="P128:P128">IFERROR(CONCATENATE((INDEX($A$7:$A$67,SMALL(IF($Q$7:$Q$67&lt;&gt;"",IF($N$7:$N$67&lt;&gt;"",ROW($N$7:$N$67)-MIN(ROW($N$7:$N$67))+1,""),""),ROW()-ROW(A$70)+1))),),"")</f>
        <v/>
      </c>
      <c r="S128" s="0" t="str">
        <f aca="false" t="array" ref="S128:S128">IFERROR(CONCATENATE((INDEX($V$7:$V$67,SMALL(IF($V$7:$V$67&lt;&gt;"",IF($S$7:$S$67&lt;&gt;"",ROW($S$7:$S$67)-MIN(ROW($S$7:$S$67))+1,""),""),ROW()-ROW(A$70)+1)))," "),"")</f>
        <v/>
      </c>
      <c r="T128" s="0" t="str">
        <f aca="false" t="array" ref="T128:T128">IFERROR(CONCATENATE(TEXT(INDEX($S$7:$S$67,SMALL(IF($V$7:$V$67&lt;&gt;"",IF($S$7:$S$67&lt;&gt;"",ROW($S$7:$S$67)-MIN(ROW($S$7:$S$67))+1,""),""),ROW()-ROW(A$70)+1)),"##0")," "),"")</f>
        <v/>
      </c>
      <c r="U128" s="0" t="str">
        <f aca="false" t="array" ref="U128:U128">IFERROR(CONCATENATE((INDEX($A$7:$A$67,SMALL(IF($V$7:$V$67&lt;&gt;"",IF($S$7:$S$67&lt;&gt;"",ROW($S$7:$S$67)-MIN(ROW($S$7:$S$67))+1,""),""),ROW()-ROW(A$70)+1))),),"")</f>
        <v/>
      </c>
      <c r="X128" s="0" t="str">
        <f aca="false" t="array" ref="X128:X128">IFERROR(CONCATENATE((INDEX($AA$7:$AA$67,SMALL(IF($AA$7:$AA$67&lt;&gt;"",IF($X$7:$X$67&lt;&gt;"",ROW($X$7:$X$67)-MIN(ROW($X$7:$X$67))+1,""),""),ROW()-ROW(A$70)+1))),","),"")</f>
        <v/>
      </c>
      <c r="Y128" s="0" t="str">
        <f aca="false" t="array" ref="Y128:Y128">IFERROR(CONCATENATE(TEXT(INDEX($X$7:$X$67,SMALL(IF($AA$7:$AA$67&lt;&gt;"",IF($X$7:$X$67&lt;&gt;"",ROW($X$7:$X$67)-MIN(ROW($X$7:$X$67))+1,""),""),ROW()-ROW(A$70)+1)),"##0"),","),"")</f>
        <v/>
      </c>
      <c r="Z128" s="0" t="str">
        <f aca="false" t="array" ref="Z128:Z128">IFERROR(CONCATENATE((INDEX($A$7:$A$67,SMALL(IF($AA$7:$AA$67&lt;&gt;"",IF($X$7:$X$67&lt;&gt;"",ROW($X$7:$X$67)-MIN(ROW($X$7:$X$67))+1,""),""),ROW()-ROW(A$70)+1))),),"")</f>
        <v/>
      </c>
      <c r="AC128" s="0" t="str">
        <f aca="false" t="array" ref="AC128:AC128">IFERROR(CONCATENATE((INDEX($AF$7:$AF$67,SMALL(IF($AF$7:$AF$67&lt;&gt;"",IF($AC$7:$AC$67&lt;&gt;"",ROW($AC$7:$AC$67)-MIN(ROW($AC$7:$AC$67))+1,""),""),ROW()-ROW(A$70)+1)))," "),"")</f>
        <v/>
      </c>
      <c r="AD128" s="0" t="str">
        <f aca="false" t="array" ref="AD128:AD128">IFERROR(CONCATENATE(TEXT(INDEX($AC$7:$AC$67,SMALL(IF($AF$7:$AF$67&lt;&gt;"",IF($AC$7:$AC$67&lt;&gt;"",ROW($AC$7:$AC$67)-MIN(ROW($AC$7:$AC$67))+1,""),""),ROW()-ROW(A$70)+1)),"##0")," "),"")</f>
        <v/>
      </c>
      <c r="AE128" s="0" t="str">
        <f aca="false" t="array" ref="AE128:AE128">IFERROR(CONCATENATE((INDEX($A$7:$A$67,SMALL(IF($AF$7:$AF$67&lt;&gt;"",IF($AC$7:$AC$67&lt;&gt;"",ROW($AC$7:$AC$67)-MIN(ROW($AC$7:$AC$67))+1,""),""),ROW()-ROW(A$70)+1))),),"")</f>
        <v/>
      </c>
      <c r="AH128" s="0" t="str">
        <f aca="false" t="array" ref="AH128:AH128">IFERROR(CONCATENATE((INDEX($AK$7:$AK$67,SMALL(IF($AK$7:$AK$67&lt;&gt;"",IF($AH$7:$AH$67&lt;&gt;"",ROW($AH$7:$AH$67)-MIN(ROW($AH$7:$AH$67))+1,""),""),ROW()-ROW(A$70)+1)))," "),"")</f>
        <v/>
      </c>
      <c r="AI128" s="0" t="str">
        <f aca="false" t="array" ref="AI128:AI128">IFERROR(CONCATENATE(TEXT(INDEX($AH$7:$AH$67,SMALL(IF($AK$7:$AK$67&lt;&gt;"",IF($AH$7:$AH$67&lt;&gt;"",ROW($AH$7:$AH$67)-MIN(ROW($AH$7:$AH$67))+1,""),""),ROW()-ROW(A$70)+1)),"##0")," "),"")</f>
        <v/>
      </c>
      <c r="AJ128" s="0" t="str">
        <f aca="false" t="array" ref="AJ128:AJ128">IFERROR(CONCATENATE((INDEX($A$7:$A$67,SMALL(IF($AK$7:$AK$67&lt;&gt;"",IF($AH$7:$AH$67&lt;&gt;"",ROW($AH$7:$AH$67)-MIN(ROW($AH$7:$AH$67))+1,""),""),ROW()-ROW(A$70)+1))),),"")</f>
        <v/>
      </c>
    </row>
    <row r="129" customFormat="false" ht="15" hidden="false" customHeight="false" outlineLevel="0" collapsed="false">
      <c r="I129" s="0" t="str">
        <f aca="false" t="array" ref="I129:I129">IFERROR(CONCATENATE(TEXT(INDEX($I$7:$I$67,SMALL(IF($L$7:$L$67&lt;&gt;"",IF($I$7:$I$67&lt;&gt;"",ROW($I$7:$I$67)-MIN(ROW($I$7:$I$67))+1,""),""),ROW()-ROW(A$70)+1)),"##0"),","),"")</f>
        <v/>
      </c>
      <c r="J129" s="0" t="str">
        <f aca="false" t="array" ref="J129:J129">IFERROR(CONCATENATE((INDEX($L$7:$L$67,SMALL(IF($L$7:$L$67&lt;&gt;"",IF($I$7:$I$67&lt;&gt;"",ROW($I$7:$I$67)-MIN(ROW($I$7:$I$67))+1,""),""),ROW()-ROW(A$70)+1))),","),"")</f>
        <v/>
      </c>
      <c r="K129" s="0" t="str">
        <f aca="false" t="array" ref="K129:K129">IFERROR(CONCATENATE((INDEX($A$7:$A$67,SMALL(IF($L$7:$L$67&lt;&gt;"",IF($I$7:$I$67&lt;&gt;"",ROW($I$7:$I$67)-MIN(ROW($I$7:$I$67))+1,""),""),ROW()-ROW(A$70)+1))),),"")</f>
        <v/>
      </c>
      <c r="N129" s="0" t="str">
        <f aca="false" t="array" ref="N129:N129">IFERROR(CONCATENATE((INDEX($Q$7:$Q$67,SMALL(IF($Q$7:$Q$67&lt;&gt;"",IF($N$7:$N$67&lt;&gt;"",ROW($N$7:$N$67)-MIN(ROW($N$7:$N$67))+1,""),""),ROW()-ROW(A$70)+1)))," "),"")</f>
        <v/>
      </c>
      <c r="O129" s="0" t="str">
        <f aca="false" t="array" ref="O129:O129">IFERROR(CONCATENATE(TEXT(INDEX($N$7:$N$67,SMALL(IF($Q$7:$Q$67&lt;&gt;"",IF($N$7:$N$67&lt;&gt;"",ROW($N$7:$N$67)-MIN(ROW($N$7:$N$67))+1,""),""),ROW()-ROW(A$70)+1)),"##0")," "),"")</f>
        <v/>
      </c>
      <c r="P129" s="0" t="str">
        <f aca="false" t="array" ref="P129:P129">IFERROR(CONCATENATE((INDEX($A$7:$A$67,SMALL(IF($Q$7:$Q$67&lt;&gt;"",IF($N$7:$N$67&lt;&gt;"",ROW($N$7:$N$67)-MIN(ROW($N$7:$N$67))+1,""),""),ROW()-ROW(A$70)+1))),),"")</f>
        <v/>
      </c>
      <c r="S129" s="0" t="str">
        <f aca="false" t="array" ref="S129:S129">IFERROR(CONCATENATE((INDEX($V$7:$V$67,SMALL(IF($V$7:$V$67&lt;&gt;"",IF($S$7:$S$67&lt;&gt;"",ROW($S$7:$S$67)-MIN(ROW($S$7:$S$67))+1,""),""),ROW()-ROW(A$70)+1)))," "),"")</f>
        <v/>
      </c>
      <c r="T129" s="0" t="str">
        <f aca="false" t="array" ref="T129:T129">IFERROR(CONCATENATE(TEXT(INDEX($S$7:$S$67,SMALL(IF($V$7:$V$67&lt;&gt;"",IF($S$7:$S$67&lt;&gt;"",ROW($S$7:$S$67)-MIN(ROW($S$7:$S$67))+1,""),""),ROW()-ROW(A$70)+1)),"##0")," "),"")</f>
        <v/>
      </c>
      <c r="U129" s="0" t="str">
        <f aca="false" t="array" ref="U129:U129">IFERROR(CONCATENATE((INDEX($A$7:$A$67,SMALL(IF($V$7:$V$67&lt;&gt;"",IF($S$7:$S$67&lt;&gt;"",ROW($S$7:$S$67)-MIN(ROW($S$7:$S$67))+1,""),""),ROW()-ROW(A$70)+1))),),"")</f>
        <v/>
      </c>
      <c r="X129" s="0" t="str">
        <f aca="false" t="array" ref="X129:X129">IFERROR(CONCATENATE((INDEX($AA$7:$AA$67,SMALL(IF($AA$7:$AA$67&lt;&gt;"",IF($X$7:$X$67&lt;&gt;"",ROW($X$7:$X$67)-MIN(ROW($X$7:$X$67))+1,""),""),ROW()-ROW(A$70)+1))),","),"")</f>
        <v/>
      </c>
      <c r="Y129" s="0" t="str">
        <f aca="false" t="array" ref="Y129:Y129">IFERROR(CONCATENATE(TEXT(INDEX($X$7:$X$67,SMALL(IF($AA$7:$AA$67&lt;&gt;"",IF($X$7:$X$67&lt;&gt;"",ROW($X$7:$X$67)-MIN(ROW($X$7:$X$67))+1,""),""),ROW()-ROW(A$70)+1)),"##0"),","),"")</f>
        <v/>
      </c>
      <c r="Z129" s="0" t="str">
        <f aca="false" t="array" ref="Z129:Z129">IFERROR(CONCATENATE((INDEX($A$7:$A$67,SMALL(IF($AA$7:$AA$67&lt;&gt;"",IF($X$7:$X$67&lt;&gt;"",ROW($X$7:$X$67)-MIN(ROW($X$7:$X$67))+1,""),""),ROW()-ROW(A$70)+1))),),"")</f>
        <v/>
      </c>
      <c r="AC129" s="0" t="str">
        <f aca="false" t="array" ref="AC129:AC129">IFERROR(CONCATENATE((INDEX($AF$7:$AF$67,SMALL(IF($AF$7:$AF$67&lt;&gt;"",IF($AC$7:$AC$67&lt;&gt;"",ROW($AC$7:$AC$67)-MIN(ROW($AC$7:$AC$67))+1,""),""),ROW()-ROW(A$70)+1)))," "),"")</f>
        <v/>
      </c>
      <c r="AD129" s="0" t="str">
        <f aca="false" t="array" ref="AD129:AD129">IFERROR(CONCATENATE(TEXT(INDEX($AC$7:$AC$67,SMALL(IF($AF$7:$AF$67&lt;&gt;"",IF($AC$7:$AC$67&lt;&gt;"",ROW($AC$7:$AC$67)-MIN(ROW($AC$7:$AC$67))+1,""),""),ROW()-ROW(A$70)+1)),"##0")," "),"")</f>
        <v/>
      </c>
      <c r="AE129" s="0" t="str">
        <f aca="false" t="array" ref="AE129:AE129">IFERROR(CONCATENATE((INDEX($A$7:$A$67,SMALL(IF($AF$7:$AF$67&lt;&gt;"",IF($AC$7:$AC$67&lt;&gt;"",ROW($AC$7:$AC$67)-MIN(ROW($AC$7:$AC$67))+1,""),""),ROW()-ROW(A$70)+1))),),"")</f>
        <v/>
      </c>
      <c r="AH129" s="0" t="str">
        <f aca="false" t="array" ref="AH129:AH129">IFERROR(CONCATENATE((INDEX($AK$7:$AK$67,SMALL(IF($AK$7:$AK$67&lt;&gt;"",IF($AH$7:$AH$67&lt;&gt;"",ROW($AH$7:$AH$67)-MIN(ROW($AH$7:$AH$67))+1,""),""),ROW()-ROW(A$70)+1)))," "),"")</f>
        <v/>
      </c>
      <c r="AI129" s="0" t="str">
        <f aca="false" t="array" ref="AI129:AI129">IFERROR(CONCATENATE(TEXT(INDEX($AH$7:$AH$67,SMALL(IF($AK$7:$AK$67&lt;&gt;"",IF($AH$7:$AH$67&lt;&gt;"",ROW($AH$7:$AH$67)-MIN(ROW($AH$7:$AH$67))+1,""),""),ROW()-ROW(A$70)+1)),"##0")," "),"")</f>
        <v/>
      </c>
      <c r="AJ129" s="0" t="str">
        <f aca="false" t="array" ref="AJ129:AJ129">IFERROR(CONCATENATE((INDEX($A$7:$A$67,SMALL(IF($AK$7:$AK$67&lt;&gt;"",IF($AH$7:$AH$67&lt;&gt;"",ROW($AH$7:$AH$67)-MIN(ROW($AH$7:$AH$67))+1,""),""),ROW()-ROW(A$70)+1))),),"")</f>
        <v/>
      </c>
    </row>
    <row r="130" customFormat="false" ht="15" hidden="false" customHeight="false" outlineLevel="0" collapsed="false">
      <c r="I130" s="0" t="str">
        <f aca="false" t="array" ref="I130:I130">IFERROR(CONCATENATE(TEXT(INDEX($I$7:$I$67,SMALL(IF($L$7:$L$67&lt;&gt;"",IF($I$7:$I$67&lt;&gt;"",ROW($I$7:$I$67)-MIN(ROW($I$7:$I$67))+1,""),""),ROW()-ROW(A$70)+1)),"##0"),","),"")</f>
        <v/>
      </c>
      <c r="J130" s="0" t="str">
        <f aca="false" t="array" ref="J130:J130">IFERROR(CONCATENATE((INDEX($L$7:$L$67,SMALL(IF($L$7:$L$67&lt;&gt;"",IF($I$7:$I$67&lt;&gt;"",ROW($I$7:$I$67)-MIN(ROW($I$7:$I$67))+1,""),""),ROW()-ROW(A$70)+1))),","),"")</f>
        <v/>
      </c>
      <c r="K130" s="0" t="str">
        <f aca="false" t="array" ref="K130:K130">IFERROR(CONCATENATE((INDEX($A$7:$A$67,SMALL(IF($L$7:$L$67&lt;&gt;"",IF($I$7:$I$67&lt;&gt;"",ROW($I$7:$I$67)-MIN(ROW($I$7:$I$67))+1,""),""),ROW()-ROW(A$70)+1))),),"")</f>
        <v/>
      </c>
      <c r="N130" s="0" t="str">
        <f aca="false" t="array" ref="N130:N130">IFERROR(CONCATENATE((INDEX($Q$7:$Q$67,SMALL(IF($Q$7:$Q$67&lt;&gt;"",IF($N$7:$N$67&lt;&gt;"",ROW($N$7:$N$67)-MIN(ROW($N$7:$N$67))+1,""),""),ROW()-ROW(A$70)+1)))," "),"")</f>
        <v/>
      </c>
      <c r="O130" s="0" t="str">
        <f aca="false" t="array" ref="O130:O130">IFERROR(CONCATENATE(TEXT(INDEX($N$7:$N$67,SMALL(IF($Q$7:$Q$67&lt;&gt;"",IF($N$7:$N$67&lt;&gt;"",ROW($N$7:$N$67)-MIN(ROW($N$7:$N$67))+1,""),""),ROW()-ROW(A$70)+1)),"##0")," "),"")</f>
        <v/>
      </c>
      <c r="P130" s="0" t="str">
        <f aca="false" t="array" ref="P130:P130">IFERROR(CONCATENATE((INDEX($A$7:$A$67,SMALL(IF($Q$7:$Q$67&lt;&gt;"",IF($N$7:$N$67&lt;&gt;"",ROW($N$7:$N$67)-MIN(ROW($N$7:$N$67))+1,""),""),ROW()-ROW(A$70)+1))),),"")</f>
        <v/>
      </c>
      <c r="S130" s="0" t="str">
        <f aca="false" t="array" ref="S130:S130">IFERROR(CONCATENATE((INDEX($V$7:$V$67,SMALL(IF($V$7:$V$67&lt;&gt;"",IF($S$7:$S$67&lt;&gt;"",ROW($S$7:$S$67)-MIN(ROW($S$7:$S$67))+1,""),""),ROW()-ROW(A$70)+1)))," "),"")</f>
        <v/>
      </c>
      <c r="T130" s="0" t="str">
        <f aca="false" t="array" ref="T130:T130">IFERROR(CONCATENATE(TEXT(INDEX($S$7:$S$67,SMALL(IF($V$7:$V$67&lt;&gt;"",IF($S$7:$S$67&lt;&gt;"",ROW($S$7:$S$67)-MIN(ROW($S$7:$S$67))+1,""),""),ROW()-ROW(A$70)+1)),"##0")," "),"")</f>
        <v/>
      </c>
      <c r="U130" s="0" t="str">
        <f aca="false" t="array" ref="U130:U130">IFERROR(CONCATENATE((INDEX($A$7:$A$67,SMALL(IF($V$7:$V$67&lt;&gt;"",IF($S$7:$S$67&lt;&gt;"",ROW($S$7:$S$67)-MIN(ROW($S$7:$S$67))+1,""),""),ROW()-ROW(A$70)+1))),),"")</f>
        <v/>
      </c>
      <c r="X130" s="0" t="str">
        <f aca="false" t="array" ref="X130:X130">IFERROR(CONCATENATE((INDEX($AA$7:$AA$67,SMALL(IF($AA$7:$AA$67&lt;&gt;"",IF($X$7:$X$67&lt;&gt;"",ROW($X$7:$X$67)-MIN(ROW($X$7:$X$67))+1,""),""),ROW()-ROW(A$70)+1))),","),"")</f>
        <v/>
      </c>
      <c r="Y130" s="0" t="str">
        <f aca="false" t="array" ref="Y130:Y130">IFERROR(CONCATENATE(TEXT(INDEX($X$7:$X$67,SMALL(IF($AA$7:$AA$67&lt;&gt;"",IF($X$7:$X$67&lt;&gt;"",ROW($X$7:$X$67)-MIN(ROW($X$7:$X$67))+1,""),""),ROW()-ROW(A$70)+1)),"##0"),","),"")</f>
        <v/>
      </c>
      <c r="Z130" s="0" t="str">
        <f aca="false" t="array" ref="Z130:Z130">IFERROR(CONCATENATE((INDEX($A$7:$A$67,SMALL(IF($AA$7:$AA$67&lt;&gt;"",IF($X$7:$X$67&lt;&gt;"",ROW($X$7:$X$67)-MIN(ROW($X$7:$X$67))+1,""),""),ROW()-ROW(A$70)+1))),),"")</f>
        <v/>
      </c>
      <c r="AC130" s="0" t="str">
        <f aca="false" t="array" ref="AC130:AC130">IFERROR(CONCATENATE((INDEX($AF$7:$AF$67,SMALL(IF($AF$7:$AF$67&lt;&gt;"",IF($AC$7:$AC$67&lt;&gt;"",ROW($AC$7:$AC$67)-MIN(ROW($AC$7:$AC$67))+1,""),""),ROW()-ROW(A$70)+1)))," "),"")</f>
        <v/>
      </c>
      <c r="AD130" s="0" t="str">
        <f aca="false" t="array" ref="AD130:AD130">IFERROR(CONCATENATE(TEXT(INDEX($AC$7:$AC$67,SMALL(IF($AF$7:$AF$67&lt;&gt;"",IF($AC$7:$AC$67&lt;&gt;"",ROW($AC$7:$AC$67)-MIN(ROW($AC$7:$AC$67))+1,""),""),ROW()-ROW(A$70)+1)),"##0")," "),"")</f>
        <v/>
      </c>
      <c r="AE130" s="0" t="str">
        <f aca="false" t="array" ref="AE130:AE130">IFERROR(CONCATENATE((INDEX($A$7:$A$67,SMALL(IF($AF$7:$AF$67&lt;&gt;"",IF($AC$7:$AC$67&lt;&gt;"",ROW($AC$7:$AC$67)-MIN(ROW($AC$7:$AC$67))+1,""),""),ROW()-ROW(A$70)+1))),),"")</f>
        <v/>
      </c>
      <c r="AH130" s="0" t="str">
        <f aca="false" t="array" ref="AH130:AH130">IFERROR(CONCATENATE((INDEX($AK$7:$AK$67,SMALL(IF($AK$7:$AK$67&lt;&gt;"",IF($AH$7:$AH$67&lt;&gt;"",ROW($AH$7:$AH$67)-MIN(ROW($AH$7:$AH$67))+1,""),""),ROW()-ROW(A$70)+1)))," "),"")</f>
        <v/>
      </c>
      <c r="AI130" s="0" t="str">
        <f aca="false" t="array" ref="AI130:AI130">IFERROR(CONCATENATE(TEXT(INDEX($AH$7:$AH$67,SMALL(IF($AK$7:$AK$67&lt;&gt;"",IF($AH$7:$AH$67&lt;&gt;"",ROW($AH$7:$AH$67)-MIN(ROW($AH$7:$AH$67))+1,""),""),ROW()-ROW(A$70)+1)),"##0")," "),"")</f>
        <v/>
      </c>
      <c r="AJ130" s="0" t="str">
        <f aca="false" t="array" ref="AJ130:AJ130">IFERROR(CONCATENATE((INDEX($A$7:$A$67,SMALL(IF($AK$7:$AK$67&lt;&gt;"",IF($AH$7:$AH$67&lt;&gt;"",ROW($AH$7:$AH$67)-MIN(ROW($AH$7:$AH$67))+1,""),""),ROW()-ROW(A$70)+1))),),"")</f>
        <v/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10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E10</formula>
    </cfRule>
  </conditionalFormatting>
  <conditionalFormatting sqref="AB11">
    <cfRule type="cellIs" priority="4" operator="equal" aboveAverage="0" equalAverage="0" bottom="0" percent="0" rank="0" text="" dxfId="0">
      <formula>0</formula>
    </cfRule>
    <cfRule type="cellIs" priority="5" operator="lessThan" aboveAverage="0" equalAverage="0" bottom="0" percent="0" rank="0" text="" dxfId="1">
      <formula>E11</formula>
    </cfRule>
  </conditionalFormatting>
  <conditionalFormatting sqref="AB18">
    <cfRule type="cellIs" priority="6" operator="equal" aboveAverage="0" equalAverage="0" bottom="0" percent="0" rank="0" text="" dxfId="0">
      <formula>0</formula>
    </cfRule>
    <cfRule type="cellIs" priority="7" operator="lessThan" aboveAverage="0" equalAverage="0" bottom="0" percent="0" rank="0" text="" dxfId="1">
      <formula>E18</formula>
    </cfRule>
  </conditionalFormatting>
  <conditionalFormatting sqref="AB19">
    <cfRule type="cellIs" priority="8" operator="equal" aboveAverage="0" equalAverage="0" bottom="0" percent="0" rank="0" text="" dxfId="0">
      <formula>0</formula>
    </cfRule>
    <cfRule type="cellIs" priority="9" operator="lessThan" aboveAverage="0" equalAverage="0" bottom="0" percent="0" rank="0" text="" dxfId="1">
      <formula>E19</formula>
    </cfRule>
  </conditionalFormatting>
  <conditionalFormatting sqref="AB21">
    <cfRule type="cellIs" priority="10" operator="equal" aboveAverage="0" equalAverage="0" bottom="0" percent="0" rank="0" text="" dxfId="0">
      <formula>0</formula>
    </cfRule>
    <cfRule type="cellIs" priority="11" operator="lessThan" aboveAverage="0" equalAverage="0" bottom="0" percent="0" rank="0" text="" dxfId="1">
      <formula>E21</formula>
    </cfRule>
  </conditionalFormatting>
  <conditionalFormatting sqref="AB23">
    <cfRule type="cellIs" priority="12" operator="equal" aboveAverage="0" equalAverage="0" bottom="0" percent="0" rank="0" text="" dxfId="0">
      <formula>0</formula>
    </cfRule>
    <cfRule type="cellIs" priority="13" operator="lessThan" aboveAverage="0" equalAverage="0" bottom="0" percent="0" rank="0" text="" dxfId="1">
      <formula>E23</formula>
    </cfRule>
  </conditionalFormatting>
  <conditionalFormatting sqref="AB26">
    <cfRule type="cellIs" priority="14" operator="equal" aboveAverage="0" equalAverage="0" bottom="0" percent="0" rank="0" text="" dxfId="0">
      <formula>0</formula>
    </cfRule>
    <cfRule type="cellIs" priority="15" operator="lessThan" aboveAverage="0" equalAverage="0" bottom="0" percent="0" rank="0" text="" dxfId="1">
      <formula>E26</formula>
    </cfRule>
  </conditionalFormatting>
  <conditionalFormatting sqref="AB28">
    <cfRule type="cellIs" priority="16" operator="equal" aboveAverage="0" equalAverage="0" bottom="0" percent="0" rank="0" text="" dxfId="0">
      <formula>0</formula>
    </cfRule>
    <cfRule type="cellIs" priority="17" operator="lessThan" aboveAverage="0" equalAverage="0" bottom="0" percent="0" rank="0" text="" dxfId="1">
      <formula>E28</formula>
    </cfRule>
  </conditionalFormatting>
  <conditionalFormatting sqref="AB29">
    <cfRule type="cellIs" priority="18" operator="equal" aboveAverage="0" equalAverage="0" bottom="0" percent="0" rank="0" text="" dxfId="0">
      <formula>0</formula>
    </cfRule>
    <cfRule type="cellIs" priority="19" operator="lessThan" aboveAverage="0" equalAverage="0" bottom="0" percent="0" rank="0" text="" dxfId="1">
      <formula>E29</formula>
    </cfRule>
  </conditionalFormatting>
  <conditionalFormatting sqref="AB30">
    <cfRule type="cellIs" priority="20" operator="equal" aboveAverage="0" equalAverage="0" bottom="0" percent="0" rank="0" text="" dxfId="0">
      <formula>0</formula>
    </cfRule>
    <cfRule type="cellIs" priority="21" operator="lessThan" aboveAverage="0" equalAverage="0" bottom="0" percent="0" rank="0" text="" dxfId="1">
      <formula>E30</formula>
    </cfRule>
  </conditionalFormatting>
  <conditionalFormatting sqref="AB31">
    <cfRule type="cellIs" priority="22" operator="equal" aboveAverage="0" equalAverage="0" bottom="0" percent="0" rank="0" text="" dxfId="0">
      <formula>0</formula>
    </cfRule>
    <cfRule type="cellIs" priority="23" operator="lessThan" aboveAverage="0" equalAverage="0" bottom="0" percent="0" rank="0" text="" dxfId="1">
      <formula>E31</formula>
    </cfRule>
  </conditionalFormatting>
  <conditionalFormatting sqref="AB32">
    <cfRule type="cellIs" priority="24" operator="equal" aboveAverage="0" equalAverage="0" bottom="0" percent="0" rank="0" text="" dxfId="0">
      <formula>0</formula>
    </cfRule>
    <cfRule type="cellIs" priority="25" operator="lessThan" aboveAverage="0" equalAverage="0" bottom="0" percent="0" rank="0" text="" dxfId="1">
      <formula>E32</formula>
    </cfRule>
  </conditionalFormatting>
  <conditionalFormatting sqref="AB33">
    <cfRule type="cellIs" priority="26" operator="equal" aboveAverage="0" equalAverage="0" bottom="0" percent="0" rank="0" text="" dxfId="0">
      <formula>0</formula>
    </cfRule>
    <cfRule type="cellIs" priority="27" operator="lessThan" aboveAverage="0" equalAverage="0" bottom="0" percent="0" rank="0" text="" dxfId="1">
      <formula>E33</formula>
    </cfRule>
  </conditionalFormatting>
  <conditionalFormatting sqref="AB34">
    <cfRule type="cellIs" priority="28" operator="equal" aboveAverage="0" equalAverage="0" bottom="0" percent="0" rank="0" text="" dxfId="0">
      <formula>0</formula>
    </cfRule>
    <cfRule type="cellIs" priority="29" operator="lessThan" aboveAverage="0" equalAverage="0" bottom="0" percent="0" rank="0" text="" dxfId="1">
      <formula>E34</formula>
    </cfRule>
  </conditionalFormatting>
  <conditionalFormatting sqref="AB58">
    <cfRule type="cellIs" priority="30" operator="equal" aboveAverage="0" equalAverage="0" bottom="0" percent="0" rank="0" text="" dxfId="0">
      <formula>0</formula>
    </cfRule>
    <cfRule type="cellIs" priority="31" operator="lessThan" aboveAverage="0" equalAverage="0" bottom="0" percent="0" rank="0" text="" dxfId="1">
      <formula>E58</formula>
    </cfRule>
  </conditionalFormatting>
  <conditionalFormatting sqref="AB59">
    <cfRule type="cellIs" priority="32" operator="equal" aboveAverage="0" equalAverage="0" bottom="0" percent="0" rank="0" text="" dxfId="0">
      <formula>0</formula>
    </cfRule>
    <cfRule type="cellIs" priority="33" operator="lessThan" aboveAverage="0" equalAverage="0" bottom="0" percent="0" rank="0" text="" dxfId="1">
      <formula>E59</formula>
    </cfRule>
  </conditionalFormatting>
  <conditionalFormatting sqref="AB60">
    <cfRule type="cellIs" priority="34" operator="equal" aboveAverage="0" equalAverage="0" bottom="0" percent="0" rank="0" text="" dxfId="0">
      <formula>0</formula>
    </cfRule>
    <cfRule type="cellIs" priority="35" operator="lessThan" aboveAverage="0" equalAverage="0" bottom="0" percent="0" rank="0" text="" dxfId="1">
      <formula>E60</formula>
    </cfRule>
  </conditionalFormatting>
  <conditionalFormatting sqref="AB61">
    <cfRule type="cellIs" priority="36" operator="equal" aboveAverage="0" equalAverage="0" bottom="0" percent="0" rank="0" text="" dxfId="0">
      <formula>0</formula>
    </cfRule>
    <cfRule type="cellIs" priority="37" operator="lessThan" aboveAverage="0" equalAverage="0" bottom="0" percent="0" rank="0" text="" dxfId="1">
      <formula>E61</formula>
    </cfRule>
  </conditionalFormatting>
  <conditionalFormatting sqref="AB62">
    <cfRule type="cellIs" priority="38" operator="equal" aboveAverage="0" equalAverage="0" bottom="0" percent="0" rank="0" text="" dxfId="0">
      <formula>0</formula>
    </cfRule>
    <cfRule type="cellIs" priority="39" operator="lessThan" aboveAverage="0" equalAverage="0" bottom="0" percent="0" rank="0" text="" dxfId="1">
      <formula>E62</formula>
    </cfRule>
  </conditionalFormatting>
  <conditionalFormatting sqref="AB63">
    <cfRule type="cellIs" priority="40" operator="equal" aboveAverage="0" equalAverage="0" bottom="0" percent="0" rank="0" text="" dxfId="0">
      <formula>0</formula>
    </cfRule>
    <cfRule type="cellIs" priority="41" operator="lessThan" aboveAverage="0" equalAverage="0" bottom="0" percent="0" rank="0" text="" dxfId="1">
      <formula>E63</formula>
    </cfRule>
  </conditionalFormatting>
  <conditionalFormatting sqref="AB66">
    <cfRule type="cellIs" priority="42" operator="equal" aboveAverage="0" equalAverage="0" bottom="0" percent="0" rank="0" text="" dxfId="0">
      <formula>0</formula>
    </cfRule>
    <cfRule type="cellIs" priority="43" operator="lessThan" aboveAverage="0" equalAverage="0" bottom="0" percent="0" rank="0" text="" dxfId="1">
      <formula>E66</formula>
    </cfRule>
  </conditionalFormatting>
  <conditionalFormatting sqref="AB67">
    <cfRule type="cellIs" priority="44" operator="equal" aboveAverage="0" equalAverage="0" bottom="0" percent="0" rank="0" text="" dxfId="0">
      <formula>0</formula>
    </cfRule>
    <cfRule type="cellIs" priority="45" operator="lessThan" aboveAverage="0" equalAverage="0" bottom="0" percent="0" rank="0" text="" dxfId="1">
      <formula>E67</formula>
    </cfRule>
  </conditionalFormatting>
  <conditionalFormatting sqref="AC10">
    <cfRule type="cellIs" priority="46" operator="greaterThan" aboveAverage="0" equalAverage="0" bottom="0" percent="0" rank="0" text="" dxfId="0">
      <formula>AB10</formula>
    </cfRule>
  </conditionalFormatting>
  <conditionalFormatting sqref="AC11">
    <cfRule type="cellIs" priority="47" operator="greaterThan" aboveAverage="0" equalAverage="0" bottom="0" percent="0" rank="0" text="" dxfId="0">
      <formula>AB11</formula>
    </cfRule>
  </conditionalFormatting>
  <conditionalFormatting sqref="AC18">
    <cfRule type="cellIs" priority="48" operator="greaterThan" aboveAverage="0" equalAverage="0" bottom="0" percent="0" rank="0" text="" dxfId="0">
      <formula>AB18</formula>
    </cfRule>
  </conditionalFormatting>
  <conditionalFormatting sqref="AC19">
    <cfRule type="cellIs" priority="49" operator="greaterThan" aboveAverage="0" equalAverage="0" bottom="0" percent="0" rank="0" text="" dxfId="0">
      <formula>AB19</formula>
    </cfRule>
  </conditionalFormatting>
  <conditionalFormatting sqref="AC21">
    <cfRule type="cellIs" priority="50" operator="greaterThan" aboveAverage="0" equalAverage="0" bottom="0" percent="0" rank="0" text="" dxfId="0">
      <formula>AB21</formula>
    </cfRule>
  </conditionalFormatting>
  <conditionalFormatting sqref="AC23">
    <cfRule type="cellIs" priority="51" operator="greaterThan" aboveAverage="0" equalAverage="0" bottom="0" percent="0" rank="0" text="" dxfId="0">
      <formula>AB23</formula>
    </cfRule>
  </conditionalFormatting>
  <conditionalFormatting sqref="AC26">
    <cfRule type="cellIs" priority="52" operator="greaterThan" aboveAverage="0" equalAverage="0" bottom="0" percent="0" rank="0" text="" dxfId="0">
      <formula>AB26</formula>
    </cfRule>
  </conditionalFormatting>
  <conditionalFormatting sqref="AC28">
    <cfRule type="cellIs" priority="53" operator="greaterThan" aboveAverage="0" equalAverage="0" bottom="0" percent="0" rank="0" text="" dxfId="0">
      <formula>AB28</formula>
    </cfRule>
  </conditionalFormatting>
  <conditionalFormatting sqref="AC29">
    <cfRule type="cellIs" priority="54" operator="greaterThan" aboveAverage="0" equalAverage="0" bottom="0" percent="0" rank="0" text="" dxfId="0">
      <formula>AB29</formula>
    </cfRule>
  </conditionalFormatting>
  <conditionalFormatting sqref="AC30">
    <cfRule type="cellIs" priority="55" operator="greaterThan" aboveAverage="0" equalAverage="0" bottom="0" percent="0" rank="0" text="" dxfId="0">
      <formula>AB30</formula>
    </cfRule>
  </conditionalFormatting>
  <conditionalFormatting sqref="AC31">
    <cfRule type="cellIs" priority="56" operator="greaterThan" aboveAverage="0" equalAverage="0" bottom="0" percent="0" rank="0" text="" dxfId="0">
      <formula>AB31</formula>
    </cfRule>
  </conditionalFormatting>
  <conditionalFormatting sqref="AC32">
    <cfRule type="cellIs" priority="57" operator="greaterThan" aboveAverage="0" equalAverage="0" bottom="0" percent="0" rank="0" text="" dxfId="0">
      <formula>AB32</formula>
    </cfRule>
  </conditionalFormatting>
  <conditionalFormatting sqref="AC33">
    <cfRule type="cellIs" priority="58" operator="greaterThan" aboveAverage="0" equalAverage="0" bottom="0" percent="0" rank="0" text="" dxfId="0">
      <formula>AB33</formula>
    </cfRule>
  </conditionalFormatting>
  <conditionalFormatting sqref="AC34">
    <cfRule type="cellIs" priority="59" operator="greaterThan" aboveAverage="0" equalAverage="0" bottom="0" percent="0" rank="0" text="" dxfId="0">
      <formula>AB34</formula>
    </cfRule>
  </conditionalFormatting>
  <conditionalFormatting sqref="AC58">
    <cfRule type="cellIs" priority="60" operator="greaterThan" aboveAverage="0" equalAverage="0" bottom="0" percent="0" rank="0" text="" dxfId="0">
      <formula>AB58</formula>
    </cfRule>
  </conditionalFormatting>
  <conditionalFormatting sqref="AC59">
    <cfRule type="cellIs" priority="61" operator="greaterThan" aboveAverage="0" equalAverage="0" bottom="0" percent="0" rank="0" text="" dxfId="0">
      <formula>AB59</formula>
    </cfRule>
  </conditionalFormatting>
  <conditionalFormatting sqref="AC60">
    <cfRule type="cellIs" priority="62" operator="greaterThan" aboveAverage="0" equalAverage="0" bottom="0" percent="0" rank="0" text="" dxfId="0">
      <formula>AB60</formula>
    </cfRule>
  </conditionalFormatting>
  <conditionalFormatting sqref="AC61">
    <cfRule type="cellIs" priority="63" operator="greaterThan" aboveAverage="0" equalAverage="0" bottom="0" percent="0" rank="0" text="" dxfId="0">
      <formula>AB61</formula>
    </cfRule>
  </conditionalFormatting>
  <conditionalFormatting sqref="AC62">
    <cfRule type="cellIs" priority="64" operator="greaterThan" aboveAverage="0" equalAverage="0" bottom="0" percent="0" rank="0" text="" dxfId="0">
      <formula>AB62</formula>
    </cfRule>
  </conditionalFormatting>
  <conditionalFormatting sqref="AC63">
    <cfRule type="cellIs" priority="65" operator="greaterThan" aboveAverage="0" equalAverage="0" bottom="0" percent="0" rank="0" text="" dxfId="0">
      <formula>AB63</formula>
    </cfRule>
  </conditionalFormatting>
  <conditionalFormatting sqref="AC66">
    <cfRule type="cellIs" priority="66" operator="greaterThan" aboveAverage="0" equalAverage="0" bottom="0" percent="0" rank="0" text="" dxfId="0">
      <formula>AB66</formula>
    </cfRule>
  </conditionalFormatting>
  <conditionalFormatting sqref="AC67">
    <cfRule type="cellIs" priority="67" operator="greaterThan" aboveAverage="0" equalAverage="0" bottom="0" percent="0" rank="0" text="" dxfId="0">
      <formula>AB67</formula>
    </cfRule>
  </conditionalFormatting>
  <conditionalFormatting sqref="AD10">
    <cfRule type="cellIs" priority="68" operator="lessThanOrEqual" aboveAverage="0" equalAverage="0" bottom="0" percent="0" rank="0" text="" dxfId="2">
      <formula>F10</formula>
    </cfRule>
  </conditionalFormatting>
  <conditionalFormatting sqref="AD11">
    <cfRule type="cellIs" priority="69" operator="lessThanOrEqual" aboveAverage="0" equalAverage="0" bottom="0" percent="0" rank="0" text="" dxfId="2">
      <formula>F11</formula>
    </cfRule>
  </conditionalFormatting>
  <conditionalFormatting sqref="AD18">
    <cfRule type="cellIs" priority="70" operator="lessThanOrEqual" aboveAverage="0" equalAverage="0" bottom="0" percent="0" rank="0" text="" dxfId="2">
      <formula>F18</formula>
    </cfRule>
  </conditionalFormatting>
  <conditionalFormatting sqref="AD19">
    <cfRule type="cellIs" priority="71" operator="lessThanOrEqual" aboveAverage="0" equalAverage="0" bottom="0" percent="0" rank="0" text="" dxfId="2">
      <formula>F19</formula>
    </cfRule>
  </conditionalFormatting>
  <conditionalFormatting sqref="AD21">
    <cfRule type="cellIs" priority="72" operator="lessThanOrEqual" aboveAverage="0" equalAverage="0" bottom="0" percent="0" rank="0" text="" dxfId="2">
      <formula>F21</formula>
    </cfRule>
  </conditionalFormatting>
  <conditionalFormatting sqref="AD23">
    <cfRule type="cellIs" priority="73" operator="lessThanOrEqual" aboveAverage="0" equalAverage="0" bottom="0" percent="0" rank="0" text="" dxfId="2">
      <formula>F23</formula>
    </cfRule>
  </conditionalFormatting>
  <conditionalFormatting sqref="AD26">
    <cfRule type="cellIs" priority="74" operator="lessThanOrEqual" aboveAverage="0" equalAverage="0" bottom="0" percent="0" rank="0" text="" dxfId="2">
      <formula>F26</formula>
    </cfRule>
  </conditionalFormatting>
  <conditionalFormatting sqref="AD28">
    <cfRule type="cellIs" priority="75" operator="lessThanOrEqual" aboveAverage="0" equalAverage="0" bottom="0" percent="0" rank="0" text="" dxfId="2">
      <formula>F28</formula>
    </cfRule>
  </conditionalFormatting>
  <conditionalFormatting sqref="AD29">
    <cfRule type="cellIs" priority="76" operator="lessThanOrEqual" aboveAverage="0" equalAverage="0" bottom="0" percent="0" rank="0" text="" dxfId="2">
      <formula>F29</formula>
    </cfRule>
  </conditionalFormatting>
  <conditionalFormatting sqref="AD30">
    <cfRule type="cellIs" priority="77" operator="lessThanOrEqual" aboveAverage="0" equalAverage="0" bottom="0" percent="0" rank="0" text="" dxfId="2">
      <formula>F30</formula>
    </cfRule>
  </conditionalFormatting>
  <conditionalFormatting sqref="AD31">
    <cfRule type="cellIs" priority="78" operator="lessThanOrEqual" aboveAverage="0" equalAverage="0" bottom="0" percent="0" rank="0" text="" dxfId="2">
      <formula>F31</formula>
    </cfRule>
  </conditionalFormatting>
  <conditionalFormatting sqref="AD32">
    <cfRule type="cellIs" priority="79" operator="lessThanOrEqual" aboveAverage="0" equalAverage="0" bottom="0" percent="0" rank="0" text="" dxfId="2">
      <formula>F32</formula>
    </cfRule>
  </conditionalFormatting>
  <conditionalFormatting sqref="AD33">
    <cfRule type="cellIs" priority="80" operator="lessThanOrEqual" aboveAverage="0" equalAverage="0" bottom="0" percent="0" rank="0" text="" dxfId="2">
      <formula>F33</formula>
    </cfRule>
  </conditionalFormatting>
  <conditionalFormatting sqref="AD34">
    <cfRule type="cellIs" priority="81" operator="lessThanOrEqual" aboveAverage="0" equalAverage="0" bottom="0" percent="0" rank="0" text="" dxfId="2">
      <formula>F34</formula>
    </cfRule>
  </conditionalFormatting>
  <conditionalFormatting sqref="AD58">
    <cfRule type="cellIs" priority="82" operator="lessThanOrEqual" aboveAverage="0" equalAverage="0" bottom="0" percent="0" rank="0" text="" dxfId="2">
      <formula>F58</formula>
    </cfRule>
  </conditionalFormatting>
  <conditionalFormatting sqref="AD59">
    <cfRule type="cellIs" priority="83" operator="lessThanOrEqual" aboveAverage="0" equalAverage="0" bottom="0" percent="0" rank="0" text="" dxfId="2">
      <formula>F59</formula>
    </cfRule>
  </conditionalFormatting>
  <conditionalFormatting sqref="AD60">
    <cfRule type="cellIs" priority="84" operator="lessThanOrEqual" aboveAverage="0" equalAverage="0" bottom="0" percent="0" rank="0" text="" dxfId="2">
      <formula>F60</formula>
    </cfRule>
  </conditionalFormatting>
  <conditionalFormatting sqref="AD61">
    <cfRule type="cellIs" priority="85" operator="lessThanOrEqual" aboveAverage="0" equalAverage="0" bottom="0" percent="0" rank="0" text="" dxfId="2">
      <formula>F61</formula>
    </cfRule>
  </conditionalFormatting>
  <conditionalFormatting sqref="AD62">
    <cfRule type="cellIs" priority="86" operator="lessThanOrEqual" aboveAverage="0" equalAverage="0" bottom="0" percent="0" rank="0" text="" dxfId="2">
      <formula>F62</formula>
    </cfRule>
  </conditionalFormatting>
  <conditionalFormatting sqref="AD63">
    <cfRule type="cellIs" priority="87" operator="lessThanOrEqual" aboveAverage="0" equalAverage="0" bottom="0" percent="0" rank="0" text="" dxfId="2">
      <formula>F63</formula>
    </cfRule>
  </conditionalFormatting>
  <conditionalFormatting sqref="AD66">
    <cfRule type="cellIs" priority="88" operator="lessThanOrEqual" aboveAverage="0" equalAverage="0" bottom="0" percent="0" rank="0" text="" dxfId="2">
      <formula>F66</formula>
    </cfRule>
  </conditionalFormatting>
  <conditionalFormatting sqref="AD67">
    <cfRule type="cellIs" priority="89" operator="lessThanOrEqual" aboveAverage="0" equalAverage="0" bottom="0" percent="0" rank="0" text="" dxfId="2">
      <formula>F67</formula>
    </cfRule>
  </conditionalFormatting>
  <conditionalFormatting sqref="AE10">
    <cfRule type="cellIs" priority="90" operator="lessThanOrEqual" aboveAverage="0" equalAverage="0" bottom="0" percent="0" rank="0" text="" dxfId="2">
      <formula>G10</formula>
    </cfRule>
  </conditionalFormatting>
  <conditionalFormatting sqref="AE11">
    <cfRule type="cellIs" priority="91" operator="lessThanOrEqual" aboveAverage="0" equalAverage="0" bottom="0" percent="0" rank="0" text="" dxfId="2">
      <formula>G11</formula>
    </cfRule>
  </conditionalFormatting>
  <conditionalFormatting sqref="AE18">
    <cfRule type="cellIs" priority="92" operator="lessThanOrEqual" aboveAverage="0" equalAverage="0" bottom="0" percent="0" rank="0" text="" dxfId="2">
      <formula>G18</formula>
    </cfRule>
  </conditionalFormatting>
  <conditionalFormatting sqref="AE19">
    <cfRule type="cellIs" priority="93" operator="lessThanOrEqual" aboveAverage="0" equalAverage="0" bottom="0" percent="0" rank="0" text="" dxfId="2">
      <formula>G19</formula>
    </cfRule>
  </conditionalFormatting>
  <conditionalFormatting sqref="AE21">
    <cfRule type="cellIs" priority="94" operator="lessThanOrEqual" aboveAverage="0" equalAverage="0" bottom="0" percent="0" rank="0" text="" dxfId="2">
      <formula>G21</formula>
    </cfRule>
  </conditionalFormatting>
  <conditionalFormatting sqref="AE23">
    <cfRule type="cellIs" priority="95" operator="lessThanOrEqual" aboveAverage="0" equalAverage="0" bottom="0" percent="0" rank="0" text="" dxfId="2">
      <formula>G23</formula>
    </cfRule>
  </conditionalFormatting>
  <conditionalFormatting sqref="AE26">
    <cfRule type="cellIs" priority="96" operator="lessThanOrEqual" aboveAverage="0" equalAverage="0" bottom="0" percent="0" rank="0" text="" dxfId="2">
      <formula>G26</formula>
    </cfRule>
  </conditionalFormatting>
  <conditionalFormatting sqref="AE28">
    <cfRule type="cellIs" priority="97" operator="lessThanOrEqual" aboveAverage="0" equalAverage="0" bottom="0" percent="0" rank="0" text="" dxfId="2">
      <formula>G28</formula>
    </cfRule>
  </conditionalFormatting>
  <conditionalFormatting sqref="AE29">
    <cfRule type="cellIs" priority="98" operator="lessThanOrEqual" aboveAverage="0" equalAverage="0" bottom="0" percent="0" rank="0" text="" dxfId="2">
      <formula>G29</formula>
    </cfRule>
  </conditionalFormatting>
  <conditionalFormatting sqref="AE30">
    <cfRule type="cellIs" priority="99" operator="lessThanOrEqual" aboveAverage="0" equalAverage="0" bottom="0" percent="0" rank="0" text="" dxfId="2">
      <formula>G30</formula>
    </cfRule>
  </conditionalFormatting>
  <conditionalFormatting sqref="AE31">
    <cfRule type="cellIs" priority="100" operator="lessThanOrEqual" aboveAverage="0" equalAverage="0" bottom="0" percent="0" rank="0" text="" dxfId="2">
      <formula>G31</formula>
    </cfRule>
  </conditionalFormatting>
  <conditionalFormatting sqref="AE32">
    <cfRule type="cellIs" priority="101" operator="lessThanOrEqual" aboveAverage="0" equalAverage="0" bottom="0" percent="0" rank="0" text="" dxfId="2">
      <formula>G32</formula>
    </cfRule>
  </conditionalFormatting>
  <conditionalFormatting sqref="AE33">
    <cfRule type="cellIs" priority="102" operator="lessThanOrEqual" aboveAverage="0" equalAverage="0" bottom="0" percent="0" rank="0" text="" dxfId="2">
      <formula>G33</formula>
    </cfRule>
  </conditionalFormatting>
  <conditionalFormatting sqref="AE34">
    <cfRule type="cellIs" priority="103" operator="lessThanOrEqual" aboveAverage="0" equalAverage="0" bottom="0" percent="0" rank="0" text="" dxfId="2">
      <formula>G34</formula>
    </cfRule>
  </conditionalFormatting>
  <conditionalFormatting sqref="AE58">
    <cfRule type="cellIs" priority="104" operator="lessThanOrEqual" aboveAverage="0" equalAverage="0" bottom="0" percent="0" rank="0" text="" dxfId="2">
      <formula>G58</formula>
    </cfRule>
  </conditionalFormatting>
  <conditionalFormatting sqref="AE59">
    <cfRule type="cellIs" priority="105" operator="lessThanOrEqual" aboveAverage="0" equalAverage="0" bottom="0" percent="0" rank="0" text="" dxfId="2">
      <formula>G59</formula>
    </cfRule>
  </conditionalFormatting>
  <conditionalFormatting sqref="AE60">
    <cfRule type="cellIs" priority="106" operator="lessThanOrEqual" aboveAverage="0" equalAverage="0" bottom="0" percent="0" rank="0" text="" dxfId="2">
      <formula>G60</formula>
    </cfRule>
  </conditionalFormatting>
  <conditionalFormatting sqref="AE61">
    <cfRule type="cellIs" priority="107" operator="lessThanOrEqual" aboveAverage="0" equalAverage="0" bottom="0" percent="0" rank="0" text="" dxfId="2">
      <formula>G61</formula>
    </cfRule>
  </conditionalFormatting>
  <conditionalFormatting sqref="AE62">
    <cfRule type="cellIs" priority="108" operator="lessThanOrEqual" aboveAverage="0" equalAverage="0" bottom="0" percent="0" rank="0" text="" dxfId="2">
      <formula>G62</formula>
    </cfRule>
  </conditionalFormatting>
  <conditionalFormatting sqref="AE63">
    <cfRule type="cellIs" priority="109" operator="lessThanOrEqual" aboveAverage="0" equalAverage="0" bottom="0" percent="0" rank="0" text="" dxfId="2">
      <formula>G63</formula>
    </cfRule>
  </conditionalFormatting>
  <conditionalFormatting sqref="AE66">
    <cfRule type="cellIs" priority="110" operator="lessThanOrEqual" aboveAverage="0" equalAverage="0" bottom="0" percent="0" rank="0" text="" dxfId="2">
      <formula>G66</formula>
    </cfRule>
  </conditionalFormatting>
  <conditionalFormatting sqref="AE67">
    <cfRule type="cellIs" priority="111" operator="lessThanOrEqual" aboveAverage="0" equalAverage="0" bottom="0" percent="0" rank="0" text="" dxfId="2">
      <formula>G67</formula>
    </cfRule>
  </conditionalFormatting>
  <conditionalFormatting sqref="AG10">
    <cfRule type="cellIs" priority="112" operator="equal" aboveAverage="0" equalAverage="0" bottom="0" percent="0" rank="0" text="" dxfId="0">
      <formula>0</formula>
    </cfRule>
    <cfRule type="cellIs" priority="113" operator="lessThan" aboveAverage="0" equalAverage="0" bottom="0" percent="0" rank="0" text="" dxfId="1">
      <formula>E10</formula>
    </cfRule>
  </conditionalFormatting>
  <conditionalFormatting sqref="AG12">
    <cfRule type="cellIs" priority="114" operator="equal" aboveAverage="0" equalAverage="0" bottom="0" percent="0" rank="0" text="" dxfId="0">
      <formula>0</formula>
    </cfRule>
    <cfRule type="cellIs" priority="115" operator="lessThan" aboveAverage="0" equalAverage="0" bottom="0" percent="0" rank="0" text="" dxfId="1">
      <formula>E12</formula>
    </cfRule>
  </conditionalFormatting>
  <conditionalFormatting sqref="AG14">
    <cfRule type="cellIs" priority="116" operator="equal" aboveAverage="0" equalAverage="0" bottom="0" percent="0" rank="0" text="" dxfId="0">
      <formula>0</formula>
    </cfRule>
    <cfRule type="cellIs" priority="117" operator="lessThan" aboveAverage="0" equalAverage="0" bottom="0" percent="0" rank="0" text="" dxfId="1">
      <formula>E14</formula>
    </cfRule>
  </conditionalFormatting>
  <conditionalFormatting sqref="AG18">
    <cfRule type="cellIs" priority="118" operator="equal" aboveAverage="0" equalAverage="0" bottom="0" percent="0" rank="0" text="" dxfId="0">
      <formula>0</formula>
    </cfRule>
    <cfRule type="cellIs" priority="119" operator="lessThan" aboveAverage="0" equalAverage="0" bottom="0" percent="0" rank="0" text="" dxfId="1">
      <formula>E18</formula>
    </cfRule>
  </conditionalFormatting>
  <conditionalFormatting sqref="AG19">
    <cfRule type="cellIs" priority="120" operator="equal" aboveAverage="0" equalAverage="0" bottom="0" percent="0" rank="0" text="" dxfId="0">
      <formula>0</formula>
    </cfRule>
    <cfRule type="cellIs" priority="121" operator="lessThan" aboveAverage="0" equalAverage="0" bottom="0" percent="0" rank="0" text="" dxfId="1">
      <formula>E19</formula>
    </cfRule>
  </conditionalFormatting>
  <conditionalFormatting sqref="AG22">
    <cfRule type="cellIs" priority="122" operator="equal" aboveAverage="0" equalAverage="0" bottom="0" percent="0" rank="0" text="" dxfId="0">
      <formula>0</formula>
    </cfRule>
    <cfRule type="cellIs" priority="123" operator="lessThan" aboveAverage="0" equalAverage="0" bottom="0" percent="0" rank="0" text="" dxfId="1">
      <formula>E22</formula>
    </cfRule>
  </conditionalFormatting>
  <conditionalFormatting sqref="AG25">
    <cfRule type="cellIs" priority="124" operator="equal" aboveAverage="0" equalAverage="0" bottom="0" percent="0" rank="0" text="" dxfId="0">
      <formula>0</formula>
    </cfRule>
    <cfRule type="cellIs" priority="125" operator="lessThan" aboveAverage="0" equalAverage="0" bottom="0" percent="0" rank="0" text="" dxfId="1">
      <formula>E25</formula>
    </cfRule>
  </conditionalFormatting>
  <conditionalFormatting sqref="AG28">
    <cfRule type="cellIs" priority="126" operator="equal" aboveAverage="0" equalAverage="0" bottom="0" percent="0" rank="0" text="" dxfId="0">
      <formula>0</formula>
    </cfRule>
    <cfRule type="cellIs" priority="127" operator="lessThan" aboveAverage="0" equalAverage="0" bottom="0" percent="0" rank="0" text="" dxfId="1">
      <formula>E28</formula>
    </cfRule>
  </conditionalFormatting>
  <conditionalFormatting sqref="AG30">
    <cfRule type="cellIs" priority="128" operator="equal" aboveAverage="0" equalAverage="0" bottom="0" percent="0" rank="0" text="" dxfId="0">
      <formula>0</formula>
    </cfRule>
    <cfRule type="cellIs" priority="129" operator="lessThan" aboveAverage="0" equalAverage="0" bottom="0" percent="0" rank="0" text="" dxfId="1">
      <formula>E30</formula>
    </cfRule>
  </conditionalFormatting>
  <conditionalFormatting sqref="AG31">
    <cfRule type="cellIs" priority="130" operator="equal" aboveAverage="0" equalAverage="0" bottom="0" percent="0" rank="0" text="" dxfId="0">
      <formula>0</formula>
    </cfRule>
    <cfRule type="cellIs" priority="131" operator="lessThan" aboveAverage="0" equalAverage="0" bottom="0" percent="0" rank="0" text="" dxfId="1">
      <formula>E31</formula>
    </cfRule>
  </conditionalFormatting>
  <conditionalFormatting sqref="AG32">
    <cfRule type="cellIs" priority="132" operator="equal" aboveAverage="0" equalAverage="0" bottom="0" percent="0" rank="0" text="" dxfId="0">
      <formula>0</formula>
    </cfRule>
    <cfRule type="cellIs" priority="133" operator="lessThan" aboveAverage="0" equalAverage="0" bottom="0" percent="0" rank="0" text="" dxfId="1">
      <formula>E32</formula>
    </cfRule>
  </conditionalFormatting>
  <conditionalFormatting sqref="AG33">
    <cfRule type="cellIs" priority="134" operator="equal" aboveAverage="0" equalAverage="0" bottom="0" percent="0" rank="0" text="" dxfId="0">
      <formula>0</formula>
    </cfRule>
    <cfRule type="cellIs" priority="135" operator="lessThan" aboveAverage="0" equalAverage="0" bottom="0" percent="0" rank="0" text="" dxfId="1">
      <formula>E33</formula>
    </cfRule>
  </conditionalFormatting>
  <conditionalFormatting sqref="AG34">
    <cfRule type="cellIs" priority="136" operator="equal" aboveAverage="0" equalAverage="0" bottom="0" percent="0" rank="0" text="" dxfId="0">
      <formula>0</formula>
    </cfRule>
    <cfRule type="cellIs" priority="137" operator="lessThan" aboveAverage="0" equalAverage="0" bottom="0" percent="0" rank="0" text="" dxfId="1">
      <formula>E34</formula>
    </cfRule>
  </conditionalFormatting>
  <conditionalFormatting sqref="AG58">
    <cfRule type="cellIs" priority="138" operator="equal" aboveAverage="0" equalAverage="0" bottom="0" percent="0" rank="0" text="" dxfId="0">
      <formula>0</formula>
    </cfRule>
    <cfRule type="cellIs" priority="139" operator="lessThan" aboveAverage="0" equalAverage="0" bottom="0" percent="0" rank="0" text="" dxfId="1">
      <formula>E58</formula>
    </cfRule>
  </conditionalFormatting>
  <conditionalFormatting sqref="AG62">
    <cfRule type="cellIs" priority="140" operator="equal" aboveAverage="0" equalAverage="0" bottom="0" percent="0" rank="0" text="" dxfId="0">
      <formula>0</formula>
    </cfRule>
    <cfRule type="cellIs" priority="141" operator="lessThan" aboveAverage="0" equalAverage="0" bottom="0" percent="0" rank="0" text="" dxfId="1">
      <formula>E62</formula>
    </cfRule>
  </conditionalFormatting>
  <conditionalFormatting sqref="AG65">
    <cfRule type="cellIs" priority="142" operator="equal" aboveAverage="0" equalAverage="0" bottom="0" percent="0" rank="0" text="" dxfId="0">
      <formula>0</formula>
    </cfRule>
    <cfRule type="cellIs" priority="143" operator="lessThan" aboveAverage="0" equalAverage="0" bottom="0" percent="0" rank="0" text="" dxfId="1">
      <formula>E65</formula>
    </cfRule>
  </conditionalFormatting>
  <conditionalFormatting sqref="AH10">
    <cfRule type="cellIs" priority="144" operator="greaterThan" aboveAverage="0" equalAverage="0" bottom="0" percent="0" rank="0" text="" dxfId="0">
      <formula>AG10</formula>
    </cfRule>
  </conditionalFormatting>
  <conditionalFormatting sqref="AH12">
    <cfRule type="cellIs" priority="145" operator="greaterThan" aboveAverage="0" equalAverage="0" bottom="0" percent="0" rank="0" text="" dxfId="0">
      <formula>AG12</formula>
    </cfRule>
  </conditionalFormatting>
  <conditionalFormatting sqref="AH14">
    <cfRule type="cellIs" priority="146" operator="greaterThan" aboveAverage="0" equalAverage="0" bottom="0" percent="0" rank="0" text="" dxfId="0">
      <formula>AG14</formula>
    </cfRule>
  </conditionalFormatting>
  <conditionalFormatting sqref="AH18">
    <cfRule type="cellIs" priority="147" operator="greaterThan" aboveAverage="0" equalAverage="0" bottom="0" percent="0" rank="0" text="" dxfId="0">
      <formula>AG18</formula>
    </cfRule>
  </conditionalFormatting>
  <conditionalFormatting sqref="AH19">
    <cfRule type="cellIs" priority="148" operator="greaterThan" aboveAverage="0" equalAverage="0" bottom="0" percent="0" rank="0" text="" dxfId="0">
      <formula>AG19</formula>
    </cfRule>
  </conditionalFormatting>
  <conditionalFormatting sqref="AH22">
    <cfRule type="cellIs" priority="149" operator="greaterThan" aboveAverage="0" equalAverage="0" bottom="0" percent="0" rank="0" text="" dxfId="0">
      <formula>AG22</formula>
    </cfRule>
  </conditionalFormatting>
  <conditionalFormatting sqref="AH25">
    <cfRule type="cellIs" priority="150" operator="greaterThan" aboveAverage="0" equalAverage="0" bottom="0" percent="0" rank="0" text="" dxfId="0">
      <formula>AG25</formula>
    </cfRule>
  </conditionalFormatting>
  <conditionalFormatting sqref="AH28">
    <cfRule type="cellIs" priority="151" operator="greaterThan" aboveAverage="0" equalAverage="0" bottom="0" percent="0" rank="0" text="" dxfId="0">
      <formula>AG28</formula>
    </cfRule>
  </conditionalFormatting>
  <conditionalFormatting sqref="AH30">
    <cfRule type="cellIs" priority="152" operator="greaterThan" aboveAverage="0" equalAverage="0" bottom="0" percent="0" rank="0" text="" dxfId="0">
      <formula>AG30</formula>
    </cfRule>
  </conditionalFormatting>
  <conditionalFormatting sqref="AH31">
    <cfRule type="cellIs" priority="153" operator="greaterThan" aboveAverage="0" equalAverage="0" bottom="0" percent="0" rank="0" text="" dxfId="0">
      <formula>AG31</formula>
    </cfRule>
  </conditionalFormatting>
  <conditionalFormatting sqref="AH32">
    <cfRule type="cellIs" priority="154" operator="greaterThan" aboveAverage="0" equalAverage="0" bottom="0" percent="0" rank="0" text="" dxfId="0">
      <formula>AG32</formula>
    </cfRule>
  </conditionalFormatting>
  <conditionalFormatting sqref="AH33">
    <cfRule type="cellIs" priority="155" operator="greaterThan" aboveAverage="0" equalAverage="0" bottom="0" percent="0" rank="0" text="" dxfId="0">
      <formula>AG33</formula>
    </cfRule>
  </conditionalFormatting>
  <conditionalFormatting sqref="AH34">
    <cfRule type="cellIs" priority="156" operator="greaterThan" aboveAverage="0" equalAverage="0" bottom="0" percent="0" rank="0" text="" dxfId="0">
      <formula>AG34</formula>
    </cfRule>
  </conditionalFormatting>
  <conditionalFormatting sqref="AH58">
    <cfRule type="cellIs" priority="157" operator="greaterThan" aboveAverage="0" equalAverage="0" bottom="0" percent="0" rank="0" text="" dxfId="0">
      <formula>AG58</formula>
    </cfRule>
  </conditionalFormatting>
  <conditionalFormatting sqref="AH62">
    <cfRule type="cellIs" priority="158" operator="greaterThan" aboveAverage="0" equalAverage="0" bottom="0" percent="0" rank="0" text="" dxfId="0">
      <formula>AG62</formula>
    </cfRule>
  </conditionalFormatting>
  <conditionalFormatting sqref="AH65">
    <cfRule type="cellIs" priority="159" operator="greaterThan" aboveAverage="0" equalAverage="0" bottom="0" percent="0" rank="0" text="" dxfId="0">
      <formula>AG65</formula>
    </cfRule>
  </conditionalFormatting>
  <conditionalFormatting sqref="AI10">
    <cfRule type="cellIs" priority="160" operator="lessThanOrEqual" aboveAverage="0" equalAverage="0" bottom="0" percent="0" rank="0" text="" dxfId="2">
      <formula>F10</formula>
    </cfRule>
  </conditionalFormatting>
  <conditionalFormatting sqref="AI12">
    <cfRule type="cellIs" priority="161" operator="lessThanOrEqual" aboveAverage="0" equalAverage="0" bottom="0" percent="0" rank="0" text="" dxfId="2">
      <formula>F12</formula>
    </cfRule>
  </conditionalFormatting>
  <conditionalFormatting sqref="AI14">
    <cfRule type="cellIs" priority="162" operator="lessThanOrEqual" aboveAverage="0" equalAverage="0" bottom="0" percent="0" rank="0" text="" dxfId="2">
      <formula>F14</formula>
    </cfRule>
  </conditionalFormatting>
  <conditionalFormatting sqref="AI18">
    <cfRule type="cellIs" priority="163" operator="lessThanOrEqual" aboveAverage="0" equalAverage="0" bottom="0" percent="0" rank="0" text="" dxfId="2">
      <formula>F18</formula>
    </cfRule>
  </conditionalFormatting>
  <conditionalFormatting sqref="AI19">
    <cfRule type="cellIs" priority="164" operator="lessThanOrEqual" aboveAverage="0" equalAverage="0" bottom="0" percent="0" rank="0" text="" dxfId="2">
      <formula>F19</formula>
    </cfRule>
  </conditionalFormatting>
  <conditionalFormatting sqref="AI22">
    <cfRule type="cellIs" priority="165" operator="lessThanOrEqual" aboveAverage="0" equalAverage="0" bottom="0" percent="0" rank="0" text="" dxfId="2">
      <formula>F22</formula>
    </cfRule>
  </conditionalFormatting>
  <conditionalFormatting sqref="AI25">
    <cfRule type="cellIs" priority="166" operator="lessThanOrEqual" aboveAverage="0" equalAverage="0" bottom="0" percent="0" rank="0" text="" dxfId="2">
      <formula>F25</formula>
    </cfRule>
  </conditionalFormatting>
  <conditionalFormatting sqref="AI28">
    <cfRule type="cellIs" priority="167" operator="lessThanOrEqual" aboveAverage="0" equalAverage="0" bottom="0" percent="0" rank="0" text="" dxfId="2">
      <formula>F28</formula>
    </cfRule>
  </conditionalFormatting>
  <conditionalFormatting sqref="AI30">
    <cfRule type="cellIs" priority="168" operator="lessThanOrEqual" aboveAverage="0" equalAverage="0" bottom="0" percent="0" rank="0" text="" dxfId="2">
      <formula>F30</formula>
    </cfRule>
  </conditionalFormatting>
  <conditionalFormatting sqref="AI31">
    <cfRule type="cellIs" priority="169" operator="lessThanOrEqual" aboveAverage="0" equalAverage="0" bottom="0" percent="0" rank="0" text="" dxfId="2">
      <formula>F31</formula>
    </cfRule>
  </conditionalFormatting>
  <conditionalFormatting sqref="AI32">
    <cfRule type="cellIs" priority="170" operator="lessThanOrEqual" aboveAverage="0" equalAverage="0" bottom="0" percent="0" rank="0" text="" dxfId="2">
      <formula>F32</formula>
    </cfRule>
  </conditionalFormatting>
  <conditionalFormatting sqref="AI33">
    <cfRule type="cellIs" priority="171" operator="lessThanOrEqual" aboveAverage="0" equalAverage="0" bottom="0" percent="0" rank="0" text="" dxfId="2">
      <formula>F33</formula>
    </cfRule>
  </conditionalFormatting>
  <conditionalFormatting sqref="AI34">
    <cfRule type="cellIs" priority="172" operator="lessThanOrEqual" aboveAverage="0" equalAverage="0" bottom="0" percent="0" rank="0" text="" dxfId="2">
      <formula>F34</formula>
    </cfRule>
  </conditionalFormatting>
  <conditionalFormatting sqref="AI58">
    <cfRule type="cellIs" priority="173" operator="lessThanOrEqual" aboveAverage="0" equalAverage="0" bottom="0" percent="0" rank="0" text="" dxfId="2">
      <formula>F58</formula>
    </cfRule>
  </conditionalFormatting>
  <conditionalFormatting sqref="AI62">
    <cfRule type="cellIs" priority="174" operator="lessThanOrEqual" aboveAverage="0" equalAverage="0" bottom="0" percent="0" rank="0" text="" dxfId="2">
      <formula>F62</formula>
    </cfRule>
  </conditionalFormatting>
  <conditionalFormatting sqref="AI65">
    <cfRule type="cellIs" priority="175" operator="lessThanOrEqual" aboveAverage="0" equalAverage="0" bottom="0" percent="0" rank="0" text="" dxfId="2">
      <formula>F65</formula>
    </cfRule>
  </conditionalFormatting>
  <conditionalFormatting sqref="AJ10">
    <cfRule type="cellIs" priority="176" operator="lessThanOrEqual" aboveAverage="0" equalAverage="0" bottom="0" percent="0" rank="0" text="" dxfId="2">
      <formula>G10</formula>
    </cfRule>
  </conditionalFormatting>
  <conditionalFormatting sqref="AJ12">
    <cfRule type="cellIs" priority="177" operator="lessThanOrEqual" aboveAverage="0" equalAverage="0" bottom="0" percent="0" rank="0" text="" dxfId="2">
      <formula>G12</formula>
    </cfRule>
  </conditionalFormatting>
  <conditionalFormatting sqref="AJ14">
    <cfRule type="cellIs" priority="178" operator="lessThanOrEqual" aboveAverage="0" equalAverage="0" bottom="0" percent="0" rank="0" text="" dxfId="2">
      <formula>G14</formula>
    </cfRule>
  </conditionalFormatting>
  <conditionalFormatting sqref="AJ18">
    <cfRule type="cellIs" priority="179" operator="lessThanOrEqual" aboveAverage="0" equalAverage="0" bottom="0" percent="0" rank="0" text="" dxfId="2">
      <formula>G18</formula>
    </cfRule>
  </conditionalFormatting>
  <conditionalFormatting sqref="AJ19">
    <cfRule type="cellIs" priority="180" operator="lessThanOrEqual" aboveAverage="0" equalAverage="0" bottom="0" percent="0" rank="0" text="" dxfId="2">
      <formula>G19</formula>
    </cfRule>
  </conditionalFormatting>
  <conditionalFormatting sqref="AJ22">
    <cfRule type="cellIs" priority="181" operator="lessThanOrEqual" aboveAverage="0" equalAverage="0" bottom="0" percent="0" rank="0" text="" dxfId="2">
      <formula>G22</formula>
    </cfRule>
  </conditionalFormatting>
  <conditionalFormatting sqref="AJ25">
    <cfRule type="cellIs" priority="182" operator="lessThanOrEqual" aboveAverage="0" equalAverage="0" bottom="0" percent="0" rank="0" text="" dxfId="2">
      <formula>G25</formula>
    </cfRule>
  </conditionalFormatting>
  <conditionalFormatting sqref="AJ28">
    <cfRule type="cellIs" priority="183" operator="lessThanOrEqual" aboveAverage="0" equalAverage="0" bottom="0" percent="0" rank="0" text="" dxfId="2">
      <formula>G28</formula>
    </cfRule>
  </conditionalFormatting>
  <conditionalFormatting sqref="AJ30">
    <cfRule type="cellIs" priority="184" operator="lessThanOrEqual" aboveAverage="0" equalAverage="0" bottom="0" percent="0" rank="0" text="" dxfId="2">
      <formula>G30</formula>
    </cfRule>
  </conditionalFormatting>
  <conditionalFormatting sqref="AJ31">
    <cfRule type="cellIs" priority="185" operator="lessThanOrEqual" aboveAverage="0" equalAverage="0" bottom="0" percent="0" rank="0" text="" dxfId="2">
      <formula>G31</formula>
    </cfRule>
  </conditionalFormatting>
  <conditionalFormatting sqref="AJ32">
    <cfRule type="cellIs" priority="186" operator="lessThanOrEqual" aboveAverage="0" equalAverage="0" bottom="0" percent="0" rank="0" text="" dxfId="2">
      <formula>G32</formula>
    </cfRule>
  </conditionalFormatting>
  <conditionalFormatting sqref="AJ33">
    <cfRule type="cellIs" priority="187" operator="lessThanOrEqual" aboveAverage="0" equalAverage="0" bottom="0" percent="0" rank="0" text="" dxfId="2">
      <formula>G33</formula>
    </cfRule>
  </conditionalFormatting>
  <conditionalFormatting sqref="AJ34">
    <cfRule type="cellIs" priority="188" operator="lessThanOrEqual" aboveAverage="0" equalAverage="0" bottom="0" percent="0" rank="0" text="" dxfId="2">
      <formula>G34</formula>
    </cfRule>
  </conditionalFormatting>
  <conditionalFormatting sqref="AJ58">
    <cfRule type="cellIs" priority="189" operator="lessThanOrEqual" aboveAverage="0" equalAverage="0" bottom="0" percent="0" rank="0" text="" dxfId="2">
      <formula>G58</formula>
    </cfRule>
  </conditionalFormatting>
  <conditionalFormatting sqref="AJ62">
    <cfRule type="cellIs" priority="190" operator="lessThanOrEqual" aboveAverage="0" equalAverage="0" bottom="0" percent="0" rank="0" text="" dxfId="2">
      <formula>G62</formula>
    </cfRule>
  </conditionalFormatting>
  <conditionalFormatting sqref="AJ65">
    <cfRule type="cellIs" priority="191" operator="lessThanOrEqual" aboveAverage="0" equalAverage="0" bottom="0" percent="0" rank="0" text="" dxfId="2">
      <formula>G65</formula>
    </cfRule>
  </conditionalFormatting>
  <conditionalFormatting sqref="E10">
    <cfRule type="expression" priority="192" aboveAverage="0" equalAverage="0" bottom="0" percent="0" rank="0" text="" dxfId="3">
      <formula>AND(ISBLANK(D10)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19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19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19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1">
    <cfRule type="expression" priority="196" aboveAverage="0" equalAverage="0" bottom="0" percent="0" rank="0" text="" dxfId="3">
      <formula>AND(ISBLANK(D11)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19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19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19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2">
    <cfRule type="expression" priority="200" aboveAverage="0" equalAverage="0" bottom="0" percent="0" rank="0" text="" dxfId="3">
      <formula>AND(ISBLANK(D12)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0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0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0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3">
    <cfRule type="expression" priority="204" aboveAverage="0" equalAverage="0" bottom="0" percent="0" rank="0" text="" dxfId="3">
      <formula>AND(ISBLANK(D13)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0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0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0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4">
    <cfRule type="expression" priority="208" aboveAverage="0" equalAverage="0" bottom="0" percent="0" rank="0" text="" dxfId="3">
      <formula>AND(ISBLANK(D14)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0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1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1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5">
    <cfRule type="expression" priority="212" aboveAverage="0" equalAverage="0" bottom="0" percent="0" rank="0" text="" dxfId="3">
      <formula>AND(ISBLANK(D15)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1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1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1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6">
    <cfRule type="expression" priority="216" aboveAverage="0" equalAverage="0" bottom="0" percent="0" rank="0" text="" dxfId="3">
      <formula>AND(ISBLANK(D16)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1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1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1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7">
    <cfRule type="expression" priority="220" aboveAverage="0" equalAverage="0" bottom="0" percent="0" rank="0" text="" dxfId="3">
      <formula>AND(ISBLANK(D17)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2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2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2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8">
    <cfRule type="expression" priority="224" aboveAverage="0" equalAverage="0" bottom="0" percent="0" rank="0" text="" dxfId="3">
      <formula>AND(ISBLANK(D18)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2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2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2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19">
    <cfRule type="expression" priority="228" aboveAverage="0" equalAverage="0" bottom="0" percent="0" rank="0" text="" dxfId="3">
      <formula>AND(ISBLANK(D19)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2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3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3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0">
    <cfRule type="expression" priority="232" aboveAverage="0" equalAverage="0" bottom="0" percent="0" rank="0" text="" dxfId="3">
      <formula>AND(ISBLANK(D20)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3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3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3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1">
    <cfRule type="expression" priority="236" aboveAverage="0" equalAverage="0" bottom="0" percent="0" rank="0" text="" dxfId="3">
      <formula>AND(ISBLANK(D21)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3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3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3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2">
    <cfRule type="expression" priority="240" aboveAverage="0" equalAverage="0" bottom="0" percent="0" rank="0" text="" dxfId="3">
      <formula>AND(ISBLANK(D22)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4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4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4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3">
    <cfRule type="expression" priority="244" aboveAverage="0" equalAverage="0" bottom="0" percent="0" rank="0" text="" dxfId="3">
      <formula>AND(ISBLANK(D23)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4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4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4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4">
    <cfRule type="expression" priority="248" aboveAverage="0" equalAverage="0" bottom="0" percent="0" rank="0" text="" dxfId="3">
      <formula>AND(ISBLANK(D24)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4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5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5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5">
    <cfRule type="expression" priority="252" aboveAverage="0" equalAverage="0" bottom="0" percent="0" rank="0" text="" dxfId="3">
      <formula>AND(ISBLANK(D25)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5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5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5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6">
    <cfRule type="expression" priority="256" aboveAverage="0" equalAverage="0" bottom="0" percent="0" rank="0" text="" dxfId="3">
      <formula>AND(ISBLANK(D26)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5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5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5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7">
    <cfRule type="expression" priority="260" aboveAverage="0" equalAverage="0" bottom="0" percent="0" rank="0" text="" dxfId="3">
      <formula>AND(ISBLANK(D27)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6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6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6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8">
    <cfRule type="expression" priority="264" aboveAverage="0" equalAverage="0" bottom="0" percent="0" rank="0" text="" dxfId="3">
      <formula>AND(ISBLANK(D28)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6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6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6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29">
    <cfRule type="expression" priority="268" aboveAverage="0" equalAverage="0" bottom="0" percent="0" rank="0" text="" dxfId="3">
      <formula>AND(ISBLANK(D29)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6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7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7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0">
    <cfRule type="expression" priority="272" aboveAverage="0" equalAverage="0" bottom="0" percent="0" rank="0" text="" dxfId="3">
      <formula>AND(ISBLANK(D30)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7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7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7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1">
    <cfRule type="expression" priority="276" aboveAverage="0" equalAverage="0" bottom="0" percent="0" rank="0" text="" dxfId="3">
      <formula>AND(ISBLANK(D31)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7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7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7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2">
    <cfRule type="expression" priority="280" aboveAverage="0" equalAverage="0" bottom="0" percent="0" rank="0" text="" dxfId="3">
      <formula>AND(ISBLANK(D32)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8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8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8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3">
    <cfRule type="expression" priority="284" aboveAverage="0" equalAverage="0" bottom="0" percent="0" rank="0" text="" dxfId="3">
      <formula>AND(ISBLANK(D33)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8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8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8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4">
    <cfRule type="expression" priority="288" aboveAverage="0" equalAverage="0" bottom="0" percent="0" rank="0" text="" dxfId="3">
      <formula>AND(ISBLANK(D34)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8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9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9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5">
    <cfRule type="expression" priority="292" aboveAverage="0" equalAverage="0" bottom="0" percent="0" rank="0" text="" dxfId="3">
      <formula>AND(ISBLANK(D35)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9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9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9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6">
    <cfRule type="expression" priority="296" aboveAverage="0" equalAverage="0" bottom="0" percent="0" rank="0" text="" dxfId="3">
      <formula>AND(ISBLANK(D36)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29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29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29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7">
    <cfRule type="expression" priority="300" aboveAverage="0" equalAverage="0" bottom="0" percent="0" rank="0" text="" dxfId="3">
      <formula>AND(ISBLANK(D37)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0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0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0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8">
    <cfRule type="expression" priority="304" aboveAverage="0" equalAverage="0" bottom="0" percent="0" rank="0" text="" dxfId="3">
      <formula>AND(ISBLANK(D38)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0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0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0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39">
    <cfRule type="expression" priority="308" aboveAverage="0" equalAverage="0" bottom="0" percent="0" rank="0" text="" dxfId="3">
      <formula>AND(ISBLANK(D39)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0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1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1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0">
    <cfRule type="expression" priority="312" aboveAverage="0" equalAverage="0" bottom="0" percent="0" rank="0" text="" dxfId="3">
      <formula>AND(ISBLANK(D40)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1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1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1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1">
    <cfRule type="expression" priority="316" aboveAverage="0" equalAverage="0" bottom="0" percent="0" rank="0" text="" dxfId="3">
      <formula>AND(ISBLANK(D41)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1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1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1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2">
    <cfRule type="expression" priority="320" aboveAverage="0" equalAverage="0" bottom="0" percent="0" rank="0" text="" dxfId="3">
      <formula>AND(ISBLANK(D42)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2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2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2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3">
    <cfRule type="expression" priority="324" aboveAverage="0" equalAverage="0" bottom="0" percent="0" rank="0" text="" dxfId="3">
      <formula>AND(ISBLANK(D43)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2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2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2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4">
    <cfRule type="expression" priority="328" aboveAverage="0" equalAverage="0" bottom="0" percent="0" rank="0" text="" dxfId="3">
      <formula>AND(ISBLANK(D44)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2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3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3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5">
    <cfRule type="expression" priority="332" aboveAverage="0" equalAverage="0" bottom="0" percent="0" rank="0" text="" dxfId="3">
      <formula>AND(ISBLANK(D45)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3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3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3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6">
    <cfRule type="expression" priority="336" aboveAverage="0" equalAverage="0" bottom="0" percent="0" rank="0" text="" dxfId="3">
      <formula>AND(ISBLANK(D46)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3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3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3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7">
    <cfRule type="expression" priority="340" aboveAverage="0" equalAverage="0" bottom="0" percent="0" rank="0" text="" dxfId="3">
      <formula>AND(ISBLANK(D47)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4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4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4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8">
    <cfRule type="expression" priority="344" aboveAverage="0" equalAverage="0" bottom="0" percent="0" rank="0" text="" dxfId="3">
      <formula>AND(ISBLANK(D48)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4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4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4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49">
    <cfRule type="expression" priority="348" aboveAverage="0" equalAverage="0" bottom="0" percent="0" rank="0" text="" dxfId="3">
      <formula>AND(ISBLANK(D49)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4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5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5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0">
    <cfRule type="expression" priority="352" aboveAverage="0" equalAverage="0" bottom="0" percent="0" rank="0" text="" dxfId="3">
      <formula>AND(ISBLANK(D50)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5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5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5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1">
    <cfRule type="expression" priority="356" aboveAverage="0" equalAverage="0" bottom="0" percent="0" rank="0" text="" dxfId="3">
      <formula>AND(ISBLANK(D51)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5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5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5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2">
    <cfRule type="expression" priority="360" aboveAverage="0" equalAverage="0" bottom="0" percent="0" rank="0" text="" dxfId="3">
      <formula>AND(ISBLANK(D52)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6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6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6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3">
    <cfRule type="expression" priority="364" aboveAverage="0" equalAverage="0" bottom="0" percent="0" rank="0" text="" dxfId="3">
      <formula>AND(ISBLANK(D53)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6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6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6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4">
    <cfRule type="expression" priority="368" aboveAverage="0" equalAverage="0" bottom="0" percent="0" rank="0" text="" dxfId="3">
      <formula>AND(ISBLANK(D54)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6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7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7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5">
    <cfRule type="expression" priority="372" aboveAverage="0" equalAverage="0" bottom="0" percent="0" rank="0" text="" dxfId="3">
      <formula>AND(ISBLANK(D55)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7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7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7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6">
    <cfRule type="expression" priority="376" aboveAverage="0" equalAverage="0" bottom="0" percent="0" rank="0" text="" dxfId="3">
      <formula>AND(ISBLANK(D56)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7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7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7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7">
    <cfRule type="expression" priority="380" aboveAverage="0" equalAverage="0" bottom="0" percent="0" rank="0" text="" dxfId="3">
      <formula>AND(ISBLANK(D57)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8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8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8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8">
    <cfRule type="expression" priority="384" aboveAverage="0" equalAverage="0" bottom="0" percent="0" rank="0" text="" dxfId="3">
      <formula>AND(ISBLANK(D58)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8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8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8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59">
    <cfRule type="expression" priority="388" aboveAverage="0" equalAverage="0" bottom="0" percent="0" rank="0" text="" dxfId="3">
      <formula>AND(ISBLANK(D59)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8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9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9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0">
    <cfRule type="expression" priority="392" aboveAverage="0" equalAverage="0" bottom="0" percent="0" rank="0" text="" dxfId="3">
      <formula>AND(ISBLANK(D60)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9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9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9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1">
    <cfRule type="expression" priority="396" aboveAverage="0" equalAverage="0" bottom="0" percent="0" rank="0" text="" dxfId="3">
      <formula>AND(ISBLANK(D61)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39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39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39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2">
    <cfRule type="expression" priority="400" aboveAverage="0" equalAverage="0" bottom="0" percent="0" rank="0" text="" dxfId="3">
      <formula>AND(ISBLANK(D62)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0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0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0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3">
    <cfRule type="expression" priority="404" aboveAverage="0" equalAverage="0" bottom="0" percent="0" rank="0" text="" dxfId="3">
      <formula>AND(ISBLANK(D63)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0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0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0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4">
    <cfRule type="expression" priority="408" aboveAverage="0" equalAverage="0" bottom="0" percent="0" rank="0" text="" dxfId="3">
      <formula>AND(ISBLANK(D64)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0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1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1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5">
    <cfRule type="expression" priority="412" aboveAverage="0" equalAverage="0" bottom="0" percent="0" rank="0" text="" dxfId="3">
      <formula>AND(ISBLANK(D65)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1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1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1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6">
    <cfRule type="expression" priority="416" aboveAverage="0" equalAverage="0" bottom="0" percent="0" rank="0" text="" dxfId="3">
      <formula>AND(ISBLANK(D66)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17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18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19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67">
    <cfRule type="expression" priority="420" aboveAverage="0" equalAverage="0" bottom="0" percent="0" rank="0" text="" dxfId="3">
      <formula>AND(ISBLANK(D67)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21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22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23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7">
    <cfRule type="expression" priority="424" aboveAverage="0" equalAverage="0" bottom="0" percent="0" rank="0" text="" dxfId="3">
      <formula>AND(ISBLANK(D7)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25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26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27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8">
    <cfRule type="expression" priority="428" aboveAverage="0" equalAverage="0" bottom="0" percent="0" rank="0" text="" dxfId="3">
      <formula>AND(ISBLANK(D8)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29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30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31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E9">
    <cfRule type="expression" priority="432" aboveAverage="0" equalAverage="0" bottom="0" percent="0" rank="0" text="" dxfId="3">
      <formula>AND(ISBLANK(D9),ISBLANK(INDIRECT(ADDRESS(ROW(),COLUMN(rs_part_data)+4))),ISBLANK(INDIRECT(ADDRESS(ROW(),COLUMN(newark_part_data)+4))),ISBLANK(INDIRECT(ADDRESS(ROW(),COLUMN(digikey_part_data)+4))),ISBLANK(INDIRECT(ADDRESS(ROW(),COLUMN(farnell_part_data)+4))),ISBLANK(INDIRECT(ADDRESS(ROW(),COLUMN(tme_part_data)+4))),ISBLANK(INDIRECT(ADDRESS(ROW(),COLUMN(mouser_part_data)+4))))</formula>
    </cfRule>
    <cfRule type="expression" priority="433" aboveAverage="0" equalAverage="0" bottom="0" percent="0" rank="0" text="" dxfId="0">
      <formula>IF(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=0,1,0)</formula>
    </cfRule>
    <cfRule type="cellIs" priority="434" operator="greaterThan" aboveAverage="0" equalAverage="0" bottom="0" percent="0" rank="0" text="" dxfId="1">
      <formula>SUM(INDIRECT(ADDRESS(ROW(),COLUMN(rs_part_data)+0)),INDIRECT(ADDRESS(ROW(),COLUMN(newark_part_data)+0)),INDIRECT(ADDRESS(ROW(),COLUMN(digikey_part_data)+0)),INDIRECT(ADDRESS(ROW(),COLUMN(farnell_part_data)+0)),INDIRECT(ADDRESS(ROW(),COLUMN(tme_part_data)+0)),INDIRECT(ADDRESS(ROW(),COLUMN(mouser_part_data)+0)))</formula>
    </cfRule>
    <cfRule type="cellIs" priority="435" operator="greaterThan" aboveAverage="0" equalAverage="0" bottom="0" percent="0" rank="0" text="" dxfId="4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mouser_part_data)+2))),INDIRECT(ADDRESS(ROW(),COLUMN(mouser_part_data)+1)),0))</formula>
    </cfRule>
  </conditionalFormatting>
  <conditionalFormatting sqref="H10">
    <cfRule type="cellIs" priority="436" operator="equal" aboveAverage="0" equalAverage="0" bottom="0" percent="0" rank="0" text="" dxfId="0">
      <formula>0</formula>
    </cfRule>
    <cfRule type="cellIs" priority="437" operator="lessThan" aboveAverage="0" equalAverage="0" bottom="0" percent="0" rank="0" text="" dxfId="1">
      <formula>E10</formula>
    </cfRule>
  </conditionalFormatting>
  <conditionalFormatting sqref="H11">
    <cfRule type="cellIs" priority="438" operator="equal" aboveAverage="0" equalAverage="0" bottom="0" percent="0" rank="0" text="" dxfId="0">
      <formula>0</formula>
    </cfRule>
    <cfRule type="cellIs" priority="439" operator="lessThan" aboveAverage="0" equalAverage="0" bottom="0" percent="0" rank="0" text="" dxfId="1">
      <formula>E11</formula>
    </cfRule>
  </conditionalFormatting>
  <conditionalFormatting sqref="H12">
    <cfRule type="cellIs" priority="440" operator="equal" aboveAverage="0" equalAverage="0" bottom="0" percent="0" rank="0" text="" dxfId="0">
      <formula>0</formula>
    </cfRule>
    <cfRule type="cellIs" priority="441" operator="lessThan" aboveAverage="0" equalAverage="0" bottom="0" percent="0" rank="0" text="" dxfId="1">
      <formula>E12</formula>
    </cfRule>
  </conditionalFormatting>
  <conditionalFormatting sqref="H13">
    <cfRule type="cellIs" priority="442" operator="equal" aboveAverage="0" equalAverage="0" bottom="0" percent="0" rank="0" text="" dxfId="0">
      <formula>0</formula>
    </cfRule>
    <cfRule type="cellIs" priority="443" operator="lessThan" aboveAverage="0" equalAverage="0" bottom="0" percent="0" rank="0" text="" dxfId="1">
      <formula>E13</formula>
    </cfRule>
  </conditionalFormatting>
  <conditionalFormatting sqref="H14">
    <cfRule type="cellIs" priority="444" operator="equal" aboveAverage="0" equalAverage="0" bottom="0" percent="0" rank="0" text="" dxfId="0">
      <formula>0</formula>
    </cfRule>
    <cfRule type="cellIs" priority="445" operator="lessThan" aboveAverage="0" equalAverage="0" bottom="0" percent="0" rank="0" text="" dxfId="1">
      <formula>E14</formula>
    </cfRule>
  </conditionalFormatting>
  <conditionalFormatting sqref="H15">
    <cfRule type="cellIs" priority="446" operator="equal" aboveAverage="0" equalAverage="0" bottom="0" percent="0" rank="0" text="" dxfId="0">
      <formula>0</formula>
    </cfRule>
    <cfRule type="cellIs" priority="447" operator="lessThan" aboveAverage="0" equalAverage="0" bottom="0" percent="0" rank="0" text="" dxfId="1">
      <formula>E15</formula>
    </cfRule>
  </conditionalFormatting>
  <conditionalFormatting sqref="H16">
    <cfRule type="cellIs" priority="448" operator="equal" aboveAverage="0" equalAverage="0" bottom="0" percent="0" rank="0" text="" dxfId="0">
      <formula>0</formula>
    </cfRule>
    <cfRule type="cellIs" priority="449" operator="lessThan" aboveAverage="0" equalAverage="0" bottom="0" percent="0" rank="0" text="" dxfId="1">
      <formula>E16</formula>
    </cfRule>
  </conditionalFormatting>
  <conditionalFormatting sqref="H17">
    <cfRule type="cellIs" priority="450" operator="equal" aboveAverage="0" equalAverage="0" bottom="0" percent="0" rank="0" text="" dxfId="0">
      <formula>0</formula>
    </cfRule>
    <cfRule type="cellIs" priority="451" operator="lessThan" aboveAverage="0" equalAverage="0" bottom="0" percent="0" rank="0" text="" dxfId="1">
      <formula>E17</formula>
    </cfRule>
  </conditionalFormatting>
  <conditionalFormatting sqref="H18">
    <cfRule type="cellIs" priority="452" operator="equal" aboveAverage="0" equalAverage="0" bottom="0" percent="0" rank="0" text="" dxfId="0">
      <formula>0</formula>
    </cfRule>
    <cfRule type="cellIs" priority="453" operator="lessThan" aboveAverage="0" equalAverage="0" bottom="0" percent="0" rank="0" text="" dxfId="1">
      <formula>E18</formula>
    </cfRule>
  </conditionalFormatting>
  <conditionalFormatting sqref="H19">
    <cfRule type="cellIs" priority="454" operator="equal" aboveAverage="0" equalAverage="0" bottom="0" percent="0" rank="0" text="" dxfId="0">
      <formula>0</formula>
    </cfRule>
    <cfRule type="cellIs" priority="455" operator="lessThan" aboveAverage="0" equalAverage="0" bottom="0" percent="0" rank="0" text="" dxfId="1">
      <formula>E19</formula>
    </cfRule>
  </conditionalFormatting>
  <conditionalFormatting sqref="H20">
    <cfRule type="cellIs" priority="456" operator="equal" aboveAverage="0" equalAverage="0" bottom="0" percent="0" rank="0" text="" dxfId="0">
      <formula>0</formula>
    </cfRule>
    <cfRule type="cellIs" priority="457" operator="lessThan" aboveAverage="0" equalAverage="0" bottom="0" percent="0" rank="0" text="" dxfId="1">
      <formula>E20</formula>
    </cfRule>
  </conditionalFormatting>
  <conditionalFormatting sqref="H21">
    <cfRule type="cellIs" priority="458" operator="equal" aboveAverage="0" equalAverage="0" bottom="0" percent="0" rank="0" text="" dxfId="0">
      <formula>0</formula>
    </cfRule>
    <cfRule type="cellIs" priority="459" operator="lessThan" aboveAverage="0" equalAverage="0" bottom="0" percent="0" rank="0" text="" dxfId="1">
      <formula>E21</formula>
    </cfRule>
  </conditionalFormatting>
  <conditionalFormatting sqref="H22">
    <cfRule type="cellIs" priority="460" operator="equal" aboveAverage="0" equalAverage="0" bottom="0" percent="0" rank="0" text="" dxfId="0">
      <formula>0</formula>
    </cfRule>
    <cfRule type="cellIs" priority="461" operator="lessThan" aboveAverage="0" equalAverage="0" bottom="0" percent="0" rank="0" text="" dxfId="1">
      <formula>E22</formula>
    </cfRule>
  </conditionalFormatting>
  <conditionalFormatting sqref="H27">
    <cfRule type="cellIs" priority="462" operator="equal" aboveAverage="0" equalAverage="0" bottom="0" percent="0" rank="0" text="" dxfId="0">
      <formula>0</formula>
    </cfRule>
    <cfRule type="cellIs" priority="463" operator="lessThan" aboveAverage="0" equalAverage="0" bottom="0" percent="0" rank="0" text="" dxfId="1">
      <formula>E27</formula>
    </cfRule>
  </conditionalFormatting>
  <conditionalFormatting sqref="H28">
    <cfRule type="cellIs" priority="464" operator="equal" aboveAverage="0" equalAverage="0" bottom="0" percent="0" rank="0" text="" dxfId="0">
      <formula>0</formula>
    </cfRule>
    <cfRule type="cellIs" priority="465" operator="lessThan" aboveAverage="0" equalAverage="0" bottom="0" percent="0" rank="0" text="" dxfId="1">
      <formula>E28</formula>
    </cfRule>
  </conditionalFormatting>
  <conditionalFormatting sqref="H29">
    <cfRule type="cellIs" priority="466" operator="equal" aboveAverage="0" equalAverage="0" bottom="0" percent="0" rank="0" text="" dxfId="0">
      <formula>0</formula>
    </cfRule>
    <cfRule type="cellIs" priority="467" operator="lessThan" aboveAverage="0" equalAverage="0" bottom="0" percent="0" rank="0" text="" dxfId="1">
      <formula>E29</formula>
    </cfRule>
  </conditionalFormatting>
  <conditionalFormatting sqref="H30">
    <cfRule type="cellIs" priority="468" operator="equal" aboveAverage="0" equalAverage="0" bottom="0" percent="0" rank="0" text="" dxfId="0">
      <formula>0</formula>
    </cfRule>
    <cfRule type="cellIs" priority="469" operator="lessThan" aboveAverage="0" equalAverage="0" bottom="0" percent="0" rank="0" text="" dxfId="1">
      <formula>E30</formula>
    </cfRule>
  </conditionalFormatting>
  <conditionalFormatting sqref="H31">
    <cfRule type="cellIs" priority="470" operator="equal" aboveAverage="0" equalAverage="0" bottom="0" percent="0" rank="0" text="" dxfId="0">
      <formula>0</formula>
    </cfRule>
    <cfRule type="cellIs" priority="471" operator="lessThan" aboveAverage="0" equalAverage="0" bottom="0" percent="0" rank="0" text="" dxfId="1">
      <formula>E31</formula>
    </cfRule>
  </conditionalFormatting>
  <conditionalFormatting sqref="H32">
    <cfRule type="cellIs" priority="472" operator="equal" aboveAverage="0" equalAverage="0" bottom="0" percent="0" rank="0" text="" dxfId="0">
      <formula>0</formula>
    </cfRule>
    <cfRule type="cellIs" priority="473" operator="lessThan" aboveAverage="0" equalAverage="0" bottom="0" percent="0" rank="0" text="" dxfId="1">
      <formula>E32</formula>
    </cfRule>
  </conditionalFormatting>
  <conditionalFormatting sqref="H33">
    <cfRule type="cellIs" priority="474" operator="equal" aboveAverage="0" equalAverage="0" bottom="0" percent="0" rank="0" text="" dxfId="0">
      <formula>0</formula>
    </cfRule>
    <cfRule type="cellIs" priority="475" operator="lessThan" aboveAverage="0" equalAverage="0" bottom="0" percent="0" rank="0" text="" dxfId="1">
      <formula>E33</formula>
    </cfRule>
  </conditionalFormatting>
  <conditionalFormatting sqref="H34">
    <cfRule type="cellIs" priority="476" operator="equal" aboveAverage="0" equalAverage="0" bottom="0" percent="0" rank="0" text="" dxfId="0">
      <formula>0</formula>
    </cfRule>
    <cfRule type="cellIs" priority="477" operator="lessThan" aboveAverage="0" equalAverage="0" bottom="0" percent="0" rank="0" text="" dxfId="1">
      <formula>E34</formula>
    </cfRule>
  </conditionalFormatting>
  <conditionalFormatting sqref="H35">
    <cfRule type="cellIs" priority="478" operator="equal" aboveAverage="0" equalAverage="0" bottom="0" percent="0" rank="0" text="" dxfId="0">
      <formula>0</formula>
    </cfRule>
    <cfRule type="cellIs" priority="479" operator="lessThan" aboveAverage="0" equalAverage="0" bottom="0" percent="0" rank="0" text="" dxfId="1">
      <formula>E35</formula>
    </cfRule>
  </conditionalFormatting>
  <conditionalFormatting sqref="H36">
    <cfRule type="cellIs" priority="480" operator="equal" aboveAverage="0" equalAverage="0" bottom="0" percent="0" rank="0" text="" dxfId="0">
      <formula>0</formula>
    </cfRule>
    <cfRule type="cellIs" priority="481" operator="lessThan" aboveAverage="0" equalAverage="0" bottom="0" percent="0" rank="0" text="" dxfId="1">
      <formula>E36</formula>
    </cfRule>
  </conditionalFormatting>
  <conditionalFormatting sqref="H37">
    <cfRule type="cellIs" priority="482" operator="equal" aboveAverage="0" equalAverage="0" bottom="0" percent="0" rank="0" text="" dxfId="0">
      <formula>0</formula>
    </cfRule>
    <cfRule type="cellIs" priority="483" operator="lessThan" aboveAverage="0" equalAverage="0" bottom="0" percent="0" rank="0" text="" dxfId="1">
      <formula>E37</formula>
    </cfRule>
  </conditionalFormatting>
  <conditionalFormatting sqref="H38">
    <cfRule type="cellIs" priority="484" operator="equal" aboveAverage="0" equalAverage="0" bottom="0" percent="0" rank="0" text="" dxfId="0">
      <formula>0</formula>
    </cfRule>
    <cfRule type="cellIs" priority="485" operator="lessThan" aboveAverage="0" equalAverage="0" bottom="0" percent="0" rank="0" text="" dxfId="1">
      <formula>E38</formula>
    </cfRule>
  </conditionalFormatting>
  <conditionalFormatting sqref="H39">
    <cfRule type="cellIs" priority="486" operator="equal" aboveAverage="0" equalAverage="0" bottom="0" percent="0" rank="0" text="" dxfId="0">
      <formula>0</formula>
    </cfRule>
    <cfRule type="cellIs" priority="487" operator="lessThan" aboveAverage="0" equalAverage="0" bottom="0" percent="0" rank="0" text="" dxfId="1">
      <formula>E39</formula>
    </cfRule>
  </conditionalFormatting>
  <conditionalFormatting sqref="H41">
    <cfRule type="cellIs" priority="488" operator="equal" aboveAverage="0" equalAverage="0" bottom="0" percent="0" rank="0" text="" dxfId="0">
      <formula>0</formula>
    </cfRule>
    <cfRule type="cellIs" priority="489" operator="lessThan" aboveAverage="0" equalAverage="0" bottom="0" percent="0" rank="0" text="" dxfId="1">
      <formula>E41</formula>
    </cfRule>
  </conditionalFormatting>
  <conditionalFormatting sqref="H42">
    <cfRule type="cellIs" priority="490" operator="equal" aboveAverage="0" equalAverage="0" bottom="0" percent="0" rank="0" text="" dxfId="0">
      <formula>0</formula>
    </cfRule>
    <cfRule type="cellIs" priority="491" operator="lessThan" aboveAverage="0" equalAverage="0" bottom="0" percent="0" rank="0" text="" dxfId="1">
      <formula>E42</formula>
    </cfRule>
  </conditionalFormatting>
  <conditionalFormatting sqref="H43">
    <cfRule type="cellIs" priority="492" operator="equal" aboveAverage="0" equalAverage="0" bottom="0" percent="0" rank="0" text="" dxfId="0">
      <formula>0</formula>
    </cfRule>
    <cfRule type="cellIs" priority="493" operator="lessThan" aboveAverage="0" equalAverage="0" bottom="0" percent="0" rank="0" text="" dxfId="1">
      <formula>E43</formula>
    </cfRule>
  </conditionalFormatting>
  <conditionalFormatting sqref="H44">
    <cfRule type="cellIs" priority="494" operator="equal" aboveAverage="0" equalAverage="0" bottom="0" percent="0" rank="0" text="" dxfId="0">
      <formula>0</formula>
    </cfRule>
    <cfRule type="cellIs" priority="495" operator="lessThan" aboveAverage="0" equalAverage="0" bottom="0" percent="0" rank="0" text="" dxfId="1">
      <formula>E44</formula>
    </cfRule>
  </conditionalFormatting>
  <conditionalFormatting sqref="H45">
    <cfRule type="cellIs" priority="496" operator="equal" aboveAverage="0" equalAverage="0" bottom="0" percent="0" rank="0" text="" dxfId="0">
      <formula>0</formula>
    </cfRule>
    <cfRule type="cellIs" priority="497" operator="lessThan" aboveAverage="0" equalAverage="0" bottom="0" percent="0" rank="0" text="" dxfId="1">
      <formula>E45</formula>
    </cfRule>
  </conditionalFormatting>
  <conditionalFormatting sqref="H46">
    <cfRule type="cellIs" priority="498" operator="equal" aboveAverage="0" equalAverage="0" bottom="0" percent="0" rank="0" text="" dxfId="0">
      <formula>0</formula>
    </cfRule>
    <cfRule type="cellIs" priority="499" operator="lessThan" aboveAverage="0" equalAverage="0" bottom="0" percent="0" rank="0" text="" dxfId="1">
      <formula>E46</formula>
    </cfRule>
  </conditionalFormatting>
  <conditionalFormatting sqref="H47">
    <cfRule type="cellIs" priority="500" operator="equal" aboveAverage="0" equalAverage="0" bottom="0" percent="0" rank="0" text="" dxfId="0">
      <formula>0</formula>
    </cfRule>
    <cfRule type="cellIs" priority="501" operator="lessThan" aboveAverage="0" equalAverage="0" bottom="0" percent="0" rank="0" text="" dxfId="1">
      <formula>E47</formula>
    </cfRule>
  </conditionalFormatting>
  <conditionalFormatting sqref="H48">
    <cfRule type="cellIs" priority="502" operator="equal" aboveAverage="0" equalAverage="0" bottom="0" percent="0" rank="0" text="" dxfId="0">
      <formula>0</formula>
    </cfRule>
    <cfRule type="cellIs" priority="503" operator="lessThan" aboveAverage="0" equalAverage="0" bottom="0" percent="0" rank="0" text="" dxfId="1">
      <formula>E48</formula>
    </cfRule>
  </conditionalFormatting>
  <conditionalFormatting sqref="H49">
    <cfRule type="cellIs" priority="504" operator="equal" aboveAverage="0" equalAverage="0" bottom="0" percent="0" rank="0" text="" dxfId="0">
      <formula>0</formula>
    </cfRule>
    <cfRule type="cellIs" priority="505" operator="lessThan" aboveAverage="0" equalAverage="0" bottom="0" percent="0" rank="0" text="" dxfId="1">
      <formula>E49</formula>
    </cfRule>
  </conditionalFormatting>
  <conditionalFormatting sqref="H50">
    <cfRule type="cellIs" priority="506" operator="equal" aboveAverage="0" equalAverage="0" bottom="0" percent="0" rank="0" text="" dxfId="0">
      <formula>0</formula>
    </cfRule>
    <cfRule type="cellIs" priority="507" operator="lessThan" aboveAverage="0" equalAverage="0" bottom="0" percent="0" rank="0" text="" dxfId="1">
      <formula>E50</formula>
    </cfRule>
  </conditionalFormatting>
  <conditionalFormatting sqref="H51">
    <cfRule type="cellIs" priority="508" operator="equal" aboveAverage="0" equalAverage="0" bottom="0" percent="0" rank="0" text="" dxfId="0">
      <formula>0</formula>
    </cfRule>
    <cfRule type="cellIs" priority="509" operator="lessThan" aboveAverage="0" equalAverage="0" bottom="0" percent="0" rank="0" text="" dxfId="1">
      <formula>E51</formula>
    </cfRule>
  </conditionalFormatting>
  <conditionalFormatting sqref="H52">
    <cfRule type="cellIs" priority="510" operator="equal" aboveAverage="0" equalAverage="0" bottom="0" percent="0" rank="0" text="" dxfId="0">
      <formula>0</formula>
    </cfRule>
    <cfRule type="cellIs" priority="511" operator="lessThan" aboveAverage="0" equalAverage="0" bottom="0" percent="0" rank="0" text="" dxfId="1">
      <formula>E52</formula>
    </cfRule>
  </conditionalFormatting>
  <conditionalFormatting sqref="H53">
    <cfRule type="cellIs" priority="512" operator="equal" aboveAverage="0" equalAverage="0" bottom="0" percent="0" rank="0" text="" dxfId="0">
      <formula>0</formula>
    </cfRule>
    <cfRule type="cellIs" priority="513" operator="lessThan" aboveAverage="0" equalAverage="0" bottom="0" percent="0" rank="0" text="" dxfId="1">
      <formula>E53</formula>
    </cfRule>
  </conditionalFormatting>
  <conditionalFormatting sqref="H54">
    <cfRule type="cellIs" priority="514" operator="equal" aboveAverage="0" equalAverage="0" bottom="0" percent="0" rank="0" text="" dxfId="0">
      <formula>0</formula>
    </cfRule>
    <cfRule type="cellIs" priority="515" operator="lessThan" aboveAverage="0" equalAverage="0" bottom="0" percent="0" rank="0" text="" dxfId="1">
      <formula>E54</formula>
    </cfRule>
  </conditionalFormatting>
  <conditionalFormatting sqref="H55">
    <cfRule type="cellIs" priority="516" operator="equal" aboveAverage="0" equalAverage="0" bottom="0" percent="0" rank="0" text="" dxfId="0">
      <formula>0</formula>
    </cfRule>
    <cfRule type="cellIs" priority="517" operator="lessThan" aboveAverage="0" equalAverage="0" bottom="0" percent="0" rank="0" text="" dxfId="1">
      <formula>E55</formula>
    </cfRule>
  </conditionalFormatting>
  <conditionalFormatting sqref="H56">
    <cfRule type="cellIs" priority="518" operator="equal" aboveAverage="0" equalAverage="0" bottom="0" percent="0" rank="0" text="" dxfId="0">
      <formula>0</formula>
    </cfRule>
    <cfRule type="cellIs" priority="519" operator="lessThan" aboveAverage="0" equalAverage="0" bottom="0" percent="0" rank="0" text="" dxfId="1">
      <formula>E56</formula>
    </cfRule>
  </conditionalFormatting>
  <conditionalFormatting sqref="H57">
    <cfRule type="cellIs" priority="520" operator="equal" aboveAverage="0" equalAverage="0" bottom="0" percent="0" rank="0" text="" dxfId="0">
      <formula>0</formula>
    </cfRule>
    <cfRule type="cellIs" priority="521" operator="lessThan" aboveAverage="0" equalAverage="0" bottom="0" percent="0" rank="0" text="" dxfId="1">
      <formula>E57</formula>
    </cfRule>
  </conditionalFormatting>
  <conditionalFormatting sqref="H58">
    <cfRule type="cellIs" priority="522" operator="equal" aboveAverage="0" equalAverage="0" bottom="0" percent="0" rank="0" text="" dxfId="0">
      <formula>0</formula>
    </cfRule>
    <cfRule type="cellIs" priority="523" operator="lessThan" aboveAverage="0" equalAverage="0" bottom="0" percent="0" rank="0" text="" dxfId="1">
      <formula>E58</formula>
    </cfRule>
  </conditionalFormatting>
  <conditionalFormatting sqref="H59">
    <cfRule type="cellIs" priority="524" operator="equal" aboveAverage="0" equalAverage="0" bottom="0" percent="0" rank="0" text="" dxfId="0">
      <formula>0</formula>
    </cfRule>
    <cfRule type="cellIs" priority="525" operator="lessThan" aboveAverage="0" equalAverage="0" bottom="0" percent="0" rank="0" text="" dxfId="1">
      <formula>E59</formula>
    </cfRule>
  </conditionalFormatting>
  <conditionalFormatting sqref="H60">
    <cfRule type="cellIs" priority="526" operator="equal" aboveAverage="0" equalAverage="0" bottom="0" percent="0" rank="0" text="" dxfId="0">
      <formula>0</formula>
    </cfRule>
    <cfRule type="cellIs" priority="527" operator="lessThan" aboveAverage="0" equalAverage="0" bottom="0" percent="0" rank="0" text="" dxfId="1">
      <formula>E60</formula>
    </cfRule>
  </conditionalFormatting>
  <conditionalFormatting sqref="H61">
    <cfRule type="cellIs" priority="528" operator="equal" aboveAverage="0" equalAverage="0" bottom="0" percent="0" rank="0" text="" dxfId="0">
      <formula>0</formula>
    </cfRule>
    <cfRule type="cellIs" priority="529" operator="lessThan" aboveAverage="0" equalAverage="0" bottom="0" percent="0" rank="0" text="" dxfId="1">
      <formula>E61</formula>
    </cfRule>
  </conditionalFormatting>
  <conditionalFormatting sqref="H62">
    <cfRule type="cellIs" priority="530" operator="equal" aboveAverage="0" equalAverage="0" bottom="0" percent="0" rank="0" text="" dxfId="0">
      <formula>0</formula>
    </cfRule>
    <cfRule type="cellIs" priority="531" operator="lessThan" aboveAverage="0" equalAverage="0" bottom="0" percent="0" rank="0" text="" dxfId="1">
      <formula>E62</formula>
    </cfRule>
  </conditionalFormatting>
  <conditionalFormatting sqref="H63">
    <cfRule type="cellIs" priority="532" operator="equal" aboveAverage="0" equalAverage="0" bottom="0" percent="0" rank="0" text="" dxfId="0">
      <formula>0</formula>
    </cfRule>
    <cfRule type="cellIs" priority="533" operator="lessThan" aboveAverage="0" equalAverage="0" bottom="0" percent="0" rank="0" text="" dxfId="1">
      <formula>E63</formula>
    </cfRule>
  </conditionalFormatting>
  <conditionalFormatting sqref="H64">
    <cfRule type="cellIs" priority="534" operator="equal" aboveAverage="0" equalAverage="0" bottom="0" percent="0" rank="0" text="" dxfId="0">
      <formula>0</formula>
    </cfRule>
    <cfRule type="cellIs" priority="535" operator="lessThan" aboveAverage="0" equalAverage="0" bottom="0" percent="0" rank="0" text="" dxfId="1">
      <formula>E64</formula>
    </cfRule>
  </conditionalFormatting>
  <conditionalFormatting sqref="H65">
    <cfRule type="cellIs" priority="536" operator="equal" aboveAverage="0" equalAverage="0" bottom="0" percent="0" rank="0" text="" dxfId="0">
      <formula>0</formula>
    </cfRule>
    <cfRule type="cellIs" priority="537" operator="lessThan" aboveAverage="0" equalAverage="0" bottom="0" percent="0" rank="0" text="" dxfId="1">
      <formula>E65</formula>
    </cfRule>
  </conditionalFormatting>
  <conditionalFormatting sqref="H66">
    <cfRule type="cellIs" priority="538" operator="equal" aboveAverage="0" equalAverage="0" bottom="0" percent="0" rank="0" text="" dxfId="0">
      <formula>0</formula>
    </cfRule>
    <cfRule type="cellIs" priority="539" operator="lessThan" aboveAverage="0" equalAverage="0" bottom="0" percent="0" rank="0" text="" dxfId="1">
      <formula>E66</formula>
    </cfRule>
  </conditionalFormatting>
  <conditionalFormatting sqref="H67">
    <cfRule type="cellIs" priority="540" operator="equal" aboveAverage="0" equalAverage="0" bottom="0" percent="0" rank="0" text="" dxfId="0">
      <formula>0</formula>
    </cfRule>
    <cfRule type="cellIs" priority="541" operator="lessThan" aboveAverage="0" equalAverage="0" bottom="0" percent="0" rank="0" text="" dxfId="1">
      <formula>E67</formula>
    </cfRule>
  </conditionalFormatting>
  <conditionalFormatting sqref="H8">
    <cfRule type="cellIs" priority="542" operator="equal" aboveAverage="0" equalAverage="0" bottom="0" percent="0" rank="0" text="" dxfId="0">
      <formula>0</formula>
    </cfRule>
    <cfRule type="cellIs" priority="543" operator="lessThan" aboveAverage="0" equalAverage="0" bottom="0" percent="0" rank="0" text="" dxfId="1">
      <formula>E8</formula>
    </cfRule>
  </conditionalFormatting>
  <conditionalFormatting sqref="H9">
    <cfRule type="cellIs" priority="544" operator="equal" aboveAverage="0" equalAverage="0" bottom="0" percent="0" rank="0" text="" dxfId="0">
      <formula>0</formula>
    </cfRule>
    <cfRule type="cellIs" priority="545" operator="lessThan" aboveAverage="0" equalAverage="0" bottom="0" percent="0" rank="0" text="" dxfId="1">
      <formula>E9</formula>
    </cfRule>
  </conditionalFormatting>
  <conditionalFormatting sqref="I10">
    <cfRule type="cellIs" priority="546" operator="greaterThan" aboveAverage="0" equalAverage="0" bottom="0" percent="0" rank="0" text="" dxfId="0">
      <formula>H10</formula>
    </cfRule>
  </conditionalFormatting>
  <conditionalFormatting sqref="I11">
    <cfRule type="cellIs" priority="547" operator="greaterThan" aboveAverage="0" equalAverage="0" bottom="0" percent="0" rank="0" text="" dxfId="0">
      <formula>H11</formula>
    </cfRule>
  </conditionalFormatting>
  <conditionalFormatting sqref="I12">
    <cfRule type="cellIs" priority="548" operator="greaterThan" aboveAverage="0" equalAverage="0" bottom="0" percent="0" rank="0" text="" dxfId="0">
      <formula>H12</formula>
    </cfRule>
  </conditionalFormatting>
  <conditionalFormatting sqref="I13">
    <cfRule type="cellIs" priority="549" operator="greaterThan" aboveAverage="0" equalAverage="0" bottom="0" percent="0" rank="0" text="" dxfId="0">
      <formula>H13</formula>
    </cfRule>
  </conditionalFormatting>
  <conditionalFormatting sqref="I14">
    <cfRule type="cellIs" priority="550" operator="greaterThan" aboveAverage="0" equalAverage="0" bottom="0" percent="0" rank="0" text="" dxfId="0">
      <formula>H14</formula>
    </cfRule>
  </conditionalFormatting>
  <conditionalFormatting sqref="I15">
    <cfRule type="cellIs" priority="551" operator="greaterThan" aboveAverage="0" equalAverage="0" bottom="0" percent="0" rank="0" text="" dxfId="0">
      <formula>H15</formula>
    </cfRule>
  </conditionalFormatting>
  <conditionalFormatting sqref="I16">
    <cfRule type="cellIs" priority="552" operator="greaterThan" aboveAverage="0" equalAverage="0" bottom="0" percent="0" rank="0" text="" dxfId="0">
      <formula>H16</formula>
    </cfRule>
  </conditionalFormatting>
  <conditionalFormatting sqref="I17">
    <cfRule type="cellIs" priority="553" operator="greaterThan" aboveAverage="0" equalAverage="0" bottom="0" percent="0" rank="0" text="" dxfId="0">
      <formula>H17</formula>
    </cfRule>
  </conditionalFormatting>
  <conditionalFormatting sqref="I18">
    <cfRule type="cellIs" priority="554" operator="greaterThan" aboveAverage="0" equalAverage="0" bottom="0" percent="0" rank="0" text="" dxfId="0">
      <formula>H18</formula>
    </cfRule>
  </conditionalFormatting>
  <conditionalFormatting sqref="I19">
    <cfRule type="cellIs" priority="555" operator="greaterThan" aboveAverage="0" equalAverage="0" bottom="0" percent="0" rank="0" text="" dxfId="0">
      <formula>H19</formula>
    </cfRule>
  </conditionalFormatting>
  <conditionalFormatting sqref="I20">
    <cfRule type="cellIs" priority="556" operator="greaterThan" aboveAverage="0" equalAverage="0" bottom="0" percent="0" rank="0" text="" dxfId="0">
      <formula>H20</formula>
    </cfRule>
  </conditionalFormatting>
  <conditionalFormatting sqref="I21">
    <cfRule type="cellIs" priority="557" operator="greaterThan" aboveAverage="0" equalAverage="0" bottom="0" percent="0" rank="0" text="" dxfId="0">
      <formula>H21</formula>
    </cfRule>
  </conditionalFormatting>
  <conditionalFormatting sqref="I22">
    <cfRule type="cellIs" priority="558" operator="greaterThan" aboveAverage="0" equalAverage="0" bottom="0" percent="0" rank="0" text="" dxfId="0">
      <formula>H22</formula>
    </cfRule>
  </conditionalFormatting>
  <conditionalFormatting sqref="I27">
    <cfRule type="cellIs" priority="559" operator="greaterThan" aboveAverage="0" equalAverage="0" bottom="0" percent="0" rank="0" text="" dxfId="0">
      <formula>H27</formula>
    </cfRule>
  </conditionalFormatting>
  <conditionalFormatting sqref="I28">
    <cfRule type="cellIs" priority="560" operator="greaterThan" aboveAverage="0" equalAverage="0" bottom="0" percent="0" rank="0" text="" dxfId="0">
      <formula>H28</formula>
    </cfRule>
  </conditionalFormatting>
  <conditionalFormatting sqref="I29">
    <cfRule type="cellIs" priority="561" operator="greaterThan" aboveAverage="0" equalAverage="0" bottom="0" percent="0" rank="0" text="" dxfId="0">
      <formula>H29</formula>
    </cfRule>
  </conditionalFormatting>
  <conditionalFormatting sqref="I30">
    <cfRule type="cellIs" priority="562" operator="greaterThan" aboveAverage="0" equalAverage="0" bottom="0" percent="0" rank="0" text="" dxfId="0">
      <formula>H30</formula>
    </cfRule>
  </conditionalFormatting>
  <conditionalFormatting sqref="I31">
    <cfRule type="cellIs" priority="563" operator="greaterThan" aboveAverage="0" equalAverage="0" bottom="0" percent="0" rank="0" text="" dxfId="0">
      <formula>H31</formula>
    </cfRule>
  </conditionalFormatting>
  <conditionalFormatting sqref="I32">
    <cfRule type="cellIs" priority="564" operator="greaterThan" aboveAverage="0" equalAverage="0" bottom="0" percent="0" rank="0" text="" dxfId="0">
      <formula>H32</formula>
    </cfRule>
  </conditionalFormatting>
  <conditionalFormatting sqref="I33">
    <cfRule type="cellIs" priority="565" operator="greaterThan" aboveAverage="0" equalAverage="0" bottom="0" percent="0" rank="0" text="" dxfId="0">
      <formula>H33</formula>
    </cfRule>
  </conditionalFormatting>
  <conditionalFormatting sqref="I34">
    <cfRule type="cellIs" priority="566" operator="greaterThan" aboveAverage="0" equalAverage="0" bottom="0" percent="0" rank="0" text="" dxfId="0">
      <formula>H34</formula>
    </cfRule>
  </conditionalFormatting>
  <conditionalFormatting sqref="I35">
    <cfRule type="cellIs" priority="567" operator="greaterThan" aboveAverage="0" equalAverage="0" bottom="0" percent="0" rank="0" text="" dxfId="0">
      <formula>H35</formula>
    </cfRule>
  </conditionalFormatting>
  <conditionalFormatting sqref="I36">
    <cfRule type="cellIs" priority="568" operator="greaterThan" aboveAverage="0" equalAverage="0" bottom="0" percent="0" rank="0" text="" dxfId="0">
      <formula>H36</formula>
    </cfRule>
  </conditionalFormatting>
  <conditionalFormatting sqref="I37">
    <cfRule type="cellIs" priority="569" operator="greaterThan" aboveAverage="0" equalAverage="0" bottom="0" percent="0" rank="0" text="" dxfId="0">
      <formula>H37</formula>
    </cfRule>
  </conditionalFormatting>
  <conditionalFormatting sqref="I38">
    <cfRule type="cellIs" priority="570" operator="greaterThan" aboveAverage="0" equalAverage="0" bottom="0" percent="0" rank="0" text="" dxfId="0">
      <formula>H38</formula>
    </cfRule>
  </conditionalFormatting>
  <conditionalFormatting sqref="I39">
    <cfRule type="cellIs" priority="571" operator="greaterThan" aboveAverage="0" equalAverage="0" bottom="0" percent="0" rank="0" text="" dxfId="0">
      <formula>H39</formula>
    </cfRule>
  </conditionalFormatting>
  <conditionalFormatting sqref="I41">
    <cfRule type="cellIs" priority="572" operator="greaterThan" aboveAverage="0" equalAverage="0" bottom="0" percent="0" rank="0" text="" dxfId="0">
      <formula>H41</formula>
    </cfRule>
  </conditionalFormatting>
  <conditionalFormatting sqref="I42">
    <cfRule type="cellIs" priority="573" operator="greaterThan" aboveAverage="0" equalAverage="0" bottom="0" percent="0" rank="0" text="" dxfId="0">
      <formula>H42</formula>
    </cfRule>
  </conditionalFormatting>
  <conditionalFormatting sqref="I43">
    <cfRule type="cellIs" priority="574" operator="greaterThan" aboveAverage="0" equalAverage="0" bottom="0" percent="0" rank="0" text="" dxfId="0">
      <formula>H43</formula>
    </cfRule>
  </conditionalFormatting>
  <conditionalFormatting sqref="I44">
    <cfRule type="cellIs" priority="575" operator="greaterThan" aboveAverage="0" equalAverage="0" bottom="0" percent="0" rank="0" text="" dxfId="0">
      <formula>H44</formula>
    </cfRule>
  </conditionalFormatting>
  <conditionalFormatting sqref="I45">
    <cfRule type="cellIs" priority="576" operator="greaterThan" aboveAverage="0" equalAverage="0" bottom="0" percent="0" rank="0" text="" dxfId="0">
      <formula>H45</formula>
    </cfRule>
  </conditionalFormatting>
  <conditionalFormatting sqref="I46">
    <cfRule type="cellIs" priority="577" operator="greaterThan" aboveAverage="0" equalAverage="0" bottom="0" percent="0" rank="0" text="" dxfId="0">
      <formula>H46</formula>
    </cfRule>
  </conditionalFormatting>
  <conditionalFormatting sqref="I47">
    <cfRule type="cellIs" priority="578" operator="greaterThan" aboveAverage="0" equalAverage="0" bottom="0" percent="0" rank="0" text="" dxfId="0">
      <formula>H47</formula>
    </cfRule>
  </conditionalFormatting>
  <conditionalFormatting sqref="I48">
    <cfRule type="cellIs" priority="579" operator="greaterThan" aboveAverage="0" equalAverage="0" bottom="0" percent="0" rank="0" text="" dxfId="0">
      <formula>H48</formula>
    </cfRule>
  </conditionalFormatting>
  <conditionalFormatting sqref="I49">
    <cfRule type="cellIs" priority="580" operator="greaterThan" aboveAverage="0" equalAverage="0" bottom="0" percent="0" rank="0" text="" dxfId="0">
      <formula>H49</formula>
    </cfRule>
  </conditionalFormatting>
  <conditionalFormatting sqref="I50">
    <cfRule type="cellIs" priority="581" operator="greaterThan" aboveAverage="0" equalAverage="0" bottom="0" percent="0" rank="0" text="" dxfId="0">
      <formula>H50</formula>
    </cfRule>
  </conditionalFormatting>
  <conditionalFormatting sqref="I51">
    <cfRule type="cellIs" priority="582" operator="greaterThan" aboveAverage="0" equalAverage="0" bottom="0" percent="0" rank="0" text="" dxfId="0">
      <formula>H51</formula>
    </cfRule>
  </conditionalFormatting>
  <conditionalFormatting sqref="I52">
    <cfRule type="cellIs" priority="583" operator="greaterThan" aboveAverage="0" equalAverage="0" bottom="0" percent="0" rank="0" text="" dxfId="0">
      <formula>H52</formula>
    </cfRule>
  </conditionalFormatting>
  <conditionalFormatting sqref="I53">
    <cfRule type="cellIs" priority="584" operator="greaterThan" aboveAverage="0" equalAverage="0" bottom="0" percent="0" rank="0" text="" dxfId="0">
      <formula>H53</formula>
    </cfRule>
  </conditionalFormatting>
  <conditionalFormatting sqref="I54">
    <cfRule type="cellIs" priority="585" operator="greaterThan" aboveAverage="0" equalAverage="0" bottom="0" percent="0" rank="0" text="" dxfId="0">
      <formula>H54</formula>
    </cfRule>
  </conditionalFormatting>
  <conditionalFormatting sqref="I55">
    <cfRule type="cellIs" priority="586" operator="greaterThan" aboveAverage="0" equalAverage="0" bottom="0" percent="0" rank="0" text="" dxfId="0">
      <formula>H55</formula>
    </cfRule>
  </conditionalFormatting>
  <conditionalFormatting sqref="I56">
    <cfRule type="cellIs" priority="587" operator="greaterThan" aboveAverage="0" equalAverage="0" bottom="0" percent="0" rank="0" text="" dxfId="0">
      <formula>H56</formula>
    </cfRule>
  </conditionalFormatting>
  <conditionalFormatting sqref="I57">
    <cfRule type="cellIs" priority="588" operator="greaterThan" aboveAverage="0" equalAverage="0" bottom="0" percent="0" rank="0" text="" dxfId="0">
      <formula>H57</formula>
    </cfRule>
  </conditionalFormatting>
  <conditionalFormatting sqref="I58">
    <cfRule type="cellIs" priority="589" operator="greaterThan" aboveAverage="0" equalAverage="0" bottom="0" percent="0" rank="0" text="" dxfId="0">
      <formula>H58</formula>
    </cfRule>
  </conditionalFormatting>
  <conditionalFormatting sqref="I59">
    <cfRule type="cellIs" priority="590" operator="greaterThan" aboveAverage="0" equalAverage="0" bottom="0" percent="0" rank="0" text="" dxfId="0">
      <formula>H59</formula>
    </cfRule>
  </conditionalFormatting>
  <conditionalFormatting sqref="I60">
    <cfRule type="cellIs" priority="591" operator="greaterThan" aboveAverage="0" equalAverage="0" bottom="0" percent="0" rank="0" text="" dxfId="0">
      <formula>H60</formula>
    </cfRule>
  </conditionalFormatting>
  <conditionalFormatting sqref="I61">
    <cfRule type="cellIs" priority="592" operator="greaterThan" aboveAverage="0" equalAverage="0" bottom="0" percent="0" rank="0" text="" dxfId="0">
      <formula>H61</formula>
    </cfRule>
  </conditionalFormatting>
  <conditionalFormatting sqref="I62">
    <cfRule type="cellIs" priority="593" operator="greaterThan" aboveAverage="0" equalAverage="0" bottom="0" percent="0" rank="0" text="" dxfId="0">
      <formula>H62</formula>
    </cfRule>
  </conditionalFormatting>
  <conditionalFormatting sqref="I63">
    <cfRule type="cellIs" priority="594" operator="greaterThan" aboveAverage="0" equalAverage="0" bottom="0" percent="0" rank="0" text="" dxfId="0">
      <formula>H63</formula>
    </cfRule>
  </conditionalFormatting>
  <conditionalFormatting sqref="I64">
    <cfRule type="cellIs" priority="595" operator="greaterThan" aboveAverage="0" equalAverage="0" bottom="0" percent="0" rank="0" text="" dxfId="0">
      <formula>H64</formula>
    </cfRule>
  </conditionalFormatting>
  <conditionalFormatting sqref="I65">
    <cfRule type="cellIs" priority="596" operator="greaterThan" aboveAverage="0" equalAverage="0" bottom="0" percent="0" rank="0" text="" dxfId="0">
      <formula>H65</formula>
    </cfRule>
  </conditionalFormatting>
  <conditionalFormatting sqref="I66">
    <cfRule type="cellIs" priority="597" operator="greaterThan" aboveAverage="0" equalAverage="0" bottom="0" percent="0" rank="0" text="" dxfId="0">
      <formula>H66</formula>
    </cfRule>
  </conditionalFormatting>
  <conditionalFormatting sqref="I67">
    <cfRule type="cellIs" priority="598" operator="greaterThan" aboveAverage="0" equalAverage="0" bottom="0" percent="0" rank="0" text="" dxfId="0">
      <formula>H67</formula>
    </cfRule>
  </conditionalFormatting>
  <conditionalFormatting sqref="I8">
    <cfRule type="cellIs" priority="599" operator="greaterThan" aboveAverage="0" equalAverage="0" bottom="0" percent="0" rank="0" text="" dxfId="0">
      <formula>H8</formula>
    </cfRule>
  </conditionalFormatting>
  <conditionalFormatting sqref="I9">
    <cfRule type="cellIs" priority="600" operator="greaterThan" aboveAverage="0" equalAverage="0" bottom="0" percent="0" rank="0" text="" dxfId="0">
      <formula>H9</formula>
    </cfRule>
  </conditionalFormatting>
  <conditionalFormatting sqref="J10">
    <cfRule type="cellIs" priority="601" operator="lessThanOrEqual" aboveAverage="0" equalAverage="0" bottom="0" percent="0" rank="0" text="" dxfId="2">
      <formula>F10</formula>
    </cfRule>
  </conditionalFormatting>
  <conditionalFormatting sqref="J11">
    <cfRule type="cellIs" priority="602" operator="lessThanOrEqual" aboveAverage="0" equalAverage="0" bottom="0" percent="0" rank="0" text="" dxfId="2">
      <formula>F11</formula>
    </cfRule>
  </conditionalFormatting>
  <conditionalFormatting sqref="J12">
    <cfRule type="cellIs" priority="603" operator="lessThanOrEqual" aboveAverage="0" equalAverage="0" bottom="0" percent="0" rank="0" text="" dxfId="2">
      <formula>F12</formula>
    </cfRule>
  </conditionalFormatting>
  <conditionalFormatting sqref="J13">
    <cfRule type="cellIs" priority="604" operator="lessThanOrEqual" aboveAverage="0" equalAverage="0" bottom="0" percent="0" rank="0" text="" dxfId="2">
      <formula>F13</formula>
    </cfRule>
  </conditionalFormatting>
  <conditionalFormatting sqref="J14">
    <cfRule type="cellIs" priority="605" operator="lessThanOrEqual" aboveAverage="0" equalAverage="0" bottom="0" percent="0" rank="0" text="" dxfId="2">
      <formula>F14</formula>
    </cfRule>
  </conditionalFormatting>
  <conditionalFormatting sqref="J15">
    <cfRule type="cellIs" priority="606" operator="lessThanOrEqual" aboveAverage="0" equalAverage="0" bottom="0" percent="0" rank="0" text="" dxfId="2">
      <formula>F15</formula>
    </cfRule>
  </conditionalFormatting>
  <conditionalFormatting sqref="J16">
    <cfRule type="cellIs" priority="607" operator="lessThanOrEqual" aboveAverage="0" equalAverage="0" bottom="0" percent="0" rank="0" text="" dxfId="2">
      <formula>F16</formula>
    </cfRule>
  </conditionalFormatting>
  <conditionalFormatting sqref="J17">
    <cfRule type="cellIs" priority="608" operator="lessThanOrEqual" aboveAverage="0" equalAverage="0" bottom="0" percent="0" rank="0" text="" dxfId="2">
      <formula>F17</formula>
    </cfRule>
  </conditionalFormatting>
  <conditionalFormatting sqref="J18">
    <cfRule type="cellIs" priority="609" operator="lessThanOrEqual" aboveAverage="0" equalAverage="0" bottom="0" percent="0" rank="0" text="" dxfId="2">
      <formula>F18</formula>
    </cfRule>
  </conditionalFormatting>
  <conditionalFormatting sqref="J19">
    <cfRule type="cellIs" priority="610" operator="lessThanOrEqual" aboveAverage="0" equalAverage="0" bottom="0" percent="0" rank="0" text="" dxfId="2">
      <formula>F19</formula>
    </cfRule>
  </conditionalFormatting>
  <conditionalFormatting sqref="J20">
    <cfRule type="cellIs" priority="611" operator="lessThanOrEqual" aboveAverage="0" equalAverage="0" bottom="0" percent="0" rank="0" text="" dxfId="2">
      <formula>F20</formula>
    </cfRule>
  </conditionalFormatting>
  <conditionalFormatting sqref="J21">
    <cfRule type="cellIs" priority="612" operator="lessThanOrEqual" aboveAverage="0" equalAverage="0" bottom="0" percent="0" rank="0" text="" dxfId="2">
      <formula>F21</formula>
    </cfRule>
  </conditionalFormatting>
  <conditionalFormatting sqref="J22">
    <cfRule type="cellIs" priority="613" operator="lessThanOrEqual" aboveAverage="0" equalAverage="0" bottom="0" percent="0" rank="0" text="" dxfId="2">
      <formula>F22</formula>
    </cfRule>
  </conditionalFormatting>
  <conditionalFormatting sqref="J27">
    <cfRule type="cellIs" priority="614" operator="lessThanOrEqual" aboveAverage="0" equalAverage="0" bottom="0" percent="0" rank="0" text="" dxfId="2">
      <formula>F27</formula>
    </cfRule>
  </conditionalFormatting>
  <conditionalFormatting sqref="J28">
    <cfRule type="cellIs" priority="615" operator="lessThanOrEqual" aboveAverage="0" equalAverage="0" bottom="0" percent="0" rank="0" text="" dxfId="2">
      <formula>F28</formula>
    </cfRule>
  </conditionalFormatting>
  <conditionalFormatting sqref="J29">
    <cfRule type="cellIs" priority="616" operator="lessThanOrEqual" aboveAverage="0" equalAverage="0" bottom="0" percent="0" rank="0" text="" dxfId="2">
      <formula>F29</formula>
    </cfRule>
  </conditionalFormatting>
  <conditionalFormatting sqref="J30">
    <cfRule type="cellIs" priority="617" operator="lessThanOrEqual" aboveAverage="0" equalAverage="0" bottom="0" percent="0" rank="0" text="" dxfId="2">
      <formula>F30</formula>
    </cfRule>
  </conditionalFormatting>
  <conditionalFormatting sqref="J31">
    <cfRule type="cellIs" priority="618" operator="lessThanOrEqual" aboveAverage="0" equalAverage="0" bottom="0" percent="0" rank="0" text="" dxfId="2">
      <formula>F31</formula>
    </cfRule>
  </conditionalFormatting>
  <conditionalFormatting sqref="J32">
    <cfRule type="cellIs" priority="619" operator="lessThanOrEqual" aboveAverage="0" equalAverage="0" bottom="0" percent="0" rank="0" text="" dxfId="2">
      <formula>F32</formula>
    </cfRule>
  </conditionalFormatting>
  <conditionalFormatting sqref="J33">
    <cfRule type="cellIs" priority="620" operator="lessThanOrEqual" aboveAverage="0" equalAverage="0" bottom="0" percent="0" rank="0" text="" dxfId="2">
      <formula>F33</formula>
    </cfRule>
  </conditionalFormatting>
  <conditionalFormatting sqref="J34">
    <cfRule type="cellIs" priority="621" operator="lessThanOrEqual" aboveAverage="0" equalAverage="0" bottom="0" percent="0" rank="0" text="" dxfId="2">
      <formula>F34</formula>
    </cfRule>
  </conditionalFormatting>
  <conditionalFormatting sqref="J35">
    <cfRule type="cellIs" priority="622" operator="lessThanOrEqual" aboveAverage="0" equalAverage="0" bottom="0" percent="0" rank="0" text="" dxfId="2">
      <formula>F35</formula>
    </cfRule>
  </conditionalFormatting>
  <conditionalFormatting sqref="J36">
    <cfRule type="cellIs" priority="623" operator="lessThanOrEqual" aboveAverage="0" equalAverage="0" bottom="0" percent="0" rank="0" text="" dxfId="2">
      <formula>F36</formula>
    </cfRule>
  </conditionalFormatting>
  <conditionalFormatting sqref="J37">
    <cfRule type="cellIs" priority="624" operator="lessThanOrEqual" aboveAverage="0" equalAverage="0" bottom="0" percent="0" rank="0" text="" dxfId="2">
      <formula>F37</formula>
    </cfRule>
  </conditionalFormatting>
  <conditionalFormatting sqref="J38">
    <cfRule type="cellIs" priority="625" operator="lessThanOrEqual" aboveAverage="0" equalAverage="0" bottom="0" percent="0" rank="0" text="" dxfId="2">
      <formula>F38</formula>
    </cfRule>
  </conditionalFormatting>
  <conditionalFormatting sqref="J39">
    <cfRule type="cellIs" priority="626" operator="lessThanOrEqual" aboveAverage="0" equalAverage="0" bottom="0" percent="0" rank="0" text="" dxfId="2">
      <formula>F39</formula>
    </cfRule>
  </conditionalFormatting>
  <conditionalFormatting sqref="J41">
    <cfRule type="cellIs" priority="627" operator="lessThanOrEqual" aboveAverage="0" equalAverage="0" bottom="0" percent="0" rank="0" text="" dxfId="2">
      <formula>F41</formula>
    </cfRule>
  </conditionalFormatting>
  <conditionalFormatting sqref="J42">
    <cfRule type="cellIs" priority="628" operator="lessThanOrEqual" aboveAverage="0" equalAverage="0" bottom="0" percent="0" rank="0" text="" dxfId="2">
      <formula>F42</formula>
    </cfRule>
  </conditionalFormatting>
  <conditionalFormatting sqref="J43">
    <cfRule type="cellIs" priority="629" operator="lessThanOrEqual" aboveAverage="0" equalAverage="0" bottom="0" percent="0" rank="0" text="" dxfId="2">
      <formula>F43</formula>
    </cfRule>
  </conditionalFormatting>
  <conditionalFormatting sqref="J44">
    <cfRule type="cellIs" priority="630" operator="lessThanOrEqual" aboveAverage="0" equalAverage="0" bottom="0" percent="0" rank="0" text="" dxfId="2">
      <formula>F44</formula>
    </cfRule>
  </conditionalFormatting>
  <conditionalFormatting sqref="J45">
    <cfRule type="cellIs" priority="631" operator="lessThanOrEqual" aboveAverage="0" equalAverage="0" bottom="0" percent="0" rank="0" text="" dxfId="2">
      <formula>F45</formula>
    </cfRule>
  </conditionalFormatting>
  <conditionalFormatting sqref="J46">
    <cfRule type="cellIs" priority="632" operator="lessThanOrEqual" aboveAverage="0" equalAverage="0" bottom="0" percent="0" rank="0" text="" dxfId="2">
      <formula>F46</formula>
    </cfRule>
  </conditionalFormatting>
  <conditionalFormatting sqref="J47">
    <cfRule type="cellIs" priority="633" operator="lessThanOrEqual" aboveAverage="0" equalAverage="0" bottom="0" percent="0" rank="0" text="" dxfId="2">
      <formula>F47</formula>
    </cfRule>
  </conditionalFormatting>
  <conditionalFormatting sqref="J48">
    <cfRule type="cellIs" priority="634" operator="lessThanOrEqual" aboveAverage="0" equalAverage="0" bottom="0" percent="0" rank="0" text="" dxfId="2">
      <formula>F48</formula>
    </cfRule>
  </conditionalFormatting>
  <conditionalFormatting sqref="J49">
    <cfRule type="cellIs" priority="635" operator="lessThanOrEqual" aboveAverage="0" equalAverage="0" bottom="0" percent="0" rank="0" text="" dxfId="2">
      <formula>F49</formula>
    </cfRule>
  </conditionalFormatting>
  <conditionalFormatting sqref="J50">
    <cfRule type="cellIs" priority="636" operator="lessThanOrEqual" aboveAverage="0" equalAverage="0" bottom="0" percent="0" rank="0" text="" dxfId="2">
      <formula>F50</formula>
    </cfRule>
  </conditionalFormatting>
  <conditionalFormatting sqref="J51">
    <cfRule type="cellIs" priority="637" operator="lessThanOrEqual" aboveAverage="0" equalAverage="0" bottom="0" percent="0" rank="0" text="" dxfId="2">
      <formula>F51</formula>
    </cfRule>
  </conditionalFormatting>
  <conditionalFormatting sqref="J52">
    <cfRule type="cellIs" priority="638" operator="lessThanOrEqual" aboveAverage="0" equalAverage="0" bottom="0" percent="0" rank="0" text="" dxfId="2">
      <formula>F52</formula>
    </cfRule>
  </conditionalFormatting>
  <conditionalFormatting sqref="J53">
    <cfRule type="cellIs" priority="639" operator="lessThanOrEqual" aboveAverage="0" equalAverage="0" bottom="0" percent="0" rank="0" text="" dxfId="2">
      <formula>F53</formula>
    </cfRule>
  </conditionalFormatting>
  <conditionalFormatting sqref="J54">
    <cfRule type="cellIs" priority="640" operator="lessThanOrEqual" aboveAverage="0" equalAverage="0" bottom="0" percent="0" rank="0" text="" dxfId="2">
      <formula>F54</formula>
    </cfRule>
  </conditionalFormatting>
  <conditionalFormatting sqref="J55">
    <cfRule type="cellIs" priority="641" operator="lessThanOrEqual" aboveAverage="0" equalAverage="0" bottom="0" percent="0" rank="0" text="" dxfId="2">
      <formula>F55</formula>
    </cfRule>
  </conditionalFormatting>
  <conditionalFormatting sqref="J56">
    <cfRule type="cellIs" priority="642" operator="lessThanOrEqual" aboveAverage="0" equalAverage="0" bottom="0" percent="0" rank="0" text="" dxfId="2">
      <formula>F56</formula>
    </cfRule>
  </conditionalFormatting>
  <conditionalFormatting sqref="J57">
    <cfRule type="cellIs" priority="643" operator="lessThanOrEqual" aboveAverage="0" equalAverage="0" bottom="0" percent="0" rank="0" text="" dxfId="2">
      <formula>F57</formula>
    </cfRule>
  </conditionalFormatting>
  <conditionalFormatting sqref="J58">
    <cfRule type="cellIs" priority="644" operator="lessThanOrEqual" aboveAverage="0" equalAverage="0" bottom="0" percent="0" rank="0" text="" dxfId="2">
      <formula>F58</formula>
    </cfRule>
  </conditionalFormatting>
  <conditionalFormatting sqref="J59">
    <cfRule type="cellIs" priority="645" operator="lessThanOrEqual" aboveAverage="0" equalAverage="0" bottom="0" percent="0" rank="0" text="" dxfId="2">
      <formula>F59</formula>
    </cfRule>
  </conditionalFormatting>
  <conditionalFormatting sqref="J60">
    <cfRule type="cellIs" priority="646" operator="lessThanOrEqual" aboveAverage="0" equalAverage="0" bottom="0" percent="0" rank="0" text="" dxfId="2">
      <formula>F60</formula>
    </cfRule>
  </conditionalFormatting>
  <conditionalFormatting sqref="J61">
    <cfRule type="cellIs" priority="647" operator="lessThanOrEqual" aboveAverage="0" equalAverage="0" bottom="0" percent="0" rank="0" text="" dxfId="2">
      <formula>F61</formula>
    </cfRule>
  </conditionalFormatting>
  <conditionalFormatting sqref="J62">
    <cfRule type="cellIs" priority="648" operator="lessThanOrEqual" aboveAverage="0" equalAverage="0" bottom="0" percent="0" rank="0" text="" dxfId="2">
      <formula>F62</formula>
    </cfRule>
  </conditionalFormatting>
  <conditionalFormatting sqref="J63">
    <cfRule type="cellIs" priority="649" operator="lessThanOrEqual" aboveAverage="0" equalAverage="0" bottom="0" percent="0" rank="0" text="" dxfId="2">
      <formula>F63</formula>
    </cfRule>
  </conditionalFormatting>
  <conditionalFormatting sqref="J64">
    <cfRule type="cellIs" priority="650" operator="lessThanOrEqual" aboveAverage="0" equalAverage="0" bottom="0" percent="0" rank="0" text="" dxfId="2">
      <formula>F64</formula>
    </cfRule>
  </conditionalFormatting>
  <conditionalFormatting sqref="J65">
    <cfRule type="cellIs" priority="651" operator="lessThanOrEqual" aboveAverage="0" equalAverage="0" bottom="0" percent="0" rank="0" text="" dxfId="2">
      <formula>F65</formula>
    </cfRule>
  </conditionalFormatting>
  <conditionalFormatting sqref="J66">
    <cfRule type="cellIs" priority="652" operator="lessThanOrEqual" aboveAverage="0" equalAverage="0" bottom="0" percent="0" rank="0" text="" dxfId="2">
      <formula>F66</formula>
    </cfRule>
  </conditionalFormatting>
  <conditionalFormatting sqref="J67">
    <cfRule type="cellIs" priority="653" operator="lessThanOrEqual" aboveAverage="0" equalAverage="0" bottom="0" percent="0" rank="0" text="" dxfId="2">
      <formula>F67</formula>
    </cfRule>
  </conditionalFormatting>
  <conditionalFormatting sqref="J8">
    <cfRule type="cellIs" priority="654" operator="lessThanOrEqual" aboveAverage="0" equalAverage="0" bottom="0" percent="0" rank="0" text="" dxfId="2">
      <formula>F8</formula>
    </cfRule>
  </conditionalFormatting>
  <conditionalFormatting sqref="J9">
    <cfRule type="cellIs" priority="655" operator="lessThanOrEqual" aboveAverage="0" equalAverage="0" bottom="0" percent="0" rank="0" text="" dxfId="2">
      <formula>F9</formula>
    </cfRule>
  </conditionalFormatting>
  <conditionalFormatting sqref="K10">
    <cfRule type="cellIs" priority="656" operator="lessThanOrEqual" aboveAverage="0" equalAverage="0" bottom="0" percent="0" rank="0" text="" dxfId="2">
      <formula>G10</formula>
    </cfRule>
  </conditionalFormatting>
  <conditionalFormatting sqref="K11">
    <cfRule type="cellIs" priority="657" operator="lessThanOrEqual" aboveAverage="0" equalAverage="0" bottom="0" percent="0" rank="0" text="" dxfId="2">
      <formula>G11</formula>
    </cfRule>
  </conditionalFormatting>
  <conditionalFormatting sqref="K12">
    <cfRule type="cellIs" priority="658" operator="lessThanOrEqual" aboveAverage="0" equalAverage="0" bottom="0" percent="0" rank="0" text="" dxfId="2">
      <formula>G12</formula>
    </cfRule>
  </conditionalFormatting>
  <conditionalFormatting sqref="K13">
    <cfRule type="cellIs" priority="659" operator="lessThanOrEqual" aboveAverage="0" equalAverage="0" bottom="0" percent="0" rank="0" text="" dxfId="2">
      <formula>G13</formula>
    </cfRule>
  </conditionalFormatting>
  <conditionalFormatting sqref="K14">
    <cfRule type="cellIs" priority="660" operator="lessThanOrEqual" aboveAverage="0" equalAverage="0" bottom="0" percent="0" rank="0" text="" dxfId="2">
      <formula>G14</formula>
    </cfRule>
  </conditionalFormatting>
  <conditionalFormatting sqref="K15">
    <cfRule type="cellIs" priority="661" operator="lessThanOrEqual" aboveAverage="0" equalAverage="0" bottom="0" percent="0" rank="0" text="" dxfId="2">
      <formula>G15</formula>
    </cfRule>
  </conditionalFormatting>
  <conditionalFormatting sqref="K16">
    <cfRule type="cellIs" priority="662" operator="lessThanOrEqual" aboveAverage="0" equalAverage="0" bottom="0" percent="0" rank="0" text="" dxfId="2">
      <formula>G16</formula>
    </cfRule>
  </conditionalFormatting>
  <conditionalFormatting sqref="K17">
    <cfRule type="cellIs" priority="663" operator="lessThanOrEqual" aboveAverage="0" equalAverage="0" bottom="0" percent="0" rank="0" text="" dxfId="2">
      <formula>G17</formula>
    </cfRule>
  </conditionalFormatting>
  <conditionalFormatting sqref="K18">
    <cfRule type="cellIs" priority="664" operator="lessThanOrEqual" aboveAverage="0" equalAverage="0" bottom="0" percent="0" rank="0" text="" dxfId="2">
      <formula>G18</formula>
    </cfRule>
  </conditionalFormatting>
  <conditionalFormatting sqref="K19">
    <cfRule type="cellIs" priority="665" operator="lessThanOrEqual" aboveAverage="0" equalAverage="0" bottom="0" percent="0" rank="0" text="" dxfId="2">
      <formula>G19</formula>
    </cfRule>
  </conditionalFormatting>
  <conditionalFormatting sqref="K20">
    <cfRule type="cellIs" priority="666" operator="lessThanOrEqual" aboveAverage="0" equalAverage="0" bottom="0" percent="0" rank="0" text="" dxfId="2">
      <formula>G20</formula>
    </cfRule>
  </conditionalFormatting>
  <conditionalFormatting sqref="K21">
    <cfRule type="cellIs" priority="667" operator="lessThanOrEqual" aboveAverage="0" equalAverage="0" bottom="0" percent="0" rank="0" text="" dxfId="2">
      <formula>G21</formula>
    </cfRule>
  </conditionalFormatting>
  <conditionalFormatting sqref="K22">
    <cfRule type="cellIs" priority="668" operator="lessThanOrEqual" aboveAverage="0" equalAverage="0" bottom="0" percent="0" rank="0" text="" dxfId="2">
      <formula>G22</formula>
    </cfRule>
  </conditionalFormatting>
  <conditionalFormatting sqref="K27">
    <cfRule type="cellIs" priority="669" operator="lessThanOrEqual" aboveAverage="0" equalAverage="0" bottom="0" percent="0" rank="0" text="" dxfId="2">
      <formula>G27</formula>
    </cfRule>
  </conditionalFormatting>
  <conditionalFormatting sqref="K28">
    <cfRule type="cellIs" priority="670" operator="lessThanOrEqual" aboveAverage="0" equalAverage="0" bottom="0" percent="0" rank="0" text="" dxfId="2">
      <formula>G28</formula>
    </cfRule>
  </conditionalFormatting>
  <conditionalFormatting sqref="K29">
    <cfRule type="cellIs" priority="671" operator="lessThanOrEqual" aboveAverage="0" equalAverage="0" bottom="0" percent="0" rank="0" text="" dxfId="2">
      <formula>G29</formula>
    </cfRule>
  </conditionalFormatting>
  <conditionalFormatting sqref="K30">
    <cfRule type="cellIs" priority="672" operator="lessThanOrEqual" aboveAverage="0" equalAverage="0" bottom="0" percent="0" rank="0" text="" dxfId="2">
      <formula>G30</formula>
    </cfRule>
  </conditionalFormatting>
  <conditionalFormatting sqref="K31">
    <cfRule type="cellIs" priority="673" operator="lessThanOrEqual" aboveAverage="0" equalAverage="0" bottom="0" percent="0" rank="0" text="" dxfId="2">
      <formula>G31</formula>
    </cfRule>
  </conditionalFormatting>
  <conditionalFormatting sqref="K32">
    <cfRule type="cellIs" priority="674" operator="lessThanOrEqual" aboveAverage="0" equalAverage="0" bottom="0" percent="0" rank="0" text="" dxfId="2">
      <formula>G32</formula>
    </cfRule>
  </conditionalFormatting>
  <conditionalFormatting sqref="K33">
    <cfRule type="cellIs" priority="675" operator="lessThanOrEqual" aboveAverage="0" equalAverage="0" bottom="0" percent="0" rank="0" text="" dxfId="2">
      <formula>G33</formula>
    </cfRule>
  </conditionalFormatting>
  <conditionalFormatting sqref="K34">
    <cfRule type="cellIs" priority="676" operator="lessThanOrEqual" aboveAverage="0" equalAverage="0" bottom="0" percent="0" rank="0" text="" dxfId="2">
      <formula>G34</formula>
    </cfRule>
  </conditionalFormatting>
  <conditionalFormatting sqref="K35">
    <cfRule type="cellIs" priority="677" operator="lessThanOrEqual" aboveAverage="0" equalAverage="0" bottom="0" percent="0" rank="0" text="" dxfId="2">
      <formula>G35</formula>
    </cfRule>
  </conditionalFormatting>
  <conditionalFormatting sqref="K36">
    <cfRule type="cellIs" priority="678" operator="lessThanOrEqual" aboveAverage="0" equalAverage="0" bottom="0" percent="0" rank="0" text="" dxfId="2">
      <formula>G36</formula>
    </cfRule>
  </conditionalFormatting>
  <conditionalFormatting sqref="K37">
    <cfRule type="cellIs" priority="679" operator="lessThanOrEqual" aboveAverage="0" equalAverage="0" bottom="0" percent="0" rank="0" text="" dxfId="2">
      <formula>G37</formula>
    </cfRule>
  </conditionalFormatting>
  <conditionalFormatting sqref="K38">
    <cfRule type="cellIs" priority="680" operator="lessThanOrEqual" aboveAverage="0" equalAverage="0" bottom="0" percent="0" rank="0" text="" dxfId="2">
      <formula>G38</formula>
    </cfRule>
  </conditionalFormatting>
  <conditionalFormatting sqref="K39">
    <cfRule type="cellIs" priority="681" operator="lessThanOrEqual" aboveAverage="0" equalAverage="0" bottom="0" percent="0" rank="0" text="" dxfId="2">
      <formula>G39</formula>
    </cfRule>
  </conditionalFormatting>
  <conditionalFormatting sqref="K41">
    <cfRule type="cellIs" priority="682" operator="lessThanOrEqual" aboveAverage="0" equalAverage="0" bottom="0" percent="0" rank="0" text="" dxfId="2">
      <formula>G41</formula>
    </cfRule>
  </conditionalFormatting>
  <conditionalFormatting sqref="K42">
    <cfRule type="cellIs" priority="683" operator="lessThanOrEqual" aboveAverage="0" equalAverage="0" bottom="0" percent="0" rank="0" text="" dxfId="2">
      <formula>G42</formula>
    </cfRule>
  </conditionalFormatting>
  <conditionalFormatting sqref="K43">
    <cfRule type="cellIs" priority="684" operator="lessThanOrEqual" aboveAverage="0" equalAverage="0" bottom="0" percent="0" rank="0" text="" dxfId="2">
      <formula>G43</formula>
    </cfRule>
  </conditionalFormatting>
  <conditionalFormatting sqref="K44">
    <cfRule type="cellIs" priority="685" operator="lessThanOrEqual" aboveAverage="0" equalAverage="0" bottom="0" percent="0" rank="0" text="" dxfId="2">
      <formula>G44</formula>
    </cfRule>
  </conditionalFormatting>
  <conditionalFormatting sqref="K45">
    <cfRule type="cellIs" priority="686" operator="lessThanOrEqual" aboveAverage="0" equalAverage="0" bottom="0" percent="0" rank="0" text="" dxfId="2">
      <formula>G45</formula>
    </cfRule>
  </conditionalFormatting>
  <conditionalFormatting sqref="K46">
    <cfRule type="cellIs" priority="687" operator="lessThanOrEqual" aboveAverage="0" equalAverage="0" bottom="0" percent="0" rank="0" text="" dxfId="2">
      <formula>G46</formula>
    </cfRule>
  </conditionalFormatting>
  <conditionalFormatting sqref="K47">
    <cfRule type="cellIs" priority="688" operator="lessThanOrEqual" aboveAverage="0" equalAverage="0" bottom="0" percent="0" rank="0" text="" dxfId="2">
      <formula>G47</formula>
    </cfRule>
  </conditionalFormatting>
  <conditionalFormatting sqref="K48">
    <cfRule type="cellIs" priority="689" operator="lessThanOrEqual" aboveAverage="0" equalAverage="0" bottom="0" percent="0" rank="0" text="" dxfId="2">
      <formula>G48</formula>
    </cfRule>
  </conditionalFormatting>
  <conditionalFormatting sqref="K49">
    <cfRule type="cellIs" priority="690" operator="lessThanOrEqual" aboveAverage="0" equalAverage="0" bottom="0" percent="0" rank="0" text="" dxfId="2">
      <formula>G49</formula>
    </cfRule>
  </conditionalFormatting>
  <conditionalFormatting sqref="K50">
    <cfRule type="cellIs" priority="691" operator="lessThanOrEqual" aboveAverage="0" equalAverage="0" bottom="0" percent="0" rank="0" text="" dxfId="2">
      <formula>G50</formula>
    </cfRule>
  </conditionalFormatting>
  <conditionalFormatting sqref="K51">
    <cfRule type="cellIs" priority="692" operator="lessThanOrEqual" aboveAverage="0" equalAverage="0" bottom="0" percent="0" rank="0" text="" dxfId="2">
      <formula>G51</formula>
    </cfRule>
  </conditionalFormatting>
  <conditionalFormatting sqref="K52">
    <cfRule type="cellIs" priority="693" operator="lessThanOrEqual" aboveAverage="0" equalAverage="0" bottom="0" percent="0" rank="0" text="" dxfId="2">
      <formula>G52</formula>
    </cfRule>
  </conditionalFormatting>
  <conditionalFormatting sqref="K53">
    <cfRule type="cellIs" priority="694" operator="lessThanOrEqual" aboveAverage="0" equalAverage="0" bottom="0" percent="0" rank="0" text="" dxfId="2">
      <formula>G53</formula>
    </cfRule>
  </conditionalFormatting>
  <conditionalFormatting sqref="K54">
    <cfRule type="cellIs" priority="695" operator="lessThanOrEqual" aboveAverage="0" equalAverage="0" bottom="0" percent="0" rank="0" text="" dxfId="2">
      <formula>G54</formula>
    </cfRule>
  </conditionalFormatting>
  <conditionalFormatting sqref="K55">
    <cfRule type="cellIs" priority="696" operator="lessThanOrEqual" aboveAverage="0" equalAverage="0" bottom="0" percent="0" rank="0" text="" dxfId="2">
      <formula>G55</formula>
    </cfRule>
  </conditionalFormatting>
  <conditionalFormatting sqref="K56">
    <cfRule type="cellIs" priority="697" operator="lessThanOrEqual" aboveAverage="0" equalAverage="0" bottom="0" percent="0" rank="0" text="" dxfId="2">
      <formula>G56</formula>
    </cfRule>
  </conditionalFormatting>
  <conditionalFormatting sqref="K57">
    <cfRule type="cellIs" priority="698" operator="lessThanOrEqual" aboveAverage="0" equalAverage="0" bottom="0" percent="0" rank="0" text="" dxfId="2">
      <formula>G57</formula>
    </cfRule>
  </conditionalFormatting>
  <conditionalFormatting sqref="K58">
    <cfRule type="cellIs" priority="699" operator="lessThanOrEqual" aboveAverage="0" equalAverage="0" bottom="0" percent="0" rank="0" text="" dxfId="2">
      <formula>G58</formula>
    </cfRule>
  </conditionalFormatting>
  <conditionalFormatting sqref="K59">
    <cfRule type="cellIs" priority="700" operator="lessThanOrEqual" aboveAverage="0" equalAverage="0" bottom="0" percent="0" rank="0" text="" dxfId="2">
      <formula>G59</formula>
    </cfRule>
  </conditionalFormatting>
  <conditionalFormatting sqref="K60">
    <cfRule type="cellIs" priority="701" operator="lessThanOrEqual" aboveAverage="0" equalAverage="0" bottom="0" percent="0" rank="0" text="" dxfId="2">
      <formula>G60</formula>
    </cfRule>
  </conditionalFormatting>
  <conditionalFormatting sqref="K61">
    <cfRule type="cellIs" priority="702" operator="lessThanOrEqual" aboveAverage="0" equalAverage="0" bottom="0" percent="0" rank="0" text="" dxfId="2">
      <formula>G61</formula>
    </cfRule>
  </conditionalFormatting>
  <conditionalFormatting sqref="K62">
    <cfRule type="cellIs" priority="703" operator="lessThanOrEqual" aboveAverage="0" equalAverage="0" bottom="0" percent="0" rank="0" text="" dxfId="2">
      <formula>G62</formula>
    </cfRule>
  </conditionalFormatting>
  <conditionalFormatting sqref="K63">
    <cfRule type="cellIs" priority="704" operator="lessThanOrEqual" aboveAverage="0" equalAverage="0" bottom="0" percent="0" rank="0" text="" dxfId="2">
      <formula>G63</formula>
    </cfRule>
  </conditionalFormatting>
  <conditionalFormatting sqref="K64">
    <cfRule type="cellIs" priority="705" operator="lessThanOrEqual" aboveAverage="0" equalAverage="0" bottom="0" percent="0" rank="0" text="" dxfId="2">
      <formula>G64</formula>
    </cfRule>
  </conditionalFormatting>
  <conditionalFormatting sqref="K65">
    <cfRule type="cellIs" priority="706" operator="lessThanOrEqual" aboveAverage="0" equalAverage="0" bottom="0" percent="0" rank="0" text="" dxfId="2">
      <formula>G65</formula>
    </cfRule>
  </conditionalFormatting>
  <conditionalFormatting sqref="K66">
    <cfRule type="cellIs" priority="707" operator="lessThanOrEqual" aboveAverage="0" equalAverage="0" bottom="0" percent="0" rank="0" text="" dxfId="2">
      <formula>G66</formula>
    </cfRule>
  </conditionalFormatting>
  <conditionalFormatting sqref="K67">
    <cfRule type="cellIs" priority="708" operator="lessThanOrEqual" aboveAverage="0" equalAverage="0" bottom="0" percent="0" rank="0" text="" dxfId="2">
      <formula>G67</formula>
    </cfRule>
  </conditionalFormatting>
  <conditionalFormatting sqref="K8">
    <cfRule type="cellIs" priority="709" operator="lessThanOrEqual" aboveAverage="0" equalAverage="0" bottom="0" percent="0" rank="0" text="" dxfId="2">
      <formula>G8</formula>
    </cfRule>
  </conditionalFormatting>
  <conditionalFormatting sqref="K9">
    <cfRule type="cellIs" priority="710" operator="lessThanOrEqual" aboveAverage="0" equalAverage="0" bottom="0" percent="0" rank="0" text="" dxfId="2">
      <formula>G9</formula>
    </cfRule>
  </conditionalFormatting>
  <conditionalFormatting sqref="M13">
    <cfRule type="cellIs" priority="711" operator="equal" aboveAverage="0" equalAverage="0" bottom="0" percent="0" rank="0" text="" dxfId="0">
      <formula>0</formula>
    </cfRule>
    <cfRule type="cellIs" priority="712" operator="lessThan" aboveAverage="0" equalAverage="0" bottom="0" percent="0" rank="0" text="" dxfId="1">
      <formula>E13</formula>
    </cfRule>
  </conditionalFormatting>
  <conditionalFormatting sqref="M19">
    <cfRule type="cellIs" priority="713" operator="equal" aboveAverage="0" equalAverage="0" bottom="0" percent="0" rank="0" text="" dxfId="0">
      <formula>0</formula>
    </cfRule>
    <cfRule type="cellIs" priority="714" operator="lessThan" aboveAverage="0" equalAverage="0" bottom="0" percent="0" rank="0" text="" dxfId="1">
      <formula>E19</formula>
    </cfRule>
  </conditionalFormatting>
  <conditionalFormatting sqref="M21">
    <cfRule type="cellIs" priority="715" operator="equal" aboveAverage="0" equalAverage="0" bottom="0" percent="0" rank="0" text="" dxfId="0">
      <formula>0</formula>
    </cfRule>
    <cfRule type="cellIs" priority="716" operator="lessThan" aboveAverage="0" equalAverage="0" bottom="0" percent="0" rank="0" text="" dxfId="1">
      <formula>E21</formula>
    </cfRule>
  </conditionalFormatting>
  <conditionalFormatting sqref="M25">
    <cfRule type="cellIs" priority="717" operator="equal" aboveAverage="0" equalAverage="0" bottom="0" percent="0" rank="0" text="" dxfId="0">
      <formula>0</formula>
    </cfRule>
    <cfRule type="cellIs" priority="718" operator="lessThan" aboveAverage="0" equalAverage="0" bottom="0" percent="0" rank="0" text="" dxfId="1">
      <formula>E25</formula>
    </cfRule>
  </conditionalFormatting>
  <conditionalFormatting sqref="M32">
    <cfRule type="cellIs" priority="719" operator="equal" aboveAverage="0" equalAverage="0" bottom="0" percent="0" rank="0" text="" dxfId="0">
      <formula>0</formula>
    </cfRule>
    <cfRule type="cellIs" priority="720" operator="lessThan" aboveAverage="0" equalAverage="0" bottom="0" percent="0" rank="0" text="" dxfId="1">
      <formula>E32</formula>
    </cfRule>
  </conditionalFormatting>
  <conditionalFormatting sqref="M41">
    <cfRule type="cellIs" priority="721" operator="equal" aboveAverage="0" equalAverage="0" bottom="0" percent="0" rank="0" text="" dxfId="0">
      <formula>0</formula>
    </cfRule>
    <cfRule type="cellIs" priority="722" operator="lessThan" aboveAverage="0" equalAverage="0" bottom="0" percent="0" rank="0" text="" dxfId="1">
      <formula>E41</formula>
    </cfRule>
  </conditionalFormatting>
  <conditionalFormatting sqref="M43">
    <cfRule type="cellIs" priority="723" operator="equal" aboveAverage="0" equalAverage="0" bottom="0" percent="0" rank="0" text="" dxfId="0">
      <formula>0</formula>
    </cfRule>
    <cfRule type="cellIs" priority="724" operator="lessThan" aboveAverage="0" equalAverage="0" bottom="0" percent="0" rank="0" text="" dxfId="1">
      <formula>E43</formula>
    </cfRule>
  </conditionalFormatting>
  <conditionalFormatting sqref="M46">
    <cfRule type="cellIs" priority="725" operator="equal" aboveAverage="0" equalAverage="0" bottom="0" percent="0" rank="0" text="" dxfId="0">
      <formula>0</formula>
    </cfRule>
    <cfRule type="cellIs" priority="726" operator="lessThan" aboveAverage="0" equalAverage="0" bottom="0" percent="0" rank="0" text="" dxfId="1">
      <formula>E46</formula>
    </cfRule>
  </conditionalFormatting>
  <conditionalFormatting sqref="M59">
    <cfRule type="cellIs" priority="727" operator="equal" aboveAverage="0" equalAverage="0" bottom="0" percent="0" rank="0" text="" dxfId="0">
      <formula>0</formula>
    </cfRule>
    <cfRule type="cellIs" priority="728" operator="lessThan" aboveAverage="0" equalAverage="0" bottom="0" percent="0" rank="0" text="" dxfId="1">
      <formula>E59</formula>
    </cfRule>
  </conditionalFormatting>
  <conditionalFormatting sqref="M60">
    <cfRule type="cellIs" priority="729" operator="equal" aboveAverage="0" equalAverage="0" bottom="0" percent="0" rank="0" text="" dxfId="0">
      <formula>0</formula>
    </cfRule>
    <cfRule type="cellIs" priority="730" operator="lessThan" aboveAverage="0" equalAverage="0" bottom="0" percent="0" rank="0" text="" dxfId="1">
      <formula>E60</formula>
    </cfRule>
  </conditionalFormatting>
  <conditionalFormatting sqref="M67">
    <cfRule type="cellIs" priority="731" operator="equal" aboveAverage="0" equalAverage="0" bottom="0" percent="0" rank="0" text="" dxfId="0">
      <formula>0</formula>
    </cfRule>
    <cfRule type="cellIs" priority="732" operator="lessThan" aboveAverage="0" equalAverage="0" bottom="0" percent="0" rank="0" text="" dxfId="1">
      <formula>E67</formula>
    </cfRule>
  </conditionalFormatting>
  <conditionalFormatting sqref="N13">
    <cfRule type="cellIs" priority="733" operator="greaterThan" aboveAverage="0" equalAverage="0" bottom="0" percent="0" rank="0" text="" dxfId="0">
      <formula>M13</formula>
    </cfRule>
  </conditionalFormatting>
  <conditionalFormatting sqref="N19">
    <cfRule type="cellIs" priority="734" operator="greaterThan" aboveAverage="0" equalAverage="0" bottom="0" percent="0" rank="0" text="" dxfId="0">
      <formula>M19</formula>
    </cfRule>
  </conditionalFormatting>
  <conditionalFormatting sqref="N21">
    <cfRule type="cellIs" priority="735" operator="greaterThan" aboveAverage="0" equalAverage="0" bottom="0" percent="0" rank="0" text="" dxfId="0">
      <formula>M21</formula>
    </cfRule>
  </conditionalFormatting>
  <conditionalFormatting sqref="N25">
    <cfRule type="cellIs" priority="736" operator="greaterThan" aboveAverage="0" equalAverage="0" bottom="0" percent="0" rank="0" text="" dxfId="0">
      <formula>M25</formula>
    </cfRule>
  </conditionalFormatting>
  <conditionalFormatting sqref="N32">
    <cfRule type="cellIs" priority="737" operator="greaterThan" aboveAverage="0" equalAverage="0" bottom="0" percent="0" rank="0" text="" dxfId="0">
      <formula>M32</formula>
    </cfRule>
  </conditionalFormatting>
  <conditionalFormatting sqref="N41">
    <cfRule type="cellIs" priority="738" operator="greaterThan" aboveAverage="0" equalAverage="0" bottom="0" percent="0" rank="0" text="" dxfId="0">
      <formula>M41</formula>
    </cfRule>
  </conditionalFormatting>
  <conditionalFormatting sqref="N43">
    <cfRule type="cellIs" priority="739" operator="greaterThan" aboveAverage="0" equalAverage="0" bottom="0" percent="0" rank="0" text="" dxfId="0">
      <formula>M43</formula>
    </cfRule>
  </conditionalFormatting>
  <conditionalFormatting sqref="N46">
    <cfRule type="cellIs" priority="740" operator="greaterThan" aboveAverage="0" equalAverage="0" bottom="0" percent="0" rank="0" text="" dxfId="0">
      <formula>M46</formula>
    </cfRule>
  </conditionalFormatting>
  <conditionalFormatting sqref="N59">
    <cfRule type="cellIs" priority="741" operator="greaterThan" aboveAverage="0" equalAverage="0" bottom="0" percent="0" rank="0" text="" dxfId="0">
      <formula>M59</formula>
    </cfRule>
  </conditionalFormatting>
  <conditionalFormatting sqref="N60">
    <cfRule type="cellIs" priority="742" operator="greaterThan" aboveAverage="0" equalAverage="0" bottom="0" percent="0" rank="0" text="" dxfId="0">
      <formula>M60</formula>
    </cfRule>
  </conditionalFormatting>
  <conditionalFormatting sqref="N67">
    <cfRule type="cellIs" priority="743" operator="greaterThan" aboveAverage="0" equalAverage="0" bottom="0" percent="0" rank="0" text="" dxfId="0">
      <formula>M67</formula>
    </cfRule>
  </conditionalFormatting>
  <conditionalFormatting sqref="O13">
    <cfRule type="cellIs" priority="744" operator="lessThanOrEqual" aboveAverage="0" equalAverage="0" bottom="0" percent="0" rank="0" text="" dxfId="2">
      <formula>F13</formula>
    </cfRule>
  </conditionalFormatting>
  <conditionalFormatting sqref="O19">
    <cfRule type="cellIs" priority="745" operator="lessThanOrEqual" aboveAverage="0" equalAverage="0" bottom="0" percent="0" rank="0" text="" dxfId="2">
      <formula>F19</formula>
    </cfRule>
  </conditionalFormatting>
  <conditionalFormatting sqref="O21">
    <cfRule type="cellIs" priority="746" operator="lessThanOrEqual" aboveAverage="0" equalAverage="0" bottom="0" percent="0" rank="0" text="" dxfId="2">
      <formula>F21</formula>
    </cfRule>
  </conditionalFormatting>
  <conditionalFormatting sqref="O25">
    <cfRule type="cellIs" priority="747" operator="lessThanOrEqual" aboveAverage="0" equalAverage="0" bottom="0" percent="0" rank="0" text="" dxfId="2">
      <formula>F25</formula>
    </cfRule>
  </conditionalFormatting>
  <conditionalFormatting sqref="O32">
    <cfRule type="cellIs" priority="748" operator="lessThanOrEqual" aboveAverage="0" equalAverage="0" bottom="0" percent="0" rank="0" text="" dxfId="2">
      <formula>F32</formula>
    </cfRule>
  </conditionalFormatting>
  <conditionalFormatting sqref="O41">
    <cfRule type="cellIs" priority="749" operator="lessThanOrEqual" aboveAverage="0" equalAverage="0" bottom="0" percent="0" rank="0" text="" dxfId="2">
      <formula>F41</formula>
    </cfRule>
  </conditionalFormatting>
  <conditionalFormatting sqref="O43">
    <cfRule type="cellIs" priority="750" operator="lessThanOrEqual" aboveAverage="0" equalAverage="0" bottom="0" percent="0" rank="0" text="" dxfId="2">
      <formula>F43</formula>
    </cfRule>
  </conditionalFormatting>
  <conditionalFormatting sqref="O46">
    <cfRule type="cellIs" priority="751" operator="lessThanOrEqual" aboveAverage="0" equalAverage="0" bottom="0" percent="0" rank="0" text="" dxfId="2">
      <formula>F46</formula>
    </cfRule>
  </conditionalFormatting>
  <conditionalFormatting sqref="O59">
    <cfRule type="cellIs" priority="752" operator="lessThanOrEqual" aboveAverage="0" equalAverage="0" bottom="0" percent="0" rank="0" text="" dxfId="2">
      <formula>F59</formula>
    </cfRule>
  </conditionalFormatting>
  <conditionalFormatting sqref="O60">
    <cfRule type="cellIs" priority="753" operator="lessThanOrEqual" aboveAverage="0" equalAverage="0" bottom="0" percent="0" rank="0" text="" dxfId="2">
      <formula>F60</formula>
    </cfRule>
  </conditionalFormatting>
  <conditionalFormatting sqref="O67">
    <cfRule type="cellIs" priority="754" operator="lessThanOrEqual" aboveAverage="0" equalAverage="0" bottom="0" percent="0" rank="0" text="" dxfId="2">
      <formula>F67</formula>
    </cfRule>
  </conditionalFormatting>
  <conditionalFormatting sqref="P13">
    <cfRule type="cellIs" priority="755" operator="lessThanOrEqual" aboveAverage="0" equalAverage="0" bottom="0" percent="0" rank="0" text="" dxfId="2">
      <formula>G13</formula>
    </cfRule>
  </conditionalFormatting>
  <conditionalFormatting sqref="P19">
    <cfRule type="cellIs" priority="756" operator="lessThanOrEqual" aboveAverage="0" equalAverage="0" bottom="0" percent="0" rank="0" text="" dxfId="2">
      <formula>G19</formula>
    </cfRule>
  </conditionalFormatting>
  <conditionalFormatting sqref="P21">
    <cfRule type="cellIs" priority="757" operator="lessThanOrEqual" aboveAverage="0" equalAverage="0" bottom="0" percent="0" rank="0" text="" dxfId="2">
      <formula>G21</formula>
    </cfRule>
  </conditionalFormatting>
  <conditionalFormatting sqref="P25">
    <cfRule type="cellIs" priority="758" operator="lessThanOrEqual" aboveAverage="0" equalAverage="0" bottom="0" percent="0" rank="0" text="" dxfId="2">
      <formula>G25</formula>
    </cfRule>
  </conditionalFormatting>
  <conditionalFormatting sqref="P32">
    <cfRule type="cellIs" priority="759" operator="lessThanOrEqual" aboveAverage="0" equalAverage="0" bottom="0" percent="0" rank="0" text="" dxfId="2">
      <formula>G32</formula>
    </cfRule>
  </conditionalFormatting>
  <conditionalFormatting sqref="P41">
    <cfRule type="cellIs" priority="760" operator="lessThanOrEqual" aboveAverage="0" equalAverage="0" bottom="0" percent="0" rank="0" text="" dxfId="2">
      <formula>G41</formula>
    </cfRule>
  </conditionalFormatting>
  <conditionalFormatting sqref="P43">
    <cfRule type="cellIs" priority="761" operator="lessThanOrEqual" aboveAverage="0" equalAverage="0" bottom="0" percent="0" rank="0" text="" dxfId="2">
      <formula>G43</formula>
    </cfRule>
  </conditionalFormatting>
  <conditionalFormatting sqref="P46">
    <cfRule type="cellIs" priority="762" operator="lessThanOrEqual" aboveAverage="0" equalAverage="0" bottom="0" percent="0" rank="0" text="" dxfId="2">
      <formula>G46</formula>
    </cfRule>
  </conditionalFormatting>
  <conditionalFormatting sqref="P59">
    <cfRule type="cellIs" priority="763" operator="lessThanOrEqual" aboveAverage="0" equalAverage="0" bottom="0" percent="0" rank="0" text="" dxfId="2">
      <formula>G59</formula>
    </cfRule>
  </conditionalFormatting>
  <conditionalFormatting sqref="P60">
    <cfRule type="cellIs" priority="764" operator="lessThanOrEqual" aboveAverage="0" equalAverage="0" bottom="0" percent="0" rank="0" text="" dxfId="2">
      <formula>G60</formula>
    </cfRule>
  </conditionalFormatting>
  <conditionalFormatting sqref="P67">
    <cfRule type="cellIs" priority="765" operator="lessThanOrEqual" aboveAverage="0" equalAverage="0" bottom="0" percent="0" rank="0" text="" dxfId="2">
      <formula>G67</formula>
    </cfRule>
  </conditionalFormatting>
  <conditionalFormatting sqref="W13">
    <cfRule type="cellIs" priority="766" operator="equal" aboveAverage="0" equalAverage="0" bottom="0" percent="0" rank="0" text="" dxfId="0">
      <formula>0</formula>
    </cfRule>
    <cfRule type="cellIs" priority="767" operator="lessThan" aboveAverage="0" equalAverage="0" bottom="0" percent="0" rank="0" text="" dxfId="1">
      <formula>E13</formula>
    </cfRule>
  </conditionalFormatting>
  <conditionalFormatting sqref="W19">
    <cfRule type="cellIs" priority="768" operator="equal" aboveAverage="0" equalAverage="0" bottom="0" percent="0" rank="0" text="" dxfId="0">
      <formula>0</formula>
    </cfRule>
    <cfRule type="cellIs" priority="769" operator="lessThan" aboveAverage="0" equalAverage="0" bottom="0" percent="0" rank="0" text="" dxfId="1">
      <formula>E19</formula>
    </cfRule>
  </conditionalFormatting>
  <conditionalFormatting sqref="W21">
    <cfRule type="cellIs" priority="770" operator="equal" aboveAverage="0" equalAverage="0" bottom="0" percent="0" rank="0" text="" dxfId="0">
      <formula>0</formula>
    </cfRule>
    <cfRule type="cellIs" priority="771" operator="lessThan" aboveAverage="0" equalAverage="0" bottom="0" percent="0" rank="0" text="" dxfId="1">
      <formula>E21</formula>
    </cfRule>
  </conditionalFormatting>
  <conditionalFormatting sqref="W32">
    <cfRule type="cellIs" priority="772" operator="equal" aboveAverage="0" equalAverage="0" bottom="0" percent="0" rank="0" text="" dxfId="0">
      <formula>0</formula>
    </cfRule>
    <cfRule type="cellIs" priority="773" operator="lessThan" aboveAverage="0" equalAverage="0" bottom="0" percent="0" rank="0" text="" dxfId="1">
      <formula>E32</formula>
    </cfRule>
  </conditionalFormatting>
  <conditionalFormatting sqref="W41">
    <cfRule type="cellIs" priority="774" operator="equal" aboveAverage="0" equalAverage="0" bottom="0" percent="0" rank="0" text="" dxfId="0">
      <formula>0</formula>
    </cfRule>
    <cfRule type="cellIs" priority="775" operator="lessThan" aboveAverage="0" equalAverage="0" bottom="0" percent="0" rank="0" text="" dxfId="1">
      <formula>E41</formula>
    </cfRule>
  </conditionalFormatting>
  <conditionalFormatting sqref="W43">
    <cfRule type="cellIs" priority="776" operator="equal" aboveAverage="0" equalAverage="0" bottom="0" percent="0" rank="0" text="" dxfId="0">
      <formula>0</formula>
    </cfRule>
    <cfRule type="cellIs" priority="777" operator="lessThan" aboveAverage="0" equalAverage="0" bottom="0" percent="0" rank="0" text="" dxfId="1">
      <formula>E43</formula>
    </cfRule>
  </conditionalFormatting>
  <conditionalFormatting sqref="W46">
    <cfRule type="cellIs" priority="778" operator="equal" aboveAverage="0" equalAverage="0" bottom="0" percent="0" rank="0" text="" dxfId="0">
      <formula>0</formula>
    </cfRule>
    <cfRule type="cellIs" priority="779" operator="lessThan" aboveAverage="0" equalAverage="0" bottom="0" percent="0" rank="0" text="" dxfId="1">
      <formula>E46</formula>
    </cfRule>
  </conditionalFormatting>
  <conditionalFormatting sqref="W59">
    <cfRule type="cellIs" priority="780" operator="equal" aboveAverage="0" equalAverage="0" bottom="0" percent="0" rank="0" text="" dxfId="0">
      <formula>0</formula>
    </cfRule>
    <cfRule type="cellIs" priority="781" operator="lessThan" aboveAverage="0" equalAverage="0" bottom="0" percent="0" rank="0" text="" dxfId="1">
      <formula>E59</formula>
    </cfRule>
  </conditionalFormatting>
  <conditionalFormatting sqref="W60">
    <cfRule type="cellIs" priority="782" operator="equal" aboveAverage="0" equalAverage="0" bottom="0" percent="0" rank="0" text="" dxfId="0">
      <formula>0</formula>
    </cfRule>
    <cfRule type="cellIs" priority="783" operator="lessThan" aboveAverage="0" equalAverage="0" bottom="0" percent="0" rank="0" text="" dxfId="1">
      <formula>E60</formula>
    </cfRule>
  </conditionalFormatting>
  <conditionalFormatting sqref="W67">
    <cfRule type="cellIs" priority="784" operator="equal" aboveAverage="0" equalAverage="0" bottom="0" percent="0" rank="0" text="" dxfId="0">
      <formula>0</formula>
    </cfRule>
    <cfRule type="cellIs" priority="785" operator="lessThan" aboveAverage="0" equalAverage="0" bottom="0" percent="0" rank="0" text="" dxfId="1">
      <formula>E67</formula>
    </cfRule>
  </conditionalFormatting>
  <conditionalFormatting sqref="X13">
    <cfRule type="cellIs" priority="786" operator="greaterThan" aboveAverage="0" equalAverage="0" bottom="0" percent="0" rank="0" text="" dxfId="0">
      <formula>W13</formula>
    </cfRule>
  </conditionalFormatting>
  <conditionalFormatting sqref="X19">
    <cfRule type="cellIs" priority="787" operator="greaterThan" aboveAverage="0" equalAverage="0" bottom="0" percent="0" rank="0" text="" dxfId="0">
      <formula>W19</formula>
    </cfRule>
  </conditionalFormatting>
  <conditionalFormatting sqref="X21">
    <cfRule type="cellIs" priority="788" operator="greaterThan" aboveAverage="0" equalAverage="0" bottom="0" percent="0" rank="0" text="" dxfId="0">
      <formula>W21</formula>
    </cfRule>
  </conditionalFormatting>
  <conditionalFormatting sqref="X32">
    <cfRule type="cellIs" priority="789" operator="greaterThan" aboveAverage="0" equalAverage="0" bottom="0" percent="0" rank="0" text="" dxfId="0">
      <formula>W32</formula>
    </cfRule>
  </conditionalFormatting>
  <conditionalFormatting sqref="X41">
    <cfRule type="cellIs" priority="790" operator="greaterThan" aboveAverage="0" equalAverage="0" bottom="0" percent="0" rank="0" text="" dxfId="0">
      <formula>W41</formula>
    </cfRule>
  </conditionalFormatting>
  <conditionalFormatting sqref="X43">
    <cfRule type="cellIs" priority="791" operator="greaterThan" aboveAverage="0" equalAverage="0" bottom="0" percent="0" rank="0" text="" dxfId="0">
      <formula>W43</formula>
    </cfRule>
  </conditionalFormatting>
  <conditionalFormatting sqref="X46">
    <cfRule type="cellIs" priority="792" operator="greaterThan" aboveAverage="0" equalAverage="0" bottom="0" percent="0" rank="0" text="" dxfId="0">
      <formula>W46</formula>
    </cfRule>
  </conditionalFormatting>
  <conditionalFormatting sqref="X59">
    <cfRule type="cellIs" priority="793" operator="greaterThan" aboveAverage="0" equalAverage="0" bottom="0" percent="0" rank="0" text="" dxfId="0">
      <formula>W59</formula>
    </cfRule>
  </conditionalFormatting>
  <conditionalFormatting sqref="X60">
    <cfRule type="cellIs" priority="794" operator="greaterThan" aboveAverage="0" equalAverage="0" bottom="0" percent="0" rank="0" text="" dxfId="0">
      <formula>W60</formula>
    </cfRule>
  </conditionalFormatting>
  <conditionalFormatting sqref="X67">
    <cfRule type="cellIs" priority="795" operator="greaterThan" aboveAverage="0" equalAverage="0" bottom="0" percent="0" rank="0" text="" dxfId="0">
      <formula>W67</formula>
    </cfRule>
  </conditionalFormatting>
  <conditionalFormatting sqref="Y13">
    <cfRule type="cellIs" priority="796" operator="lessThanOrEqual" aboveAverage="0" equalAverage="0" bottom="0" percent="0" rank="0" text="" dxfId="2">
      <formula>F13</formula>
    </cfRule>
  </conditionalFormatting>
  <conditionalFormatting sqref="Y19">
    <cfRule type="cellIs" priority="797" operator="lessThanOrEqual" aboveAverage="0" equalAverage="0" bottom="0" percent="0" rank="0" text="" dxfId="2">
      <formula>F19</formula>
    </cfRule>
  </conditionalFormatting>
  <conditionalFormatting sqref="Y21">
    <cfRule type="cellIs" priority="798" operator="lessThanOrEqual" aboveAverage="0" equalAverage="0" bottom="0" percent="0" rank="0" text="" dxfId="2">
      <formula>F21</formula>
    </cfRule>
  </conditionalFormatting>
  <conditionalFormatting sqref="Y32">
    <cfRule type="cellIs" priority="799" operator="lessThanOrEqual" aboveAverage="0" equalAverage="0" bottom="0" percent="0" rank="0" text="" dxfId="2">
      <formula>F32</formula>
    </cfRule>
  </conditionalFormatting>
  <conditionalFormatting sqref="Y41">
    <cfRule type="cellIs" priority="800" operator="lessThanOrEqual" aboveAverage="0" equalAverage="0" bottom="0" percent="0" rank="0" text="" dxfId="2">
      <formula>F41</formula>
    </cfRule>
  </conditionalFormatting>
  <conditionalFormatting sqref="Y43">
    <cfRule type="cellIs" priority="801" operator="lessThanOrEqual" aboveAverage="0" equalAverage="0" bottom="0" percent="0" rank="0" text="" dxfId="2">
      <formula>F43</formula>
    </cfRule>
  </conditionalFormatting>
  <conditionalFormatting sqref="Y46">
    <cfRule type="cellIs" priority="802" operator="lessThanOrEqual" aboveAverage="0" equalAverage="0" bottom="0" percent="0" rank="0" text="" dxfId="2">
      <formula>F46</formula>
    </cfRule>
  </conditionalFormatting>
  <conditionalFormatting sqref="Y59">
    <cfRule type="cellIs" priority="803" operator="lessThanOrEqual" aboveAverage="0" equalAverage="0" bottom="0" percent="0" rank="0" text="" dxfId="2">
      <formula>F59</formula>
    </cfRule>
  </conditionalFormatting>
  <conditionalFormatting sqref="Y60">
    <cfRule type="cellIs" priority="804" operator="lessThanOrEqual" aboveAverage="0" equalAverage="0" bottom="0" percent="0" rank="0" text="" dxfId="2">
      <formula>F60</formula>
    </cfRule>
  </conditionalFormatting>
  <conditionalFormatting sqref="Y67">
    <cfRule type="cellIs" priority="805" operator="lessThanOrEqual" aboveAverage="0" equalAverage="0" bottom="0" percent="0" rank="0" text="" dxfId="2">
      <formula>F67</formula>
    </cfRule>
  </conditionalFormatting>
  <conditionalFormatting sqref="Z13">
    <cfRule type="cellIs" priority="806" operator="lessThanOrEqual" aboveAverage="0" equalAverage="0" bottom="0" percent="0" rank="0" text="" dxfId="2">
      <formula>G13</formula>
    </cfRule>
  </conditionalFormatting>
  <conditionalFormatting sqref="Z19">
    <cfRule type="cellIs" priority="807" operator="lessThanOrEqual" aboveAverage="0" equalAverage="0" bottom="0" percent="0" rank="0" text="" dxfId="2">
      <formula>G19</formula>
    </cfRule>
  </conditionalFormatting>
  <conditionalFormatting sqref="Z21">
    <cfRule type="cellIs" priority="808" operator="lessThanOrEqual" aboveAverage="0" equalAverage="0" bottom="0" percent="0" rank="0" text="" dxfId="2">
      <formula>G21</formula>
    </cfRule>
  </conditionalFormatting>
  <conditionalFormatting sqref="Z32">
    <cfRule type="cellIs" priority="809" operator="lessThanOrEqual" aboveAverage="0" equalAverage="0" bottom="0" percent="0" rank="0" text="" dxfId="2">
      <formula>G32</formula>
    </cfRule>
  </conditionalFormatting>
  <conditionalFormatting sqref="Z41">
    <cfRule type="cellIs" priority="810" operator="lessThanOrEqual" aboveAverage="0" equalAverage="0" bottom="0" percent="0" rank="0" text="" dxfId="2">
      <formula>G41</formula>
    </cfRule>
  </conditionalFormatting>
  <conditionalFormatting sqref="Z43">
    <cfRule type="cellIs" priority="811" operator="lessThanOrEqual" aboveAverage="0" equalAverage="0" bottom="0" percent="0" rank="0" text="" dxfId="2">
      <formula>G43</formula>
    </cfRule>
  </conditionalFormatting>
  <conditionalFormatting sqref="Z46">
    <cfRule type="cellIs" priority="812" operator="lessThanOrEqual" aboveAverage="0" equalAverage="0" bottom="0" percent="0" rank="0" text="" dxfId="2">
      <formula>G46</formula>
    </cfRule>
  </conditionalFormatting>
  <conditionalFormatting sqref="Z59">
    <cfRule type="cellIs" priority="813" operator="lessThanOrEqual" aboveAverage="0" equalAverage="0" bottom="0" percent="0" rank="0" text="" dxfId="2">
      <formula>G59</formula>
    </cfRule>
  </conditionalFormatting>
  <conditionalFormatting sqref="Z60">
    <cfRule type="cellIs" priority="814" operator="lessThanOrEqual" aboveAverage="0" equalAverage="0" bottom="0" percent="0" rank="0" text="" dxfId="2">
      <formula>G60</formula>
    </cfRule>
  </conditionalFormatting>
  <conditionalFormatting sqref="Z67">
    <cfRule type="cellIs" priority="815" operator="lessThanOrEqual" aboveAverage="0" equalAverage="0" bottom="0" percent="0" rank="0" text="" dxfId="2">
      <formula>G67</formula>
    </cfRule>
  </conditionalFormatting>
  <hyperlinks>
    <hyperlink ref="L8" r:id="rId2" display="399-7999-1-ND"/>
    <hyperlink ref="L9" r:id="rId3" display="08053C101KAT2A-ND"/>
    <hyperlink ref="L10" r:id="rId4" display="478-5719-1-ND"/>
    <hyperlink ref="AF10" r:id="rId5" display="135-1403"/>
    <hyperlink ref="AK10" r:id="rId6" display="08053C225KAT2A"/>
    <hyperlink ref="L11" r:id="rId7" display="478-3755-1-ND"/>
    <hyperlink ref="AF11" r:id="rId8" display="390-990"/>
    <hyperlink ref="L12" r:id="rId9" display="08053C102KAT2A-ND"/>
    <hyperlink ref="AK12" r:id="rId10" display="08053C102KAT2A"/>
    <hyperlink ref="L13" r:id="rId11" display="495-75814-ND"/>
    <hyperlink ref="Q13" r:id="rId12" display="2283930"/>
    <hyperlink ref="AA13" r:id="rId13" display="52R2388"/>
    <hyperlink ref="AF13" r:id="rId14" display="838-4924"/>
    <hyperlink ref="L14" r:id="rId15" display="08053C103KAT2A-ND"/>
    <hyperlink ref="AK14" r:id="rId16" display="08053C103KAT2A"/>
    <hyperlink ref="L15" r:id="rId17" display="399-15506-1-ND"/>
    <hyperlink ref="L16" r:id="rId18" display="C0805C223K8RACTU-ND"/>
    <hyperlink ref="L17" r:id="rId19" display="399-5883-ND"/>
    <hyperlink ref="L18" r:id="rId20" display="478-5030-1-ND"/>
    <hyperlink ref="AF18" r:id="rId21" display="136-4717"/>
    <hyperlink ref="AK18" r:id="rId22" display="08053C105KAT2A"/>
    <hyperlink ref="L19" r:id="rId23" display="497-5559-1-ND"/>
    <hyperlink ref="Q19" r:id="rId24" display="2341640"/>
    <hyperlink ref="AA19" r:id="rId25" display="05X9522"/>
    <hyperlink ref="AF19" r:id="rId26" display="714-6850"/>
    <hyperlink ref="AK19" r:id="rId27" display="BAT46ZFILM"/>
    <hyperlink ref="L20" r:id="rId28" display="BZT52C8V2-FDICT-ND"/>
    <hyperlink ref="L21" r:id="rId29" display="576-1189-1-ND"/>
    <hyperlink ref="Q21" r:id="rId30" display="2100309"/>
    <hyperlink ref="AA21" r:id="rId31" display="11AC9669"/>
    <hyperlink ref="AF21" r:id="rId32" display="910-2029"/>
    <hyperlink ref="L22" r:id="rId33" display="576-1793-5-ND"/>
    <hyperlink ref="AK22" r:id="rId34" display="MIC4422ZM"/>
    <hyperlink ref="AF23" r:id="rId35" display="548-7244"/>
    <hyperlink ref="Q25" r:id="rId36" display="1778765"/>
    <hyperlink ref="AK25" r:id="rId37" display="407799"/>
    <hyperlink ref="AF26" r:id="rId38" display="171-512"/>
    <hyperlink ref="L27" r:id="rId39" display="335-1148-ND"/>
    <hyperlink ref="L28" r:id="rId40" display="IRFP260MPBF-ND"/>
    <hyperlink ref="AF28" r:id="rId41" display="124-8763"/>
    <hyperlink ref="AK28" r:id="rId42" display="IRFP260MPBF"/>
    <hyperlink ref="L29" r:id="rId43" display="497-15575-5-ND"/>
    <hyperlink ref="AF29" r:id="rId44" display="168-8840"/>
    <hyperlink ref="L30" r:id="rId45" display="C3M0280090D-ND"/>
    <hyperlink ref="AF30" r:id="rId46" display="915-8842"/>
    <hyperlink ref="AK30" r:id="rId47" display="C3M0280090D"/>
    <hyperlink ref="L31" r:id="rId48" display="BC857BLT1GOSCT-ND"/>
    <hyperlink ref="AF31" r:id="rId49" display="545-2771"/>
    <hyperlink ref="AK31" r:id="rId50" display="BC857BLT1G"/>
    <hyperlink ref="L32" r:id="rId51" display="BC847BLT1GOSCT-ND"/>
    <hyperlink ref="Q32" r:id="rId52" display="2317816"/>
    <hyperlink ref="AA32" r:id="rId53" display="88H4566"/>
    <hyperlink ref="AF32" r:id="rId54" display="545-2759"/>
    <hyperlink ref="AK32" r:id="rId55" display="BC847BLT1G"/>
    <hyperlink ref="L33" r:id="rId56" display="BC857BLT1GOSCT-ND"/>
    <hyperlink ref="AF33" r:id="rId57" display="545-2771"/>
    <hyperlink ref="AK33" r:id="rId58" display="BC857BLT1G"/>
    <hyperlink ref="L34" r:id="rId59" display="BC847BLT1GOSCT-ND"/>
    <hyperlink ref="AF34" r:id="rId60" display="545-2759"/>
    <hyperlink ref="AK34" r:id="rId61" display="BC847BLT1G"/>
    <hyperlink ref="L35" r:id="rId62" display="RMCF0805JT2K00CT-ND"/>
    <hyperlink ref="L36" r:id="rId63" display="RMCF0805JT22K0CT-ND"/>
    <hyperlink ref="L37" r:id="rId64" display="RMCF0805JT560KCT-ND"/>
    <hyperlink ref="L38" r:id="rId65" display="RMCF0805JT10K0CT-ND"/>
    <hyperlink ref="L39" r:id="rId66" display="RMCF0805JT5K60CT-ND"/>
    <hyperlink ref="L41" r:id="rId67" display="RMCF0805JT100KCT-ND"/>
    <hyperlink ref="Q41" r:id="rId68" display="1815021"/>
    <hyperlink ref="AA41" r:id="rId69" display="49P0229"/>
    <hyperlink ref="L42" r:id="rId70" display="RMCF0805JT15K0CT-ND"/>
    <hyperlink ref="L43" r:id="rId71" display="RMCF0805JT33K0CT-ND"/>
    <hyperlink ref="Q43" r:id="rId72" display="1514855"/>
    <hyperlink ref="AA43" r:id="rId73" display="32AC2763"/>
    <hyperlink ref="L44" r:id="rId74" display="RMCF0805JT330RCT-ND"/>
    <hyperlink ref="L45" r:id="rId75" display="RMCF0805JT3K30CT-ND"/>
    <hyperlink ref="L46" r:id="rId76" display="RMCF0805JT100RCT-ND"/>
    <hyperlink ref="Q46" r:id="rId77" display="1739215"/>
    <hyperlink ref="AA46" r:id="rId78" display="32AC2740"/>
    <hyperlink ref="L47" r:id="rId79" display="RMCF0805JT12K0CT-ND"/>
    <hyperlink ref="L48" r:id="rId80" display="RMCF0805JT3K30CT-ND"/>
    <hyperlink ref="L49" r:id="rId81" display="RMCF0805JT1R50CT-ND"/>
    <hyperlink ref="L50" r:id="rId82" display="RMCF0805JT4K70CT-ND"/>
    <hyperlink ref="L51" r:id="rId83" display="RMCF1210JT100KCT-ND"/>
    <hyperlink ref="L52" r:id="rId84" display="RMCF0805JT1R00CT-ND"/>
    <hyperlink ref="L53" r:id="rId85" display="RMCF0805JG10R0CT-ND"/>
    <hyperlink ref="L54" r:id="rId86" display="RMCF1210JT22R0CT-ND"/>
    <hyperlink ref="L55" r:id="rId87" display="RMCF0805JG10R0CT-ND"/>
    <hyperlink ref="L56" r:id="rId88" display="RMCF0805JT47K0CT-ND"/>
    <hyperlink ref="L57" r:id="rId89" display="732-4459-1-ND"/>
    <hyperlink ref="L58" r:id="rId90" display="497-1588-1-ND"/>
    <hyperlink ref="AF58" r:id="rId91" display="714-0815"/>
    <hyperlink ref="AK58" r:id="rId92" display="LM339DT"/>
    <hyperlink ref="L59" r:id="rId93" display="1727-1982-1-ND"/>
    <hyperlink ref="Q59" r:id="rId94" display="2095466"/>
    <hyperlink ref="AA59" r:id="rId95" display="91T5104"/>
    <hyperlink ref="AF59" r:id="rId96" display="169-7200"/>
    <hyperlink ref="L60" r:id="rId97" display="1727-1982-1-ND"/>
    <hyperlink ref="Q60" r:id="rId98" display="2095466"/>
    <hyperlink ref="AA60" r:id="rId99" display="91T5104"/>
    <hyperlink ref="AF60" r:id="rId100" display="169-7200"/>
    <hyperlink ref="L61" r:id="rId101" display="MCP9700T-E/TTCT-ND"/>
    <hyperlink ref="AF61" r:id="rId102" display="668-7209"/>
    <hyperlink ref="L62" r:id="rId103" display="74AHCT1G08SE-7DICT-ND"/>
    <hyperlink ref="AF62" r:id="rId104" display="165-8856"/>
    <hyperlink ref="AK62" r:id="rId105" display="74AHCT1G08SE-7"/>
    <hyperlink ref="L63" r:id="rId106" display="336-1755-5-ND"/>
    <hyperlink ref="AF63" r:id="rId107" display="168-9832"/>
    <hyperlink ref="L64" r:id="rId108" display="SI8422BB-D-IS-ND"/>
    <hyperlink ref="L65" r:id="rId109" display="FOD8012A-ND"/>
    <hyperlink ref="AK65" r:id="rId110" display="FOD8012AR2"/>
    <hyperlink ref="L66" r:id="rId111" display="296-24387-1-ND"/>
    <hyperlink ref="AF66" r:id="rId112" display="121-9164"/>
    <hyperlink ref="L67" r:id="rId113" display="296-27138-5-ND"/>
    <hyperlink ref="Q67" r:id="rId114" display="2296030"/>
    <hyperlink ref="AA67" r:id="rId115" display="77C1885"/>
    <hyperlink ref="AF67" r:id="rId116" display="661-67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2018-06-29T14:29:16Z</dcterms:created>
  <dc:creator/>
  <dc:description/>
  <dc:language>pt-BR</dc:language>
  <cp:lastModifiedBy>Hildo Guillardi Junior</cp:lastModifiedBy>
  <dcterms:modified xsi:type="dcterms:W3CDTF">2018-06-29T11:29:36Z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