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csOnly. " sheetId="1" state="visible" r:id="rId2"/>
  </sheets>
  <definedNames>
    <definedName function="false" hidden="false" name="BoardQty" vbProcedure="false">'LogicsOnly. '!$G$1</definedName>
    <definedName function="false" hidden="false" name="digikey_part_data" vbProcedure="false">'LogicsOnly. '!$H$5:$L$58</definedName>
    <definedName function="false" hidden="false" name="global_part_data" vbProcedure="false">'LogicsOnly. '!$A$5:$G$58</definedName>
    <definedName function="false" hidden="false" name="mouser_part_data" vbProcedure="false">'LogicsOnly. '!$M$5:$Q$58</definedName>
    <definedName function="false" hidden="false" name="rs_part_data" vbProcedure="false">'LogicsOnly. '!$R$5:$V$58</definedName>
    <definedName function="false" hidden="false" name="TotalCost" vbProcedure="false">'LogicsOnly. '!$G$3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HGJ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H15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17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H54" authorId="0">
      <text>
        <r>
          <rPr>
            <sz val="8"/>
            <color rgb="FF000000"/>
            <rFont val="Tahoma"/>
            <family val="2"/>
            <charset val="1"/>
          </rPr>
          <t xml:space="preserve">This part is listed but is not normally stocked.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I6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J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$0.10      $0.95
   100   $0.04      $4.46
   500   $0.03     $15.63
  1000   $0.03     $25.89
  4000   $0.02     $76.64
  8000   $0.02    $142.56
 12000   $0.02    $203.16</t>
        </r>
      </text>
    </comment>
    <comment ref="J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$0.04      $0.42
   100   $0.02      $1.86
   500   $0.01      $6.64
  1000   $0.01     $10.44
  4000   $0.01     $30.36
  8000   $0.01     $55.44
 12000   $0.01     $79.20</t>
        </r>
      </text>
    </comment>
    <comment ref="J1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$0.13      $0.13
    10   $0.09      $0.94
   100   $0.04      $4.40
   500   $0.03     $15.43
  1000   $0.03     $25.55
  3000   $0.02     $62.04
  6000   $0.02    $113.52
  9000   $0.02    $158.40</t>
        </r>
      </text>
    </comment>
    <comment ref="J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$0.47      $0.47
    10   $0.33      $3.30
    25   $0.29      $7.15
   100   $0.22     $22.00
   250   $0.18     $44.69
   500   $0.13     $66.00
  1000   $0.11    $110.00
  3000   $0.09    $270.00
  6000   $0.09    $510.00
 15000   $0.08   $1162.50
 30000   $0.07   $2175.00
 75000   $0.07   $4987.50
150000   $0.06   $9562.50</t>
        </r>
      </text>
    </comment>
    <comment ref="J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$0.14      $0.14
    10   $0.13      $1.31
    25   $0.12      $2.97
   100   $0.09      $8.56
   250   $0.05     $12.60
   500   $0.04     $20.93
  1000   $0.03     $28.54
  3000   $0.02     $70.68
  6000   $0.02    $127.50
 15000   $0.02    $277.20
 30000   $0.02    $498.90
 75000   $0.01   $1108.50
150000   $0.01   $1848.00</t>
        </r>
      </text>
    </comment>
    <comment ref="J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$0.49      $0.49
    10   $0.40      $3.99
   100   $0.27     $27.19
   500   $0.20    $101.97
  1000   $0.15    $152.96
  5000   $0.13    $639.40
 10000   $0.12   $1196.30
 25000   $0.11   $2743.25</t>
        </r>
      </text>
    </comment>
    <comment ref="J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$0.43      $0.43
    10   $0.31      $3.13
    25   $0.26      $6.38
   100   $0.20     $20.42
   250   $0.17     $43.07
   500   $0.15     $73.37
  1000   $0.11    $114.84
  3000   $0.10    $313.20
  6000   $0.10    $591.60
 15000   $0.09   $1348.50
 30000   $0.08   $2523.00
 75000   $0.08   $5785.50</t>
        </r>
      </text>
    </comment>
    <comment ref="J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$0.54      $0.54
    10   $0.39      $3.88
    25   $0.32      $7.92
   100   $0.25     $25.34
   250   $0.21     $53.46
   500   $0.18     $91.08
  1000   $0.14    $142.56
  3000   $0.12    $356.40
  6000   $0.11    $648.00
 15000   $0.10   $1512.00
 30000   $0.10   $2916.00
 75000   $0.09   $7020.00</t>
        </r>
      </text>
    </comment>
    <comment ref="J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$0.40      $0.40
    10   $0.33      $3.26
   100   $0.17     $17.26
   500   $0.11     $56.78
  1000   $0.08     $77.22
  3000   $0.07    $202.86
  6000   $0.06    $352.80
 15000   $0.05    $749.70
 30000   $0.05   $1411.20
 75000   $0.04   $3307.50</t>
        </r>
      </text>
    </comment>
    <comment ref="J2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$0.75      $0.75
     5   $0.63      $3.13
    10   $0.56      $5.63
    25   $0.50     $12.50
    50   $0.45     $22.50
   100   $0.44     $43.75
   250   $0.42    $106.25
   500   $0.41    $206.25
  1000   $0.38    $375.00</t>
        </r>
      </text>
    </comment>
    <comment ref="J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$1.44      $1.44
    10   $1.35     $13.50
    25   $1.20     $30.01
    50   $1.14     $57.02
   100   $1.08    $108.04
   250   $0.96    $240.08
   500   $0.90    $450.15</t>
        </r>
      </text>
    </comment>
    <comment ref="J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$0.66      $0.66
    10   $0.58      $5.80
   100   $0.41     $41.40
   500   $0.35    $173.88
  1000   $0.24    $244.80
  3000   $0.23    $691.20
  5000   $0.22   $1116.00
 10000   $0.22   $2160.00
 25000   $0.21   $5320.00</t>
        </r>
      </text>
    </comment>
    <comment ref="J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$0.09      $0.91
    25   $0.09      $2.19
    50   $0.08      $4.22
   100   $0.08      $7.98
   250   $0.08     $18.77
   500   $0.07     $35.98
  1000   $0.05     $54.75
  5000   $0.05    $226.80</t>
        </r>
      </text>
    </comment>
    <comment ref="J3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$1.06      $1.06
    10   $0.93      $9.32
    25   $0.88     $21.94
    50   $0.84     $42.05
   100   $0.80     $80.44
   250   $0.73    $182.81
   500   $0.66    $329.06
  1000   $0.58    $584.99
  2500   $0.53   $1325.38</t>
        </r>
      </text>
    </comment>
    <comment ref="J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$0.12      $0.12
    10   $0.11      $1.07
   100   $0.06      $5.80
   500   $0.04     $17.86
  1000   $0.02     $24.35
  3000   $0.02     $60.24
  6000   $0.02    $108.66
 10000   $0.02    $157.50
 15000   $0.02    $236.25
 30000   $0.01    $425.40
 50000   $0.01    $630.00
 75000   $0.01    $945.00
100000   $0.01   $1181.00
150000   $0.01   $1575.00
250000   $0.01   $2625.00</t>
        </r>
      </text>
    </comment>
    <comment ref="J3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3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$11.50
 10000   $0.00     $18.20
 25000   $0.00     $41.50
 30000   $0.00     $48.00
 50000   $0.00     $73.00
100000   $0.00    $145.00
125000   $0.00    $188.75</t>
        </r>
      </text>
    </comment>
    <comment ref="J3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4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$0.02      $0.17
   100   $0.01      $0.67
  1000   $0.00      $3.03
  2500   $0.00      $6.58
  5000   $0.00     $10.85
 10000   $0.00     $18.90
 25000   $0.00     $41.50
 50000   $0.00     $76.00
125000   $0.00    $188.75</t>
        </r>
      </text>
    </comment>
    <comment ref="J5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$2.89      $2.89
    10   $2.59     $25.93
   100   $2.08    $208.42
   500   $1.71    $856.19
  1000   $1.19   $1187.50
  3500   $1.19   $4156.25</t>
        </r>
      </text>
    </comment>
    <comment ref="J5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$0.63      $0.63
    10   $0.55      $5.51
   100   $0.42     $42.22
   500   $0.33    $166.86
  1000   $0.27    $266.98
  2000   $0.23    $469.80
  6000   $0.22   $1312.20
 10000   $0.21   $2106.00</t>
        </r>
      </text>
    </comment>
    <comment ref="J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$0.45      $0.45
    10   $0.37      $3.68
   100   $0.25     $25.05
   500   $0.19     $93.94
  1000   $0.14    $140.90
  1250   $0.37    $462.00
  2500   $0.13    $313.50
  2750   $0.14    $387.89
  5000   $0.12    $589.00
 12500   $0.11   $1377.50</t>
        </r>
      </text>
    </comment>
    <comment ref="J55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$1.35      $1.35
    10   $1.21     $12.09
   100   $0.94     $94.29
   500   $0.78    $389.44
  1000   $0.61    $614.91
  2000   $0.56   $1114.40
  6000   $0.53   $3176.04
 10000   $0.51   $5094.40</t>
        </r>
      </text>
    </comment>
    <comment ref="J5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$0.58      $0.58
    10   $0.50      $4.97
   100   $0.37     $37.10
   500   $0.29    $145.75
  1000   $0.23    $225.25
  2500   $0.22    $551.57
  5000   $0.21   $1031.95
 12500   $0.19   $2402.00
 25000   $0.18   $4555.00</t>
        </r>
      </text>
    </comment>
    <comment ref="J5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$0.43      $0.43
    10   $0.33      $3.25
   100   $0.20     $20.25
   500   $0.14     $69.29
  1000   $0.11    $106.60
  2500   $0.09    $233.10
  5000   $0.09    $440.30
 12500   $0.08   $1003.62
 25000   $0.08   $1877.75
 62500   $0.07   $4208.75
125000   $0.06   $8093.75</t>
        </r>
      </text>
    </comment>
    <comment ref="J5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$0.43      $0.43
    10   $0.33      $3.25
   100   $0.20     $20.25
   500   $0.14     $69.29
  1000   $0.11    $106.60
  2500   $0.09    $233.10
  5000   $0.09    $440.30
 12500   $0.08   $1003.62
 25000   $0.08   $1877.75
 62500   $0.07   $4208.75
125000   $0.06   $8093.75</t>
        </r>
      </text>
    </comment>
    <comment ref="K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N6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P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S6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T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$0.03      $0.03
    50   $0.03      $1.65
   500   $0.03     $14.35</t>
        </r>
      </text>
    </comment>
    <comment ref="T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$0.07      $0.07
   100   $0.07      $7.12
   200   $0.06     $12.54</t>
        </r>
      </text>
    </comment>
    <comment ref="T2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$70.17     $70.17
     5  $66.66    $333.30
    10  $64.56    $645.56</t>
        </r>
      </text>
    </comment>
    <comment ref="T2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$0.99      $0.99
    10   $0.94      $9.35</t>
        </r>
      </text>
    </comment>
    <comment ref="T2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$0.41      $0.41
    10   $0.41      $4.10
   100   $0.38     $37.95</t>
        </r>
      </text>
    </comment>
    <comment ref="T2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20   $0.10      $1.98
   100   $0.09      $9.25</t>
        </r>
      </text>
    </comment>
    <comment ref="T3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$0.60      $0.60
     5   $0.60      $3.00
    75   $0.55     $41.30
   250   $0.51    $128.62
   500   $0.49    $246.62
  1000   $0.47    $467.72</t>
        </r>
      </text>
    </comment>
    <comment ref="T3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$42.19     $42.19
     3  $40.09    $120.26</t>
        </r>
      </text>
    </comment>
    <comment ref="T4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$0.02      $0.02
    10   $0.02      $0.21
   500   $0.01      $7.44</t>
        </r>
      </text>
    </comment>
    <comment ref="T53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$0.29      $0.29
    10   $0.29      $2.87
   250   $0.18     $45.97</t>
        </r>
      </text>
    </comment>
    <comment ref="U2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<sst xmlns="http://schemas.openxmlformats.org/spreadsheetml/2006/main" count="269" uniqueCount="213">
  <si>
    <t xml:space="preserve">Prj:</t>
  </si>
  <si>
    <t xml:space="preserve">LogicsOnly.xml</t>
  </si>
  <si>
    <t xml:space="preserve">Board Qty:</t>
  </si>
  <si>
    <t xml:space="preserve">Co.:</t>
  </si>
  <si>
    <t xml:space="preserve">Unit Cost:</t>
  </si>
  <si>
    <t xml:space="preserve">Prj date:</t>
  </si>
  <si>
    <t xml:space="preserve">2018-01-10 18:14:31 (file)</t>
  </si>
  <si>
    <t xml:space="preserve">Total Cost:</t>
  </si>
  <si>
    <t xml:space="preserve">$ date:</t>
  </si>
  <si>
    <t xml:space="preserve">2018-01-31 15:11:55</t>
  </si>
  <si>
    <t xml:space="preserve">Global Part Info</t>
  </si>
  <si>
    <t xml:space="preserve">Digi-Key</t>
  </si>
  <si>
    <t xml:space="preserve">Mouser</t>
  </si>
  <si>
    <t xml:space="preserve">Rs Components</t>
  </si>
  <si>
    <t xml:space="preserve">Refs</t>
  </si>
  <si>
    <t xml:space="preserve">Value</t>
  </si>
  <si>
    <t xml:space="preserve">Footprint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</si>
  <si>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</si>
  <si>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</si>
  <si>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</si>
  <si>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</si>
  <si>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</si>
  <si>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</si>
  <si>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</si>
  <si>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C1,C2</t>
  </si>
  <si>
    <t xml:space="preserve">not used</t>
  </si>
  <si>
    <t xml:space="preserve">0805_W</t>
  </si>
  <si>
    <t xml:space="preserve">C35,C36</t>
  </si>
  <si>
    <t xml:space="preserve">100nF</t>
  </si>
  <si>
    <t xml:space="preserve">C10-C12</t>
  </si>
  <si>
    <t xml:space="preserve">[NoValue]</t>
  </si>
  <si>
    <t xml:space="preserve">C37-C40</t>
  </si>
  <si>
    <t xml:space="preserve">C0805C104K8RACTU</t>
  </si>
  <si>
    <t xml:space="preserve">399-7999-1-ND</t>
  </si>
  <si>
    <t xml:space="preserve">C4.DTA0,C3.DTC0,C4.DTB0,Css1,C3.DTB0,Cbst1,C3.DTA0,C4.DTC0,C42,C4.DTD0,C3.DTD0</t>
  </si>
  <si>
    <t xml:space="preserve">08053C104KAT2A</t>
  </si>
  <si>
    <t xml:space="preserve">478-3755-1-ND</t>
  </si>
  <si>
    <t xml:space="preserve">390-990</t>
  </si>
  <si>
    <t xml:space="preserve">C5.DTC0,C7.DTD0,C5.DTD0,C6.DTD0,C6.DTB0,C5.DTB0,C7.DTA0,C6.DTA0,C7.DTC0,C7.DTB0,C6.DTC0,C5.DTA0</t>
  </si>
  <si>
    <t xml:space="preserve">10nF</t>
  </si>
  <si>
    <t xml:space="preserve">Cin3</t>
  </si>
  <si>
    <t xml:space="preserve">3.3uF</t>
  </si>
  <si>
    <t xml:space="preserve">1210_W</t>
  </si>
  <si>
    <t xml:space="preserve">Cinx1</t>
  </si>
  <si>
    <t xml:space="preserve">1uF</t>
  </si>
  <si>
    <t xml:space="preserve">Cout1</t>
  </si>
  <si>
    <t xml:space="preserve">10uF</t>
  </si>
  <si>
    <t xml:space="preserve">C0805C106K8PACTU</t>
  </si>
  <si>
    <t xml:space="preserve">NonStk</t>
  </si>
  <si>
    <t xml:space="preserve">399-4925-1-ND</t>
  </si>
  <si>
    <t xml:space="preserve">D1,D3,D32,D445</t>
  </si>
  <si>
    <t xml:space="preserve">Green LED</t>
  </si>
  <si>
    <t xml:space="preserve">LED_0805</t>
  </si>
  <si>
    <t xml:space="preserve">SML-LXR85GC-TR</t>
  </si>
  <si>
    <t xml:space="preserve">67-1557-1-ND</t>
  </si>
  <si>
    <t xml:space="preserve">D2,D4</t>
  </si>
  <si>
    <t xml:space="preserve">1N4148</t>
  </si>
  <si>
    <t xml:space="preserve">SOD-123</t>
  </si>
  <si>
    <t xml:space="preserve">1N4148W-TP</t>
  </si>
  <si>
    <t xml:space="preserve">1N4148WTPMSCT-ND</t>
  </si>
  <si>
    <t xml:space="preserve">D33</t>
  </si>
  <si>
    <t xml:space="preserve">B240A</t>
  </si>
  <si>
    <t xml:space="preserve">B360A-13-F</t>
  </si>
  <si>
    <t xml:space="preserve">B360A-FDICT-ND</t>
  </si>
  <si>
    <t xml:space="preserve">D9</t>
  </si>
  <si>
    <t xml:space="preserve">Yellow LED</t>
  </si>
  <si>
    <t xml:space="preserve">SML-LXR85YC-TR</t>
  </si>
  <si>
    <t xml:space="preserve">67-1558-1-ND</t>
  </si>
  <si>
    <t xml:space="preserve">D26-D29</t>
  </si>
  <si>
    <t xml:space="preserve">Red LED</t>
  </si>
  <si>
    <t xml:space="preserve">SML-LXR85IC-TR</t>
  </si>
  <si>
    <t xml:space="preserve">67-1556-1-ND</t>
  </si>
  <si>
    <t xml:space="preserve">D6.DTB0,D5.DTB0,D7.DTC0,D21-D25,D5.DTA0,D5.DTD0,D7.DTA0,D8.DTC0,D6.DTC0,D7.DTB0,D8.DTD0,D6.DTA0,D7.DTD0,D8.DTB0,D6.DTD0,D8.DTA0,D5.DTC0</t>
  </si>
  <si>
    <t xml:space="preserve">BAT46Z</t>
  </si>
  <si>
    <t xml:space="preserve">BAT46ZFILM</t>
  </si>
  <si>
    <t xml:space="preserve">497-5559-1-ND</t>
  </si>
  <si>
    <t xml:space="preserve">714-6850</t>
  </si>
  <si>
    <t xml:space="preserve">Faults0</t>
  </si>
  <si>
    <t xml:space="preserve">Header 7</t>
  </si>
  <si>
    <t xml:space="preserve">Fix1#1,Fix2#1,Fix3#1,Fix4#1</t>
  </si>
  <si>
    <t xml:space="preserve">Pin - p1/2</t>
  </si>
  <si>
    <t xml:space="preserve">Pino</t>
  </si>
  <si>
    <t xml:space="preserve">908-100</t>
  </si>
  <si>
    <t xml:space="preserve">175-7527</t>
  </si>
  <si>
    <t xml:space="preserve">Fix1#2,Fix2#2,Fix3#2,Fix4#2</t>
  </si>
  <si>
    <t xml:space="preserve">Pin - p2/2</t>
  </si>
  <si>
    <t xml:space="preserve">RM2X12MM 2701</t>
  </si>
  <si>
    <t xml:space="preserve">335-1151-ND</t>
  </si>
  <si>
    <t xml:space="preserve">JP5</t>
  </si>
  <si>
    <t xml:space="preserve">Header 2</t>
  </si>
  <si>
    <t xml:space="preserve">HDR1X2</t>
  </si>
  <si>
    <t xml:space="preserve">JP4.DTD0,JP3.DTB0,JP1.DTA0,JP3.DTC0,JP6.DTC0,JP7.DTC0,JP1.DTC0,JP4.DTA0,JP2.DTB0,JP7.DTA0,JP1.DTD0,JP4.DTC0,JP3.DTA0,JP2.DTC0,JP7.DTB0,JP7.DTD0,JP4.DTB0,JP2.DTA0,JP6.DTA0,JP6.DTB0,JP6.DTD0,JP2.DTD0,JP1.DTB0,JP3.DTD0</t>
  </si>
  <si>
    <t xml:space="preserve">solder jumper</t>
  </si>
  <si>
    <t xml:space="preserve">Jumper</t>
  </si>
  <si>
    <t xml:space="preserve">K1,K2</t>
  </si>
  <si>
    <t xml:space="preserve">Relay 9V coil - 10A</t>
  </si>
  <si>
    <t xml:space="preserve">Relay - SPDT</t>
  </si>
  <si>
    <t xml:space="preserve">G5LE-14-DC9</t>
  </si>
  <si>
    <t xml:space="preserve">Z3112-ND</t>
  </si>
  <si>
    <t xml:space="preserve">807-4065</t>
  </si>
  <si>
    <t xml:space="preserve">L0</t>
  </si>
  <si>
    <t xml:space="preserve">8.2uH</t>
  </si>
  <si>
    <t xml:space="preserve">SRN8040T - Inductor</t>
  </si>
  <si>
    <t xml:space="preserve">SRN8040-8R2Y</t>
  </si>
  <si>
    <t xml:space="preserve">SRN8040-8R2YCT-ND</t>
  </si>
  <si>
    <t xml:space="preserve">743-5172</t>
  </si>
  <si>
    <t xml:space="preserve">Manual Reset0</t>
  </si>
  <si>
    <t xml:space="preserve">Tactile SPST-NO</t>
  </si>
  <si>
    <t xml:space="preserve">FSM4JH</t>
  </si>
  <si>
    <t xml:space="preserve">450-1650-ND</t>
  </si>
  <si>
    <t xml:space="preserve">479-1413</t>
  </si>
  <si>
    <t xml:space="preserve">P3,P4,SUPPLY0</t>
  </si>
  <si>
    <t xml:space="preserve">Bornier</t>
  </si>
  <si>
    <t xml:space="preserve">SUPPLY0: 3 Pin  Borner
P3,P4: KK-3_G</t>
  </si>
  <si>
    <t xml:space="preserve">1935174</t>
  </si>
  <si>
    <t xml:space="preserve">548-7244</t>
  </si>
  <si>
    <t xml:space="preserve">P3000</t>
  </si>
  <si>
    <t xml:space="preserve">Header 5X2</t>
  </si>
  <si>
    <t xml:space="preserve">HDR2X5</t>
  </si>
  <si>
    <t xml:space="preserve">P7</t>
  </si>
  <si>
    <t xml:space="preserve">Header 3</t>
  </si>
  <si>
    <t xml:space="preserve">HDR1X3</t>
  </si>
  <si>
    <t xml:space="preserve">PWM_AB0,PWM_CN0,INV_CONTROL0</t>
  </si>
  <si>
    <t xml:space="preserve">RJ-45</t>
  </si>
  <si>
    <t xml:space="preserve">A-2004-2-4-LPS-N-R</t>
  </si>
  <si>
    <t xml:space="preserve">AE10387-ND</t>
  </si>
  <si>
    <t xml:space="preserve">Q1,Q2,Q7</t>
  </si>
  <si>
    <t xml:space="preserve">BC847</t>
  </si>
  <si>
    <t xml:space="preserve">Q1,Q2: SOT-23-TT3_L
Q7: SOT-23-TT3_N</t>
  </si>
  <si>
    <t xml:space="preserve">BC847BLT1G</t>
  </si>
  <si>
    <t xml:space="preserve">BC847BLT1GOSCT-ND</t>
  </si>
  <si>
    <t xml:space="preserve">545-2759</t>
  </si>
  <si>
    <t xml:space="preserve">R1</t>
  </si>
  <si>
    <t xml:space="preserve">680R</t>
  </si>
  <si>
    <t xml:space="preserve">RMCF0805JT680R</t>
  </si>
  <si>
    <t xml:space="preserve">RMCF0805JT680RCT-ND</t>
  </si>
  <si>
    <t xml:space="preserve">R2,R4</t>
  </si>
  <si>
    <t xml:space="preserve">4k7</t>
  </si>
  <si>
    <t xml:space="preserve">RMCF0805JT4K70</t>
  </si>
  <si>
    <t xml:space="preserve">RMCF0805JT4K70CT-ND</t>
  </si>
  <si>
    <t xml:space="preserve">R3</t>
  </si>
  <si>
    <t xml:space="preserve">220</t>
  </si>
  <si>
    <t xml:space="preserve">R36,R38,R39,R74-R78,R80-R82</t>
  </si>
  <si>
    <t xml:space="preserve">47R</t>
  </si>
  <si>
    <t xml:space="preserve">RMCF0805JT47R0</t>
  </si>
  <si>
    <t xml:space="preserve">RMCF0805JT47R0CT-ND</t>
  </si>
  <si>
    <t xml:space="preserve">R48,R50,R64-R67,R72</t>
  </si>
  <si>
    <t xml:space="preserve">1k</t>
  </si>
  <si>
    <t xml:space="preserve">RMCF0805JT1K00</t>
  </si>
  <si>
    <t xml:space="preserve">RMCF0805JT1K00CT-ND</t>
  </si>
  <si>
    <t xml:space="preserve">R49</t>
  </si>
  <si>
    <t xml:space="preserve">100k</t>
  </si>
  <si>
    <t xml:space="preserve">R5,R12,R18-R26,R52-R63,R68-R71</t>
  </si>
  <si>
    <t xml:space="preserve">47k</t>
  </si>
  <si>
    <t xml:space="preserve">RMCF0805JT47K0</t>
  </si>
  <si>
    <t xml:space="preserve">RMCF0805JT47K0CT-ND</t>
  </si>
  <si>
    <t xml:space="preserve">R51</t>
  </si>
  <si>
    <t xml:space="preserve">4.7k</t>
  </si>
  <si>
    <t xml:space="preserve">R73</t>
  </si>
  <si>
    <t xml:space="preserve">330R</t>
  </si>
  <si>
    <t xml:space="preserve">RMCF0805JT330R</t>
  </si>
  <si>
    <t xml:space="preserve">RMCF0805JT330RCT-ND</t>
  </si>
  <si>
    <t xml:space="preserve">R79</t>
  </si>
  <si>
    <t xml:space="preserve">132-179</t>
  </si>
  <si>
    <t xml:space="preserve">R16.DTC0,R11.DTB0,R8.DTA0,R16.DTD0,R11.DTA0,R17.DTD0,R7.DTA0,R7.DTB0,R8.DTB0,R13.DTA0,R14.DTD0,R6.DTA0,R6.DTC0,R8.DTC0,R7.DTC0,R17.DTA0,R9.DTD0,R9.DTC0,R8.DTD0,R16.DTA0,R17.DTC0,R10.DTD0,R7.DTD0,R11.DTC0,R6.DTB0,R11.DTD0,R14.DTB0,R14.DTA0,R6.DTD0,R15.DTC0,R15.DTB0,R15.DTA0,R17.DTB0,R10.DTC0,R9.DTA0,R10.DTA0,R10.DTB0,R15.DTD0,R9.DTB0,R13.DTC0,R13.DTB0,R16.DTB0,R13.DTD0,R14.DTC0</t>
  </si>
  <si>
    <t xml:space="preserve">10k</t>
  </si>
  <si>
    <t xml:space="preserve">Rfb1</t>
  </si>
  <si>
    <t xml:space="preserve">21.5k</t>
  </si>
  <si>
    <t xml:space="preserve">Rfb2</t>
  </si>
  <si>
    <t xml:space="preserve">Rsns1</t>
  </si>
  <si>
    <t xml:space="preserve">50m</t>
  </si>
  <si>
    <t xml:space="preserve">Rt1</t>
  </si>
  <si>
    <t xml:space="preserve">180k</t>
  </si>
  <si>
    <t xml:space="preserve">Signals_1-Signals_4</t>
  </si>
  <si>
    <t xml:space="preserve">Header 5</t>
  </si>
  <si>
    <t xml:space="preserve">HDR1X5</t>
  </si>
  <si>
    <t xml:space="preserve">U1</t>
  </si>
  <si>
    <t xml:space="preserve">LM25011MYX</t>
  </si>
  <si>
    <t xml:space="preserve">10MSOP</t>
  </si>
  <si>
    <t xml:space="preserve">LM25011MYX/NOPB</t>
  </si>
  <si>
    <t xml:space="preserve">LM25011MY/NOPBCT-ND</t>
  </si>
  <si>
    <t xml:space="preserve">U10</t>
  </si>
  <si>
    <t xml:space="preserve">SN74LS32</t>
  </si>
  <si>
    <t xml:space="preserve">SO14-Wide</t>
  </si>
  <si>
    <t xml:space="preserve">SN74LS32NSR</t>
  </si>
  <si>
    <t xml:space="preserve">296-3697-1-ND</t>
  </si>
  <si>
    <t xml:space="preserve">U11,U14,U15</t>
  </si>
  <si>
    <t xml:space="preserve">SN74HCT125</t>
  </si>
  <si>
    <t xml:space="preserve">SN74HCT125DR</t>
  </si>
  <si>
    <t xml:space="preserve">296-1206-1-ND</t>
  </si>
  <si>
    <t xml:space="preserve">662-8266</t>
  </si>
  <si>
    <t xml:space="preserve">U12</t>
  </si>
  <si>
    <t xml:space="preserve">74LVC06AS14</t>
  </si>
  <si>
    <t xml:space="preserve">SOIC-14N</t>
  </si>
  <si>
    <t xml:space="preserve">74LVC06AS14-13</t>
  </si>
  <si>
    <t xml:space="preserve">74LVC06AS14-13DITR-ND</t>
  </si>
  <si>
    <t xml:space="preserve">U13</t>
  </si>
  <si>
    <t xml:space="preserve">SN74LS279</t>
  </si>
  <si>
    <t xml:space="preserve">SOIC16_Wide</t>
  </si>
  <si>
    <t xml:space="preserve">SN74LS279ANSR</t>
  </si>
  <si>
    <t xml:space="preserve">296-13222-1-ND</t>
  </si>
  <si>
    <t xml:space="preserve">U6</t>
  </si>
  <si>
    <t xml:space="preserve">LM7805</t>
  </si>
  <si>
    <t xml:space="preserve">MC7805BDTG</t>
  </si>
  <si>
    <t xml:space="preserve">MC7805BDTGOS-ND</t>
  </si>
  <si>
    <t xml:space="preserve">U3.DTD0,U3.DTB0,U3.DTA0,U3.DTC0</t>
  </si>
  <si>
    <t xml:space="preserve">MC74HC08AD</t>
  </si>
  <si>
    <t xml:space="preserve">MC74HC08ADG</t>
  </si>
  <si>
    <t xml:space="preserve">MC74HC08ADGOS-ND</t>
  </si>
  <si>
    <t xml:space="preserve">U4.DTC0,U4.DTA0,U4.DTD0,U4.DTB0</t>
  </si>
  <si>
    <t xml:space="preserve">MC74HC02ADG</t>
  </si>
  <si>
    <t xml:space="preserve">MC74HC02ADGOS-ND</t>
  </si>
  <si>
    <t xml:space="preserve">Distributors scraped by KiCost® v.0.1.42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</si>
</sst>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09090"/>
      <name val="Calibri"/>
      <family val="2"/>
      <charset val="1"/>
    </font>
    <font>
      <sz val="8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kemet/C0805C104K8RACTU/399-7999-1-ND/3471722" TargetMode="External"/><Relationship Id="rId3" Type="http://schemas.openxmlformats.org/officeDocument/2006/relationships/hyperlink" Target="http://www.digikey.com/product-detail/en/avx-corporation/08053C104KAT2A/478-3755-1-ND/1116453" TargetMode="External"/><Relationship Id="rId4" Type="http://schemas.openxmlformats.org/officeDocument/2006/relationships/hyperlink" Target="http://it.rs-online.com/web/c/?searchTerm=08053C104KAT2A+" TargetMode="External"/><Relationship Id="rId5" Type="http://schemas.openxmlformats.org/officeDocument/2006/relationships/hyperlink" Target="http://www.digikey.com/product-detail/en/kemet/C0805C106K8PACTU/399-4925-1-ND/1090920" TargetMode="External"/><Relationship Id="rId6" Type="http://schemas.openxmlformats.org/officeDocument/2006/relationships/hyperlink" Target="http://www.digikey.com/product-detail/en/lumex-opto-components-inc/SML-LXR85GC-TR/67-1557-1-ND/304376" TargetMode="External"/><Relationship Id="rId7" Type="http://schemas.openxmlformats.org/officeDocument/2006/relationships/hyperlink" Target="http://www.digikey.com/product-detail/en/micro-commercial-co/1N4148W-TP/1N4148WTPMSCT-ND/717311" TargetMode="External"/><Relationship Id="rId8" Type="http://schemas.openxmlformats.org/officeDocument/2006/relationships/hyperlink" Target="http://www.digikey.com/product-detail/en/diodes-incorporated/B360A-13-F/B360A-FDICT-ND/724980" TargetMode="External"/><Relationship Id="rId9" Type="http://schemas.openxmlformats.org/officeDocument/2006/relationships/hyperlink" Target="http://www.digikey.com/product-detail/en/lumex-opto-components-inc/SML-LXR85YC-TR/67-1558-1-ND/304378" TargetMode="External"/><Relationship Id="rId10" Type="http://schemas.openxmlformats.org/officeDocument/2006/relationships/hyperlink" Target="http://www.digikey.com/product-detail/en/lumex-opto-components-inc/SML-LXR85IC-TR/67-1556-1-ND/304374" TargetMode="External"/><Relationship Id="rId11" Type="http://schemas.openxmlformats.org/officeDocument/2006/relationships/hyperlink" Target="http://www.digikey.com/product-detail/en/stmicroelectronics/BAT46ZFILM/497-5559-1-ND/1207051" TargetMode="External"/><Relationship Id="rId12" Type="http://schemas.openxmlformats.org/officeDocument/2006/relationships/hyperlink" Target="http://it.rs-online.com/web/c/?searchTerm=BAT46ZFILM+" TargetMode="External"/><Relationship Id="rId13" Type="http://schemas.openxmlformats.org/officeDocument/2006/relationships/hyperlink" Target="https://it.rs-online.com/web/p/kit-di-terminali-a-crimpare/1757527/" TargetMode="External"/><Relationship Id="rId14" Type="http://schemas.openxmlformats.org/officeDocument/2006/relationships/hyperlink" Target="http://www.digikey.com/scripts/DkSearch/dksus.dll?WT.z_header=search_go&amp;lang=en&amp;keywords=RM2X12MM+2701+" TargetMode="External"/><Relationship Id="rId15" Type="http://schemas.openxmlformats.org/officeDocument/2006/relationships/hyperlink" Target="http://www.digikey.com/scripts/DkSearch/dksus.dll?WT.z_header=search_go&amp;lang=en&amp;keywords=G5LE-14-DC9+" TargetMode="External"/><Relationship Id="rId16" Type="http://schemas.openxmlformats.org/officeDocument/2006/relationships/hyperlink" Target="http://it.rs-online.com/web/c/?searchTerm=G5LE-14-DC9+" TargetMode="External"/><Relationship Id="rId17" Type="http://schemas.openxmlformats.org/officeDocument/2006/relationships/hyperlink" Target="http://www.digikey.com/product-detail/en/bourns-inc/SRN8040-8R2Y/SRN8040-8R2YCT-ND/2756179" TargetMode="External"/><Relationship Id="rId18" Type="http://schemas.openxmlformats.org/officeDocument/2006/relationships/hyperlink" Target="http://it.rs-online.com/web/c/?searchTerm=SRN8040-8R2Y+" TargetMode="External"/><Relationship Id="rId19" Type="http://schemas.openxmlformats.org/officeDocument/2006/relationships/hyperlink" Target="http://www.digikey.com/product-detail/en/te-connectivity-alcoswitch-switches/1825910-6/450-1650-ND/1632536" TargetMode="External"/><Relationship Id="rId20" Type="http://schemas.openxmlformats.org/officeDocument/2006/relationships/hyperlink" Target="http://it.rs-online.com/web/c/?searchTerm=FSM4JH+" TargetMode="External"/><Relationship Id="rId21" Type="http://schemas.openxmlformats.org/officeDocument/2006/relationships/hyperlink" Target="http://it.rs-online.com/web/c/?searchTerm=1935174+" TargetMode="External"/><Relationship Id="rId22" Type="http://schemas.openxmlformats.org/officeDocument/2006/relationships/hyperlink" Target="http://www.digikey.com/scripts/DkSearch/dksus.dll?WT.z_header=search_go&amp;lang=en&amp;keywords=A-2004-2-4-LPS-N-R+" TargetMode="External"/><Relationship Id="rId23" Type="http://schemas.openxmlformats.org/officeDocument/2006/relationships/hyperlink" Target="http://www.digikey.com/product-detail/en/on-semiconductor/BC847BLT1G/BC847BLT1GOSCT-ND/917834" TargetMode="External"/><Relationship Id="rId24" Type="http://schemas.openxmlformats.org/officeDocument/2006/relationships/hyperlink" Target="http://it.rs-online.com/web/c/?searchTerm=BC847BLT1G+" TargetMode="External"/><Relationship Id="rId25" Type="http://schemas.openxmlformats.org/officeDocument/2006/relationships/hyperlink" Target="http://www.digikey.com/product-detail/en/stackpole-electronics-inc/RMCF0805JT680R/RMCF0805JT680RCT-ND/1942554" TargetMode="External"/><Relationship Id="rId26" Type="http://schemas.openxmlformats.org/officeDocument/2006/relationships/hyperlink" Target="http://www.digikey.com/product-detail/en/stackpole-electronics-inc/RMCF0805JT4K70/RMCF0805JT4K70CT-ND/1942570" TargetMode="External"/><Relationship Id="rId27" Type="http://schemas.openxmlformats.org/officeDocument/2006/relationships/hyperlink" Target="http://www.digikey.com/product-detail/en/stackpole-electronics-inc/RMCF0805JT680R/RMCF0805JT680RCT-ND/1942554" TargetMode="External"/><Relationship Id="rId28" Type="http://schemas.openxmlformats.org/officeDocument/2006/relationships/hyperlink" Target="http://www.digikey.com/product-detail/en/stackpole-electronics-inc/RMCF0805JT47R0/RMCF0805JT47R0CT-ND/1942535" TargetMode="External"/><Relationship Id="rId29" Type="http://schemas.openxmlformats.org/officeDocument/2006/relationships/hyperlink" Target="http://www.digikey.com/product-detail/en/stackpole-electronics-inc/RMCF0805JT1K00/RMCF0805JT1K00CT-ND/1942557" TargetMode="External"/><Relationship Id="rId30" Type="http://schemas.openxmlformats.org/officeDocument/2006/relationships/hyperlink" Target="http://www.digikey.com/product-detail/en/stackpole-electronics-inc/RMCF0805JT47K0/RMCF0805JT47K0CT-ND/1942588" TargetMode="External"/><Relationship Id="rId31" Type="http://schemas.openxmlformats.org/officeDocument/2006/relationships/hyperlink" Target="http://www.digikey.com/product-detail/en/stackpole-electronics-inc/RMCF0805JT4K70/RMCF0805JT4K70CT-ND/1942570" TargetMode="External"/><Relationship Id="rId32" Type="http://schemas.openxmlformats.org/officeDocument/2006/relationships/hyperlink" Target="http://www.digikey.com/product-detail/en/stackpole-electronics-inc/RMCF0805JT330R/RMCF0805JT330RCT-ND/1942547" TargetMode="External"/><Relationship Id="rId33" Type="http://schemas.openxmlformats.org/officeDocument/2006/relationships/hyperlink" Target="https://it.rs-online.com/web/p/resistori-montaggio-a-foro-passante/0132179/" TargetMode="External"/><Relationship Id="rId34" Type="http://schemas.openxmlformats.org/officeDocument/2006/relationships/hyperlink" Target="http://www.digikey.com/product-detail/en/texas-instruments/LM25011MY-NOPB/LM25011MY-NOPBCT-ND/2080169" TargetMode="External"/><Relationship Id="rId35" Type="http://schemas.openxmlformats.org/officeDocument/2006/relationships/hyperlink" Target="http://www.digikey.com/product-detail/en/texas-instruments/SN74LS32NSR/296-3697-1-ND/377695" TargetMode="External"/><Relationship Id="rId36" Type="http://schemas.openxmlformats.org/officeDocument/2006/relationships/hyperlink" Target="http://www.digikey.com/product-detail/en/texas-instruments/SN74HCT125DR/296-1206-1-ND/404916" TargetMode="External"/><Relationship Id="rId37" Type="http://schemas.openxmlformats.org/officeDocument/2006/relationships/hyperlink" Target="http://it.rs-online.com/web/c/?searchTerm=SN74HCT125DR+" TargetMode="External"/><Relationship Id="rId38" Type="http://schemas.openxmlformats.org/officeDocument/2006/relationships/hyperlink" Target="http://www.digikey.com/product-detail/en/diodes-incorporated/74LVC06AS14-13/74LVC06AS14-13DITR-ND/4249430" TargetMode="External"/><Relationship Id="rId39" Type="http://schemas.openxmlformats.org/officeDocument/2006/relationships/hyperlink" Target="http://www.digikey.com/product-detail/en/texas-instruments/SN74LS279ANSR/296-13222-1-ND/484398" TargetMode="External"/><Relationship Id="rId40" Type="http://schemas.openxmlformats.org/officeDocument/2006/relationships/hyperlink" Target="http://www.digikey.com/scripts/DkSearch/dksus.dll?WT.z_header=search_go&amp;lang=en&amp;keywords=MC7805BDTG+" TargetMode="External"/><Relationship Id="rId41" Type="http://schemas.openxmlformats.org/officeDocument/2006/relationships/hyperlink" Target="http://www.digikey.com/scripts/DkSearch/dksus.dll?WT.z_header=search_go&amp;lang=en&amp;keywords=MC74HC08ADG+" TargetMode="External"/><Relationship Id="rId42" Type="http://schemas.openxmlformats.org/officeDocument/2006/relationships/hyperlink" Target="http://www.digikey.com/scripts/DkSearch/dksus.dll?WT.z_header=search_go&amp;lang=en&amp;keywords=MC74HC02ADG+" TargetMode="External"/><Relationship Id="rId4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7" ySplit="6" topLeftCell="H25" activePane="bottomRight" state="frozen"/>
      <selection pane="topLeft" activeCell="A1" activeCellId="0" sqref="A1"/>
      <selection pane="topRight" activeCell="H1" activeCellId="0" sqref="H1"/>
      <selection pane="bottomLeft" activeCell="A25" activeCellId="0" sqref="A25"/>
      <selection pane="bottomRight" activeCell="G2" activeCellId="0" sqref="G2"/>
    </sheetView>
  </sheetViews>
  <sheetFormatPr defaultRowHeight="15" zeroHeight="false" outlineLevelRow="0" outlineLevelCol="2"/>
  <cols>
    <col collapsed="false" customWidth="true" hidden="false" outlineLevel="0" max="6" min="1" style="0" width="9.14"/>
    <col collapsed="false" customWidth="true" hidden="false" outlineLevel="0" max="7" min="7" style="0" width="15.71"/>
    <col collapsed="false" customWidth="true" hidden="false" outlineLevel="1" max="8" min="8" style="0" width="9.14"/>
    <col collapsed="false" customWidth="true" hidden="false" outlineLevel="2" max="10" min="9" style="0" width="9.14"/>
    <col collapsed="false" customWidth="true" hidden="false" outlineLevel="0" max="11" min="11" style="0" width="15.71"/>
    <col collapsed="false" customWidth="true" hidden="false" outlineLevel="2" max="12" min="12" style="0" width="15.71"/>
    <col collapsed="false" customWidth="true" hidden="false" outlineLevel="1" max="13" min="13" style="0" width="9.14"/>
    <col collapsed="false" customWidth="true" hidden="false" outlineLevel="2" max="15" min="14" style="0" width="9.14"/>
    <col collapsed="false" customWidth="true" hidden="false" outlineLevel="0" max="16" min="16" style="0" width="15.71"/>
    <col collapsed="false" customWidth="true" hidden="false" outlineLevel="2" max="17" min="17" style="0" width="15.71"/>
    <col collapsed="false" customWidth="true" hidden="false" outlineLevel="1" max="18" min="18" style="0" width="9.14"/>
    <col collapsed="false" customWidth="true" hidden="false" outlineLevel="2" max="20" min="19" style="0" width="9.14"/>
    <col collapsed="false" customWidth="true" hidden="false" outlineLevel="0" max="21" min="21" style="0" width="15.71"/>
    <col collapsed="false" customWidth="true" hidden="false" outlineLevel="2" max="22" min="22" style="0" width="15.71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F1" s="3" t="s">
        <v>2</v>
      </c>
      <c r="G1" s="3" t="n">
        <v>1</v>
      </c>
    </row>
    <row r="2" customFormat="false" ht="15" hidden="false" customHeight="false" outlineLevel="0" collapsed="false">
      <c r="A2" s="1" t="s">
        <v>3</v>
      </c>
      <c r="B2" s="2"/>
      <c r="F2" s="1" t="s">
        <v>4</v>
      </c>
      <c r="G2" s="4" t="n">
        <f aca="false">TotalCost/BoardQty</f>
        <v>310.965887</v>
      </c>
      <c r="K2" s="5" t="str">
        <f aca="false">(ROWS(K7:K58)-COUNTBLANK(K7:K58))&amp;" of "&amp;ROWS(K7:K58)&amp;" parts found"</f>
        <v>30 of 52 parts found</v>
      </c>
      <c r="P2" s="5" t="n">
        <f aca="false">(ROWS(P7:P58)-COUNTBLANK(P7:P58))&amp;" of "&amp;ROWS(P7:P58)&amp;" parts found"</f>
        <v>0</v>
      </c>
      <c r="U2" s="5" t="str">
        <f aca="false">(ROWS(U7:U58)-COUNTBLANK(U7:U58))&amp;" of "&amp;ROWS(U7:U58)&amp;" parts found"</f>
        <v>10 of 52 parts found</v>
      </c>
    </row>
    <row r="3" customFormat="false" ht="15" hidden="false" customHeight="false" outlineLevel="0" collapsed="false">
      <c r="A3" s="1" t="s">
        <v>5</v>
      </c>
      <c r="B3" s="2" t="s">
        <v>6</v>
      </c>
      <c r="F3" s="1" t="s">
        <v>7</v>
      </c>
      <c r="G3" s="6" t="n">
        <f aca="false">SUM(G7:G58)</f>
        <v>310.965887</v>
      </c>
      <c r="K3" s="6" t="n">
        <f aca="false">SUM(K7:K58)</f>
        <v>35.564</v>
      </c>
      <c r="P3" s="6" t="n">
        <f aca="false">SUM(P7:P58)</f>
        <v>0</v>
      </c>
      <c r="U3" s="6" t="n">
        <f aca="false">SUM(U7:U58)</f>
        <v>407.957077</v>
      </c>
    </row>
    <row r="4" customFormat="false" ht="15" hidden="false" customHeight="false" outlineLevel="0" collapsed="false">
      <c r="A4" s="1" t="s">
        <v>8</v>
      </c>
      <c r="B4" s="2" t="s">
        <v>9</v>
      </c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7"/>
      <c r="H5" s="8" t="s">
        <v>11</v>
      </c>
      <c r="I5" s="8"/>
      <c r="J5" s="8"/>
      <c r="K5" s="8"/>
      <c r="L5" s="8"/>
      <c r="M5" s="9" t="s">
        <v>12</v>
      </c>
      <c r="N5" s="9"/>
      <c r="O5" s="9"/>
      <c r="P5" s="9"/>
      <c r="Q5" s="9"/>
      <c r="R5" s="10" t="s">
        <v>13</v>
      </c>
      <c r="S5" s="10"/>
      <c r="T5" s="10"/>
      <c r="U5" s="10"/>
      <c r="V5" s="10"/>
    </row>
    <row r="6" customFormat="false" ht="15" hidden="false" customHeight="false" outlineLevel="0" collapsed="false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19</v>
      </c>
      <c r="K6" s="11" t="s">
        <v>20</v>
      </c>
      <c r="L6" s="11" t="s">
        <v>23</v>
      </c>
      <c r="M6" s="11" t="s">
        <v>21</v>
      </c>
      <c r="N6" s="11" t="s">
        <v>22</v>
      </c>
      <c r="O6" s="11" t="s">
        <v>19</v>
      </c>
      <c r="P6" s="11" t="s">
        <v>20</v>
      </c>
      <c r="Q6" s="11" t="s">
        <v>23</v>
      </c>
      <c r="R6" s="11" t="s">
        <v>21</v>
      </c>
      <c r="S6" s="11" t="s">
        <v>22</v>
      </c>
      <c r="T6" s="11" t="s">
        <v>19</v>
      </c>
      <c r="U6" s="11" t="s">
        <v>20</v>
      </c>
      <c r="V6" s="11" t="s">
        <v>23</v>
      </c>
    </row>
    <row r="7" customFormat="false" ht="15" hidden="false" customHeight="false" outlineLevel="0" collapsed="false">
      <c r="A7" s="12" t="s">
        <v>24</v>
      </c>
      <c r="B7" s="12" t="s">
        <v>25</v>
      </c>
      <c r="C7" s="12" t="s">
        <v>26</v>
      </c>
      <c r="E7" s="13" t="n">
        <f aca="false">BoardQty*2</f>
        <v>2</v>
      </c>
      <c r="F7" s="14" t="n">
        <f aca="true">MINA(INDIRECT(ADDRESS(ROW(),COLUMN(mouser_part_data)+2)),INDIRECT(ADDRESS(ROW(),COLUMN(rs_part_data)+2)),INDIRECT(ADDRESS(ROW(),COLUMN(digikey_part_data)+2)))</f>
        <v>0</v>
      </c>
      <c r="G7" s="14" t="n">
        <f aca="false">IFERROR(E7*F7,"")</f>
        <v>0</v>
      </c>
    </row>
    <row r="8" customFormat="false" ht="15" hidden="false" customHeight="false" outlineLevel="0" collapsed="false">
      <c r="A8" s="12" t="s">
        <v>27</v>
      </c>
      <c r="B8" s="12" t="s">
        <v>28</v>
      </c>
      <c r="C8" s="12" t="s">
        <v>26</v>
      </c>
      <c r="E8" s="13" t="n">
        <f aca="false">BoardQty*2</f>
        <v>2</v>
      </c>
      <c r="F8" s="14" t="n">
        <f aca="true">MINA(INDIRECT(ADDRESS(ROW(),COLUMN(mouser_part_data)+2)),INDIRECT(ADDRESS(ROW(),COLUMN(rs_part_data)+2)),INDIRECT(ADDRESS(ROW(),COLUMN(digikey_part_data)+2)))</f>
        <v>0</v>
      </c>
      <c r="G8" s="14" t="n">
        <f aca="false">IFERROR(E8*F8,"")</f>
        <v>0</v>
      </c>
    </row>
    <row r="9" customFormat="false" ht="15" hidden="false" customHeight="false" outlineLevel="0" collapsed="false">
      <c r="A9" s="12" t="s">
        <v>29</v>
      </c>
      <c r="B9" s="12" t="s">
        <v>30</v>
      </c>
      <c r="C9" s="12" t="s">
        <v>26</v>
      </c>
      <c r="E9" s="13" t="n">
        <f aca="false">BoardQty*3</f>
        <v>3</v>
      </c>
      <c r="F9" s="14" t="n">
        <f aca="true">MINA(INDIRECT(ADDRESS(ROW(),COLUMN(mouser_part_data)+2)),INDIRECT(ADDRESS(ROW(),COLUMN(rs_part_data)+2)),INDIRECT(ADDRESS(ROW(),COLUMN(digikey_part_data)+2)))</f>
        <v>0</v>
      </c>
      <c r="G9" s="14" t="n">
        <f aca="false">IFERROR(E9*F9,"")</f>
        <v>0</v>
      </c>
    </row>
    <row r="10" customFormat="false" ht="15" hidden="false" customHeight="false" outlineLevel="0" collapsed="false">
      <c r="A10" s="12" t="s">
        <v>31</v>
      </c>
      <c r="B10" s="12" t="s">
        <v>28</v>
      </c>
      <c r="C10" s="12" t="s">
        <v>26</v>
      </c>
      <c r="D10" s="12" t="s">
        <v>32</v>
      </c>
      <c r="E10" s="13" t="n">
        <f aca="false">BoardQty*4</f>
        <v>4</v>
      </c>
      <c r="F10" s="14" t="n">
        <f aca="true">MINA(INDIRECT(ADDRESS(ROW(),COLUMN(mouser_part_data)+2)),INDIRECT(ADDRESS(ROW(),COLUMN(rs_part_data)+2)),INDIRECT(ADDRESS(ROW(),COLUMN(digikey_part_data)+2)))</f>
        <v>0.13</v>
      </c>
      <c r="G10" s="14" t="n">
        <f aca="false">IFERROR(E10*F10,"")</f>
        <v>0.52</v>
      </c>
      <c r="H10" s="13" t="n">
        <v>75730</v>
      </c>
      <c r="J10" s="14" t="n">
        <f aca="false">IFERROR(LOOKUP(IF(I10="",E10,I10),{0,1,10,100,500,1000,4000,8000,12000},{0,0.13,0.095,0.0446,0.03126,0.02589,0.01916,0.01782,0.01693}),"")</f>
        <v>0.13</v>
      </c>
      <c r="K10" s="14" t="n">
        <f aca="false">IFERROR(IF(I10="",E10,I10)*J10,"")</f>
        <v>0.52</v>
      </c>
      <c r="L10" s="15" t="s">
        <v>33</v>
      </c>
    </row>
    <row r="11" customFormat="false" ht="15" hidden="false" customHeight="false" outlineLevel="0" collapsed="false">
      <c r="A11" s="12" t="s">
        <v>34</v>
      </c>
      <c r="B11" s="12" t="s">
        <v>28</v>
      </c>
      <c r="C11" s="12" t="s">
        <v>26</v>
      </c>
      <c r="D11" s="12" t="s">
        <v>35</v>
      </c>
      <c r="E11" s="13" t="n">
        <f aca="false">BoardQty*11</f>
        <v>11</v>
      </c>
      <c r="F11" s="14" t="n">
        <f aca="true">MINA(INDIRECT(ADDRESS(ROW(),COLUMN(mouser_part_data)+2)),INDIRECT(ADDRESS(ROW(),COLUMN(rs_part_data)+2)),INDIRECT(ADDRESS(ROW(),COLUMN(digikey_part_data)+2)))</f>
        <v>0.032953</v>
      </c>
      <c r="G11" s="14" t="n">
        <f aca="false">IFERROR(E11*F11,"")</f>
        <v>0.362483</v>
      </c>
      <c r="H11" s="13" t="n">
        <v>6834</v>
      </c>
      <c r="J11" s="14" t="n">
        <f aca="false">IFERROR(LOOKUP(IF(I11="",E11,I11),{0,1,10,100,500,1000,4000,8000,12000},{0,0.1,0.042,0.0186,0.01328,0.01044,0.00759,0.00693,0.0066}),"")</f>
        <v>0.042</v>
      </c>
      <c r="K11" s="14" t="n">
        <f aca="false">IFERROR(IF(I11="",E11,I11)*J11,"")</f>
        <v>0.462</v>
      </c>
      <c r="L11" s="15" t="s">
        <v>36</v>
      </c>
      <c r="R11" s="13" t="n">
        <v>9350</v>
      </c>
      <c r="T11" s="14" t="n">
        <f aca="false">IFERROR(LOOKUP(IF(S11="",E11,S11),{0,1,50,500},{0,0.032953,0.032953,0.028701}),"")</f>
        <v>0.032953</v>
      </c>
      <c r="U11" s="14" t="n">
        <f aca="false">IFERROR(IF(S11="",E11,S11)*T11,"")</f>
        <v>0.362483</v>
      </c>
      <c r="V11" s="15" t="s">
        <v>37</v>
      </c>
    </row>
    <row r="12" customFormat="false" ht="15" hidden="false" customHeight="false" outlineLevel="0" collapsed="false">
      <c r="A12" s="12" t="s">
        <v>38</v>
      </c>
      <c r="B12" s="12" t="s">
        <v>39</v>
      </c>
      <c r="C12" s="12" t="s">
        <v>26</v>
      </c>
      <c r="E12" s="13" t="n">
        <f aca="false">BoardQty*12</f>
        <v>12</v>
      </c>
      <c r="F12" s="14" t="n">
        <f aca="true">MINA(INDIRECT(ADDRESS(ROW(),COLUMN(mouser_part_data)+2)),INDIRECT(ADDRESS(ROW(),COLUMN(rs_part_data)+2)),INDIRECT(ADDRESS(ROW(),COLUMN(digikey_part_data)+2)))</f>
        <v>0</v>
      </c>
      <c r="G12" s="14" t="n">
        <f aca="false">IFERROR(E12*F12,"")</f>
        <v>0</v>
      </c>
    </row>
    <row r="13" customFormat="false" ht="15" hidden="false" customHeight="false" outlineLevel="0" collapsed="false">
      <c r="A13" s="12" t="s">
        <v>40</v>
      </c>
      <c r="B13" s="12" t="s">
        <v>41</v>
      </c>
      <c r="C13" s="12" t="s">
        <v>42</v>
      </c>
      <c r="E13" s="13" t="n">
        <f aca="false">BoardQty*1</f>
        <v>1</v>
      </c>
      <c r="F13" s="14" t="n">
        <f aca="true">MINA(INDIRECT(ADDRESS(ROW(),COLUMN(mouser_part_data)+2)),INDIRECT(ADDRESS(ROW(),COLUMN(rs_part_data)+2)),INDIRECT(ADDRESS(ROW(),COLUMN(digikey_part_data)+2)))</f>
        <v>0</v>
      </c>
      <c r="G13" s="14" t="n">
        <f aca="false">IFERROR(E13*F13,"")</f>
        <v>0</v>
      </c>
    </row>
    <row r="14" customFormat="false" ht="15" hidden="false" customHeight="false" outlineLevel="0" collapsed="false">
      <c r="A14" s="12" t="s">
        <v>43</v>
      </c>
      <c r="B14" s="12" t="s">
        <v>44</v>
      </c>
      <c r="C14" s="12" t="s">
        <v>26</v>
      </c>
      <c r="E14" s="13" t="n">
        <f aca="false">BoardQty*1</f>
        <v>1</v>
      </c>
      <c r="F14" s="14" t="n">
        <f aca="true">MINA(INDIRECT(ADDRESS(ROW(),COLUMN(mouser_part_data)+2)),INDIRECT(ADDRESS(ROW(),COLUMN(rs_part_data)+2)),INDIRECT(ADDRESS(ROW(),COLUMN(digikey_part_data)+2)))</f>
        <v>0</v>
      </c>
      <c r="G14" s="14" t="n">
        <f aca="false">IFERROR(E14*F14,"")</f>
        <v>0</v>
      </c>
    </row>
    <row r="15" customFormat="false" ht="15" hidden="false" customHeight="false" outlineLevel="0" collapsed="false">
      <c r="A15" s="12" t="s">
        <v>45</v>
      </c>
      <c r="B15" s="12" t="s">
        <v>46</v>
      </c>
      <c r="C15" s="12" t="s">
        <v>26</v>
      </c>
      <c r="D15" s="12" t="s">
        <v>47</v>
      </c>
      <c r="E15" s="13" t="n">
        <f aca="false">BoardQty*1</f>
        <v>1</v>
      </c>
      <c r="F15" s="14" t="n">
        <f aca="true">MINA(INDIRECT(ADDRESS(ROW(),COLUMN(mouser_part_data)+2)),INDIRECT(ADDRESS(ROW(),COLUMN(rs_part_data)+2)),INDIRECT(ADDRESS(ROW(),COLUMN(digikey_part_data)+2)))</f>
        <v>0.13</v>
      </c>
      <c r="G15" s="14" t="n">
        <f aca="false">IFERROR(E15*F15,"")</f>
        <v>0.13</v>
      </c>
      <c r="H15" s="16" t="s">
        <v>48</v>
      </c>
      <c r="J15" s="14" t="n">
        <f aca="false">IFERROR(LOOKUP(IF(I15="",E15,I15),{0,1,10,100,500,1000,3000,6000,9000},{0,0.13,0.094,0.044,0.03086,0.02555,0.02068,0.01892,0.0176}),"")</f>
        <v>0.13</v>
      </c>
      <c r="K15" s="14" t="n">
        <f aca="false">IFERROR(IF(I15="",E15,I15)*J15,"")</f>
        <v>0.13</v>
      </c>
      <c r="L15" s="15" t="s">
        <v>49</v>
      </c>
    </row>
    <row r="16" customFormat="false" ht="15" hidden="false" customHeight="false" outlineLevel="0" collapsed="false">
      <c r="A16" s="12" t="s">
        <v>50</v>
      </c>
      <c r="B16" s="12" t="s">
        <v>51</v>
      </c>
      <c r="C16" s="12" t="s">
        <v>52</v>
      </c>
      <c r="D16" s="12" t="s">
        <v>53</v>
      </c>
      <c r="E16" s="13" t="n">
        <f aca="false">BoardQty*4</f>
        <v>4</v>
      </c>
      <c r="F16" s="14" t="n">
        <f aca="true">MINA(INDIRECT(ADDRESS(ROW(),COLUMN(mouser_part_data)+2)),INDIRECT(ADDRESS(ROW(),COLUMN(rs_part_data)+2)),INDIRECT(ADDRESS(ROW(),COLUMN(digikey_part_data)+2)))</f>
        <v>0.47</v>
      </c>
      <c r="G16" s="14" t="n">
        <f aca="false">IFERROR(E16*F16,"")</f>
        <v>1.88</v>
      </c>
      <c r="H16" s="13" t="n">
        <v>12690</v>
      </c>
      <c r="J16" s="14" t="n">
        <f aca="false">IFERROR(LOOKUP(IF(I16="",E16,I16),{0,1,10,25,100,250,500,1000,3000,6000,15000,30000,75000,150000},{0,0.47,0.33,0.286,0.22,0.17876,0.132,0.11,0.09,0.085,0.0775,0.0725,0.0665,0.06375}),"")</f>
        <v>0.47</v>
      </c>
      <c r="K16" s="14" t="n">
        <f aca="false">IFERROR(IF(I16="",E16,I16)*J16,"")</f>
        <v>1.88</v>
      </c>
      <c r="L16" s="15" t="s">
        <v>54</v>
      </c>
    </row>
    <row r="17" customFormat="false" ht="15" hidden="false" customHeight="false" outlineLevel="0" collapsed="false">
      <c r="A17" s="12" t="s">
        <v>55</v>
      </c>
      <c r="B17" s="12" t="s">
        <v>56</v>
      </c>
      <c r="C17" s="12" t="s">
        <v>57</v>
      </c>
      <c r="D17" s="12" t="s">
        <v>58</v>
      </c>
      <c r="E17" s="13" t="n">
        <f aca="false">BoardQty*2</f>
        <v>2</v>
      </c>
      <c r="F17" s="14" t="n">
        <f aca="true">MINA(INDIRECT(ADDRESS(ROW(),COLUMN(mouser_part_data)+2)),INDIRECT(ADDRESS(ROW(),COLUMN(rs_part_data)+2)),INDIRECT(ADDRESS(ROW(),COLUMN(digikey_part_data)+2)))</f>
        <v>0.14</v>
      </c>
      <c r="G17" s="14" t="n">
        <f aca="false">IFERROR(E17*F17,"")</f>
        <v>0.28</v>
      </c>
      <c r="H17" s="16" t="s">
        <v>48</v>
      </c>
      <c r="J17" s="14" t="n">
        <f aca="false">IFERROR(LOOKUP(IF(I17="",E17,I17),{0,1,10,25,100,250,500,1000,3000,6000,15000,30000,75000,150000},{0,0.14,0.131,0.1188,0.0856,0.0504,0.04186,0.02854,0.02356,0.02125,0.01848,0.01663,0.01478,0.01232}),"")</f>
        <v>0.14</v>
      </c>
      <c r="K17" s="14" t="n">
        <f aca="false">IFERROR(IF(I17="",E17,I17)*J17,"")</f>
        <v>0.28</v>
      </c>
      <c r="L17" s="15" t="s">
        <v>59</v>
      </c>
    </row>
    <row r="18" customFormat="false" ht="15" hidden="false" customHeight="false" outlineLevel="0" collapsed="false">
      <c r="A18" s="12" t="s">
        <v>60</v>
      </c>
      <c r="B18" s="12" t="s">
        <v>61</v>
      </c>
      <c r="C18" s="12" t="s">
        <v>57</v>
      </c>
      <c r="D18" s="12" t="s">
        <v>62</v>
      </c>
      <c r="E18" s="13" t="n">
        <f aca="false">BoardQty*1</f>
        <v>1</v>
      </c>
      <c r="F18" s="14" t="n">
        <f aca="true">MINA(INDIRECT(ADDRESS(ROW(),COLUMN(mouser_part_data)+2)),INDIRECT(ADDRESS(ROW(),COLUMN(rs_part_data)+2)),INDIRECT(ADDRESS(ROW(),COLUMN(digikey_part_data)+2)))</f>
        <v>0.49</v>
      </c>
      <c r="G18" s="14" t="n">
        <f aca="false">IFERROR(E18*F18,"")</f>
        <v>0.49</v>
      </c>
      <c r="H18" s="13" t="n">
        <v>231429</v>
      </c>
      <c r="J18" s="14" t="n">
        <f aca="false">IFERROR(LOOKUP(IF(I18="",E18,I18),{0,1,10,100,500,1000,5000,10000,25000},{0,0.49,0.399,0.2719,0.20394,0.15296,0.12788,0.11963,0.10973}),"")</f>
        <v>0.49</v>
      </c>
      <c r="K18" s="14" t="n">
        <f aca="false">IFERROR(IF(I18="",E18,I18)*J18,"")</f>
        <v>0.49</v>
      </c>
      <c r="L18" s="15" t="s">
        <v>63</v>
      </c>
    </row>
    <row r="19" customFormat="false" ht="15" hidden="false" customHeight="false" outlineLevel="0" collapsed="false">
      <c r="A19" s="12" t="s">
        <v>64</v>
      </c>
      <c r="B19" s="12" t="s">
        <v>65</v>
      </c>
      <c r="C19" s="12" t="s">
        <v>52</v>
      </c>
      <c r="D19" s="12" t="s">
        <v>66</v>
      </c>
      <c r="E19" s="13" t="n">
        <f aca="false">BoardQty*1</f>
        <v>1</v>
      </c>
      <c r="F19" s="14" t="n">
        <f aca="true">MINA(INDIRECT(ADDRESS(ROW(),COLUMN(mouser_part_data)+2)),INDIRECT(ADDRESS(ROW(),COLUMN(rs_part_data)+2)),INDIRECT(ADDRESS(ROW(),COLUMN(digikey_part_data)+2)))</f>
        <v>0.43</v>
      </c>
      <c r="G19" s="14" t="n">
        <f aca="false">IFERROR(E19*F19,"")</f>
        <v>0.43</v>
      </c>
      <c r="H19" s="13" t="n">
        <v>11652</v>
      </c>
      <c r="J19" s="14" t="n">
        <f aca="false">IFERROR(LOOKUP(IF(I19="",E19,I19),{0,1,10,25,100,250,500,1000,3000,6000,15000,30000,75000},{0,0.43,0.313,0.2552,0.2042,0.17228,0.14674,0.11484,0.1044,0.0986,0.0899,0.0841,0.07714}),"")</f>
        <v>0.43</v>
      </c>
      <c r="K19" s="14" t="n">
        <f aca="false">IFERROR(IF(I19="",E19,I19)*J19,"")</f>
        <v>0.43</v>
      </c>
      <c r="L19" s="15" t="s">
        <v>67</v>
      </c>
    </row>
    <row r="20" customFormat="false" ht="15" hidden="false" customHeight="false" outlineLevel="0" collapsed="false">
      <c r="A20" s="12" t="s">
        <v>68</v>
      </c>
      <c r="B20" s="12" t="s">
        <v>69</v>
      </c>
      <c r="C20" s="12" t="s">
        <v>52</v>
      </c>
      <c r="D20" s="12" t="s">
        <v>70</v>
      </c>
      <c r="E20" s="13" t="n">
        <f aca="false">BoardQty*4</f>
        <v>4</v>
      </c>
      <c r="F20" s="14" t="n">
        <f aca="true">MINA(INDIRECT(ADDRESS(ROW(),COLUMN(mouser_part_data)+2)),INDIRECT(ADDRESS(ROW(),COLUMN(rs_part_data)+2)),INDIRECT(ADDRESS(ROW(),COLUMN(digikey_part_data)+2)))</f>
        <v>0.54</v>
      </c>
      <c r="G20" s="14" t="n">
        <f aca="false">IFERROR(E20*F20,"")</f>
        <v>2.16</v>
      </c>
      <c r="H20" s="13" t="n">
        <v>8534</v>
      </c>
      <c r="J20" s="14" t="n">
        <f aca="false">IFERROR(LOOKUP(IF(I20="",E20,I20),{0,1,10,25,100,250,500,1000,3000,6000,15000,30000,75000},{0,0.54,0.388,0.3168,0.2534,0.21384,0.18216,0.14256,0.1188,0.108,0.1008,0.0972,0.0936}),"")</f>
        <v>0.54</v>
      </c>
      <c r="K20" s="14" t="n">
        <f aca="false">IFERROR(IF(I20="",E20,I20)*J20,"")</f>
        <v>2.16</v>
      </c>
      <c r="L20" s="15" t="s">
        <v>71</v>
      </c>
    </row>
    <row r="21" customFormat="false" ht="15" hidden="false" customHeight="false" outlineLevel="0" collapsed="false">
      <c r="A21" s="12" t="s">
        <v>72</v>
      </c>
      <c r="B21" s="12" t="s">
        <v>73</v>
      </c>
      <c r="C21" s="12" t="s">
        <v>57</v>
      </c>
      <c r="D21" s="12" t="s">
        <v>74</v>
      </c>
      <c r="E21" s="13" t="n">
        <f aca="false">BoardQty*21</f>
        <v>21</v>
      </c>
      <c r="F21" s="14" t="n">
        <f aca="true">MINA(INDIRECT(ADDRESS(ROW(),COLUMN(mouser_part_data)+2)),INDIRECT(ADDRESS(ROW(),COLUMN(rs_part_data)+2)),INDIRECT(ADDRESS(ROW(),COLUMN(digikey_part_data)+2)))</f>
        <v>0.071221</v>
      </c>
      <c r="G21" s="14" t="n">
        <f aca="false">IFERROR(E21*F21,"")</f>
        <v>1.495641</v>
      </c>
      <c r="H21" s="13" t="n">
        <v>107400</v>
      </c>
      <c r="J21" s="14" t="n">
        <f aca="false">IFERROR(LOOKUP(IF(I21="",E21,I21),{0,1,10,100,500,1000,3000,6000,15000,30000,75000},{0,0.4,0.326,0.1726,0.11356,0.07722,0.06762,0.0588,0.04998,0.04704,0.0441}),"")</f>
        <v>0.326</v>
      </c>
      <c r="K21" s="14" t="n">
        <f aca="false">IFERROR(IF(I21="",E21,I21)*J21,"")</f>
        <v>6.846</v>
      </c>
      <c r="L21" s="15" t="s">
        <v>75</v>
      </c>
      <c r="R21" s="13" t="n">
        <v>800</v>
      </c>
      <c r="T21" s="14" t="n">
        <f aca="false">IFERROR(LOOKUP(IF(S21="",E21,S21),{0,1,100,200},{0,0.071221,0.071221,0.062717}),"")</f>
        <v>0.071221</v>
      </c>
      <c r="U21" s="14" t="n">
        <f aca="false">IFERROR(IF(S21="",E21,S21)*T21,"")</f>
        <v>1.495641</v>
      </c>
      <c r="V21" s="15" t="s">
        <v>76</v>
      </c>
    </row>
    <row r="22" customFormat="false" ht="15" hidden="false" customHeight="false" outlineLevel="0" collapsed="false">
      <c r="A22" s="12" t="s">
        <v>77</v>
      </c>
      <c r="B22" s="12" t="s">
        <v>78</v>
      </c>
      <c r="E22" s="13" t="n">
        <f aca="false">BoardQty*1</f>
        <v>1</v>
      </c>
      <c r="F22" s="14" t="n">
        <f aca="true">MINA(INDIRECT(ADDRESS(ROW(),COLUMN(mouser_part_data)+2)),INDIRECT(ADDRESS(ROW(),COLUMN(rs_part_data)+2)),INDIRECT(ADDRESS(ROW(),COLUMN(digikey_part_data)+2)))</f>
        <v>0</v>
      </c>
      <c r="G22" s="14" t="n">
        <f aca="false">IFERROR(E22*F22,"")</f>
        <v>0</v>
      </c>
    </row>
    <row r="23" customFormat="false" ht="15" hidden="false" customHeight="false" outlineLevel="0" collapsed="false">
      <c r="A23" s="12" t="s">
        <v>79</v>
      </c>
      <c r="B23" s="12" t="s">
        <v>80</v>
      </c>
      <c r="C23" s="12" t="s">
        <v>81</v>
      </c>
      <c r="D23" s="12" t="s">
        <v>82</v>
      </c>
      <c r="E23" s="13" t="n">
        <f aca="false">BoardQty*4</f>
        <v>4</v>
      </c>
      <c r="F23" s="14" t="n">
        <f aca="true">MINA(INDIRECT(ADDRESS(ROW(),COLUMN(mouser_part_data)+2)),INDIRECT(ADDRESS(ROW(),COLUMN(rs_part_data)+2)),INDIRECT(ADDRESS(ROW(),COLUMN(digikey_part_data)+2)))</f>
        <v>70.16863</v>
      </c>
      <c r="G23" s="14" t="n">
        <f aca="false">IFERROR(E23*F23,"")</f>
        <v>280.67452</v>
      </c>
      <c r="R23" s="13" t="n">
        <v>9</v>
      </c>
      <c r="T23" s="14" t="n">
        <f aca="false">IFERROR(LOOKUP(IF(S23="",E23,S23),{0,1,5,10},{0,70.16863,66.66073,64.55599}),"")</f>
        <v>70.16863</v>
      </c>
      <c r="U23" s="14" t="n">
        <f aca="false">IFERROR(IF(S23="",E23,S23)*T23,"")</f>
        <v>280.67452</v>
      </c>
      <c r="V23" s="15" t="s">
        <v>83</v>
      </c>
    </row>
    <row r="24" customFormat="false" ht="15" hidden="false" customHeight="false" outlineLevel="0" collapsed="false">
      <c r="A24" s="12" t="s">
        <v>84</v>
      </c>
      <c r="B24" s="12" t="s">
        <v>85</v>
      </c>
      <c r="C24" s="12" t="s">
        <v>81</v>
      </c>
      <c r="D24" s="12" t="s">
        <v>86</v>
      </c>
      <c r="E24" s="13" t="n">
        <f aca="false">BoardQty*4</f>
        <v>4</v>
      </c>
      <c r="F24" s="14" t="n">
        <f aca="true">MINA(INDIRECT(ADDRESS(ROW(),COLUMN(mouser_part_data)+2)),INDIRECT(ADDRESS(ROW(),COLUMN(rs_part_data)+2)),INDIRECT(ADDRESS(ROW(),COLUMN(digikey_part_data)+2)))</f>
        <v>0.75</v>
      </c>
      <c r="G24" s="14" t="n">
        <f aca="false">IFERROR(E24*F24,"")</f>
        <v>3</v>
      </c>
      <c r="H24" s="13" t="n">
        <v>541</v>
      </c>
      <c r="J24" s="14" t="n">
        <f aca="false">IFERROR(LOOKUP(IF(I24="",E24,I24),{0,1,5,10,25,50,100,250,500,1000},{0,0.75,0.626,0.563,0.5,0.45,0.4375,0.425,0.4125,0.375}),"")</f>
        <v>0.75</v>
      </c>
      <c r="K24" s="14" t="n">
        <f aca="false">IFERROR(IF(I24="",E24,I24)*J24,"")</f>
        <v>3</v>
      </c>
      <c r="L24" s="15" t="s">
        <v>87</v>
      </c>
    </row>
    <row r="25" customFormat="false" ht="15" hidden="false" customHeight="false" outlineLevel="0" collapsed="false">
      <c r="A25" s="12" t="s">
        <v>88</v>
      </c>
      <c r="B25" s="12" t="s">
        <v>89</v>
      </c>
      <c r="C25" s="12" t="s">
        <v>90</v>
      </c>
      <c r="E25" s="13" t="n">
        <f aca="false">BoardQty*1</f>
        <v>1</v>
      </c>
      <c r="F25" s="14" t="n">
        <f aca="true">MINA(INDIRECT(ADDRESS(ROW(),COLUMN(mouser_part_data)+2)),INDIRECT(ADDRESS(ROW(),COLUMN(rs_part_data)+2)),INDIRECT(ADDRESS(ROW(),COLUMN(digikey_part_data)+2)))</f>
        <v>0</v>
      </c>
      <c r="G25" s="14" t="n">
        <f aca="false">IFERROR(E25*F25,"")</f>
        <v>0</v>
      </c>
    </row>
    <row r="26" customFormat="false" ht="15" hidden="false" customHeight="false" outlineLevel="0" collapsed="false">
      <c r="A26" s="12" t="s">
        <v>91</v>
      </c>
      <c r="B26" s="12" t="s">
        <v>92</v>
      </c>
      <c r="C26" s="12" t="s">
        <v>93</v>
      </c>
      <c r="E26" s="13" t="n">
        <f aca="false">BoardQty*24</f>
        <v>24</v>
      </c>
      <c r="F26" s="14" t="n">
        <f aca="true">MINA(INDIRECT(ADDRESS(ROW(),COLUMN(mouser_part_data)+2)),INDIRECT(ADDRESS(ROW(),COLUMN(rs_part_data)+2)),INDIRECT(ADDRESS(ROW(),COLUMN(digikey_part_data)+2)))</f>
        <v>0</v>
      </c>
      <c r="G26" s="14" t="n">
        <f aca="false">IFERROR(E26*F26,"")</f>
        <v>0</v>
      </c>
    </row>
    <row r="27" customFormat="false" ht="15" hidden="false" customHeight="false" outlineLevel="0" collapsed="false">
      <c r="A27" s="12" t="s">
        <v>94</v>
      </c>
      <c r="B27" s="12" t="s">
        <v>95</v>
      </c>
      <c r="C27" s="12" t="s">
        <v>96</v>
      </c>
      <c r="D27" s="12" t="s">
        <v>97</v>
      </c>
      <c r="E27" s="13" t="n">
        <f aca="false">BoardQty*2</f>
        <v>2</v>
      </c>
      <c r="F27" s="14" t="n">
        <f aca="true">MINA(INDIRECT(ADDRESS(ROW(),COLUMN(mouser_part_data)+2)),INDIRECT(ADDRESS(ROW(),COLUMN(rs_part_data)+2)),INDIRECT(ADDRESS(ROW(),COLUMN(digikey_part_data)+2)))</f>
        <v>0.98859</v>
      </c>
      <c r="G27" s="14" t="n">
        <f aca="false">IFERROR(E27*F27,"")</f>
        <v>1.97718</v>
      </c>
      <c r="H27" s="13" t="n">
        <v>4021</v>
      </c>
      <c r="J27" s="14" t="n">
        <f aca="false">IFERROR(LOOKUP(IF(I27="",E27,I27),{0,1,10,25,50,100,250,500},{0,1.44,1.35,1.2004,1.1404,1.0804,0.96032,0.9003}),"")</f>
        <v>1.44</v>
      </c>
      <c r="K27" s="14" t="n">
        <f aca="false">IFERROR(IF(I27="",E27,I27)*J27,"")</f>
        <v>2.88</v>
      </c>
      <c r="L27" s="15" t="s">
        <v>98</v>
      </c>
      <c r="R27" s="13" t="n">
        <v>40</v>
      </c>
      <c r="T27" s="14" t="n">
        <f aca="false">IFERROR(LOOKUP(IF(S27="",E27,S27),{0,1,10},{0,0.98859,0.93544}),"")</f>
        <v>0.98859</v>
      </c>
      <c r="U27" s="14" t="n">
        <f aca="false">IFERROR(IF(S27="",E27,S27)*T27,"")</f>
        <v>1.97718</v>
      </c>
      <c r="V27" s="15" t="s">
        <v>99</v>
      </c>
    </row>
    <row r="28" customFormat="false" ht="15" hidden="false" customHeight="false" outlineLevel="0" collapsed="false">
      <c r="A28" s="12" t="s">
        <v>100</v>
      </c>
      <c r="B28" s="12" t="s">
        <v>101</v>
      </c>
      <c r="C28" s="12" t="s">
        <v>102</v>
      </c>
      <c r="D28" s="12" t="s">
        <v>103</v>
      </c>
      <c r="E28" s="13" t="n">
        <f aca="false">BoardQty*1</f>
        <v>1</v>
      </c>
      <c r="F28" s="14" t="n">
        <f aca="true">MINA(INDIRECT(ADDRESS(ROW(),COLUMN(mouser_part_data)+2)),INDIRECT(ADDRESS(ROW(),COLUMN(rs_part_data)+2)),INDIRECT(ADDRESS(ROW(),COLUMN(digikey_part_data)+2)))</f>
        <v>0.410318</v>
      </c>
      <c r="G28" s="14" t="n">
        <f aca="false">IFERROR(E28*F28,"")</f>
        <v>0.410318</v>
      </c>
      <c r="H28" s="13" t="n">
        <v>7271</v>
      </c>
      <c r="J28" s="14" t="n">
        <f aca="false">IFERROR(LOOKUP(IF(I28="",E28,I28),{0,1,10,100,500,1000,3000,5000,10000,25000},{0,0.66,0.58,0.414,0.34776,0.2448,0.2304,0.2232,0.216,0.2128}),"")</f>
        <v>0.66</v>
      </c>
      <c r="K28" s="14" t="n">
        <f aca="false">IFERROR(IF(I28="",E28,I28)*J28,"")</f>
        <v>0.66</v>
      </c>
      <c r="L28" s="15" t="s">
        <v>104</v>
      </c>
      <c r="R28" s="13" t="n">
        <v>650</v>
      </c>
      <c r="T28" s="14" t="n">
        <f aca="false">IFERROR(LOOKUP(IF(S28="",E28,S28),{0,1,10,100},{0,0.410318,0.410318,0.379491}),"")</f>
        <v>0.410318</v>
      </c>
      <c r="U28" s="14" t="n">
        <f aca="false">IFERROR(IF(S28="",E28,S28)*T28,"")</f>
        <v>0.410318</v>
      </c>
      <c r="V28" s="15" t="s">
        <v>105</v>
      </c>
    </row>
    <row r="29" customFormat="false" ht="15" hidden="false" customHeight="false" outlineLevel="0" collapsed="false">
      <c r="A29" s="12" t="s">
        <v>106</v>
      </c>
      <c r="B29" s="12" t="s">
        <v>107</v>
      </c>
      <c r="C29" s="12" t="s">
        <v>107</v>
      </c>
      <c r="D29" s="12" t="s">
        <v>108</v>
      </c>
      <c r="E29" s="13" t="n">
        <f aca="false">BoardQty*1</f>
        <v>1</v>
      </c>
      <c r="F29" s="14" t="n">
        <f aca="true">MINA(INDIRECT(ADDRESS(ROW(),COLUMN(mouser_part_data)+2)),INDIRECT(ADDRESS(ROW(),COLUMN(rs_part_data)+2)),INDIRECT(ADDRESS(ROW(),COLUMN(digikey_part_data)+2)))</f>
        <v>0.098859</v>
      </c>
      <c r="G29" s="14" t="n">
        <f aca="false">IFERROR(E29*F29,"")</f>
        <v>0.098859</v>
      </c>
      <c r="H29" s="13" t="n">
        <v>96218</v>
      </c>
      <c r="J29" s="14" t="n">
        <f aca="false">IFERROR(LOOKUP(IF(I29="",E29,I29),{0,1,10,25,50,100,250,500,1000,5000},{0,0.1,0.091,0.0876,0.0844,0.0798,0.07508,0.07196,0.05475,0.04536}),"")</f>
        <v>0.1</v>
      </c>
      <c r="K29" s="14" t="n">
        <f aca="false">IFERROR(IF(I29="",E29,I29)*J29,"")</f>
        <v>0.1</v>
      </c>
      <c r="L29" s="15" t="s">
        <v>109</v>
      </c>
      <c r="R29" s="13" t="n">
        <v>560</v>
      </c>
      <c r="T29" s="14" t="n">
        <f aca="false">IFERROR(LOOKUP(IF(S29="",E29,S29),{0,1,20,100},{0,0.098859,0.098859,0.092481}),"")</f>
        <v>0.098859</v>
      </c>
      <c r="U29" s="14" t="n">
        <f aca="false">IFERROR(IF(S29="",E29,S29)*T29,"")</f>
        <v>0.098859</v>
      </c>
      <c r="V29" s="15" t="s">
        <v>110</v>
      </c>
    </row>
    <row r="30" customFormat="false" ht="15" hidden="false" customHeight="false" outlineLevel="0" collapsed="false">
      <c r="A30" s="12" t="s">
        <v>111</v>
      </c>
      <c r="B30" s="12" t="s">
        <v>112</v>
      </c>
      <c r="C30" s="17" t="s">
        <v>113</v>
      </c>
      <c r="D30" s="12" t="s">
        <v>114</v>
      </c>
      <c r="E30" s="13" t="n">
        <f aca="false">BoardQty*3</f>
        <v>3</v>
      </c>
      <c r="F30" s="14" t="n">
        <f aca="true">MINA(INDIRECT(ADDRESS(ROW(),COLUMN(mouser_part_data)+2)),INDIRECT(ADDRESS(ROW(),COLUMN(rs_part_data)+2)),INDIRECT(ADDRESS(ROW(),COLUMN(digikey_part_data)+2)))</f>
        <v>0.599532</v>
      </c>
      <c r="G30" s="14" t="n">
        <f aca="false">IFERROR(E30*F30,"")</f>
        <v>1.798596</v>
      </c>
      <c r="R30" s="13" t="n">
        <v>15</v>
      </c>
      <c r="T30" s="14" t="n">
        <f aca="false">IFERROR(LOOKUP(IF(S30="",E30,S30),{0,1,5,75,250,500,1000},{0,0.599532,0.599532,0.550634,0.514492,0.493232,0.46772}),"")</f>
        <v>0.599532</v>
      </c>
      <c r="U30" s="14" t="n">
        <f aca="false">IFERROR(IF(S30="",E30,S30)*T30,"")</f>
        <v>1.798596</v>
      </c>
      <c r="V30" s="15" t="s">
        <v>115</v>
      </c>
    </row>
    <row r="31" customFormat="false" ht="15" hidden="false" customHeight="false" outlineLevel="0" collapsed="false">
      <c r="A31" s="12" t="s">
        <v>116</v>
      </c>
      <c r="B31" s="12" t="s">
        <v>117</v>
      </c>
      <c r="C31" s="12" t="s">
        <v>118</v>
      </c>
      <c r="E31" s="13" t="n">
        <f aca="false">BoardQty*1</f>
        <v>1</v>
      </c>
      <c r="F31" s="14" t="n">
        <f aca="true">MINA(INDIRECT(ADDRESS(ROW(),COLUMN(mouser_part_data)+2)),INDIRECT(ADDRESS(ROW(),COLUMN(rs_part_data)+2)),INDIRECT(ADDRESS(ROW(),COLUMN(digikey_part_data)+2)))</f>
        <v>0</v>
      </c>
      <c r="G31" s="14" t="n">
        <f aca="false">IFERROR(E31*F31,"")</f>
        <v>0</v>
      </c>
    </row>
    <row r="32" customFormat="false" ht="15" hidden="false" customHeight="false" outlineLevel="0" collapsed="false">
      <c r="A32" s="12" t="s">
        <v>119</v>
      </c>
      <c r="B32" s="12" t="s">
        <v>120</v>
      </c>
      <c r="C32" s="12" t="s">
        <v>121</v>
      </c>
      <c r="E32" s="13" t="n">
        <f aca="false">BoardQty*1</f>
        <v>1</v>
      </c>
      <c r="F32" s="14" t="n">
        <f aca="true">MINA(INDIRECT(ADDRESS(ROW(),COLUMN(mouser_part_data)+2)),INDIRECT(ADDRESS(ROW(),COLUMN(rs_part_data)+2)),INDIRECT(ADDRESS(ROW(),COLUMN(digikey_part_data)+2)))</f>
        <v>0</v>
      </c>
      <c r="G32" s="14" t="n">
        <f aca="false">IFERROR(E32*F32,"")</f>
        <v>0</v>
      </c>
    </row>
    <row r="33" customFormat="false" ht="15" hidden="false" customHeight="false" outlineLevel="0" collapsed="false">
      <c r="A33" s="12" t="s">
        <v>122</v>
      </c>
      <c r="B33" s="12" t="s">
        <v>123</v>
      </c>
      <c r="C33" s="12" t="s">
        <v>123</v>
      </c>
      <c r="D33" s="12" t="s">
        <v>124</v>
      </c>
      <c r="E33" s="13" t="n">
        <f aca="false">BoardQty*3</f>
        <v>3</v>
      </c>
      <c r="F33" s="14" t="n">
        <f aca="true">MINA(INDIRECT(ADDRESS(ROW(),COLUMN(mouser_part_data)+2)),INDIRECT(ADDRESS(ROW(),COLUMN(rs_part_data)+2)),INDIRECT(ADDRESS(ROW(),COLUMN(digikey_part_data)+2)))</f>
        <v>1.06</v>
      </c>
      <c r="G33" s="14" t="n">
        <f aca="false">IFERROR(E33*F33,"")</f>
        <v>3.18</v>
      </c>
      <c r="H33" s="13" t="n">
        <v>55547</v>
      </c>
      <c r="J33" s="14" t="n">
        <f aca="false">IFERROR(LOOKUP(IF(I33="",E33,I33),{0,1,10,25,50,100,250,500,1000,2500},{0,1.06,0.932,0.8776,0.841,0.8044,0.73124,0.65812,0.58499,0.53015}),"")</f>
        <v>1.06</v>
      </c>
      <c r="K33" s="14" t="n">
        <f aca="false">IFERROR(IF(I33="",E33,I33)*J33,"")</f>
        <v>3.18</v>
      </c>
      <c r="L33" s="15" t="s">
        <v>125</v>
      </c>
    </row>
    <row r="34" customFormat="false" ht="15" hidden="false" customHeight="false" outlineLevel="0" collapsed="false">
      <c r="A34" s="12" t="s">
        <v>126</v>
      </c>
      <c r="B34" s="12" t="s">
        <v>127</v>
      </c>
      <c r="C34" s="17" t="s">
        <v>128</v>
      </c>
      <c r="D34" s="12" t="s">
        <v>129</v>
      </c>
      <c r="E34" s="13" t="n">
        <f aca="false">BoardQty*3</f>
        <v>3</v>
      </c>
      <c r="F34" s="14" t="n">
        <f aca="true">MINA(INDIRECT(ADDRESS(ROW(),COLUMN(mouser_part_data)+2)),INDIRECT(ADDRESS(ROW(),COLUMN(rs_part_data)+2)),INDIRECT(ADDRESS(ROW(),COLUMN(digikey_part_data)+2)))</f>
        <v>0.12</v>
      </c>
      <c r="G34" s="14" t="n">
        <f aca="false">IFERROR(E34*F34,"")</f>
        <v>0.36</v>
      </c>
      <c r="H34" s="13" t="n">
        <v>58203</v>
      </c>
      <c r="J34" s="14" t="n">
        <f aca="false">IFERROR(LOOKUP(IF(I34="",E34,I34),{0,1,10,100,500,1000,3000,6000,10000,15000,30000,50000,75000,100000,150000,250000},{0,0.12,0.107,0.058,0.03572,0.02435,0.02008,0.01811,0.01575,0.01575,0.01418,0.0126,0.0126,0.01181,0.0105,0.0105}),"")</f>
        <v>0.12</v>
      </c>
      <c r="K34" s="14" t="n">
        <f aca="false">IFERROR(IF(I34="",E34,I34)*J34,"")</f>
        <v>0.36</v>
      </c>
      <c r="L34" s="15" t="s">
        <v>130</v>
      </c>
      <c r="R34" s="13" t="n">
        <v>44</v>
      </c>
      <c r="T34" s="14" t="n">
        <f aca="false">IFERROR(LOOKUP(IF(S34="",E34,S34),{0,1,3},{0,42.19047,40.08573}),"")</f>
        <v>40.08573</v>
      </c>
      <c r="U34" s="14" t="n">
        <f aca="false">IFERROR(IF(S34="",E34,S34)*T34,"")</f>
        <v>120.25719</v>
      </c>
      <c r="V34" s="15" t="s">
        <v>131</v>
      </c>
    </row>
    <row r="35" customFormat="false" ht="15" hidden="false" customHeight="false" outlineLevel="0" collapsed="false">
      <c r="A35" s="12" t="s">
        <v>132</v>
      </c>
      <c r="B35" s="12" t="s">
        <v>133</v>
      </c>
      <c r="C35" s="12" t="s">
        <v>26</v>
      </c>
      <c r="D35" s="12" t="s">
        <v>134</v>
      </c>
      <c r="E35" s="13" t="n">
        <f aca="false">BoardQty*1</f>
        <v>1</v>
      </c>
      <c r="F35" s="14" t="n">
        <f aca="true">MINA(INDIRECT(ADDRESS(ROW(),COLUMN(mouser_part_data)+2)),INDIRECT(ADDRESS(ROW(),COLUMN(rs_part_data)+2)),INDIRECT(ADDRESS(ROW(),COLUMN(digikey_part_data)+2)))</f>
        <v>0.1</v>
      </c>
      <c r="G35" s="14" t="n">
        <f aca="false">IFERROR(E35*F35,"")</f>
        <v>0.1</v>
      </c>
      <c r="H35" s="13" t="n">
        <v>208764</v>
      </c>
      <c r="J35" s="14" t="n">
        <f aca="false">IFERROR(LOOKUP(IF(I35="",E35,I35),{0,1,10,100,1000,2500,5000,10000,25000,50000,125000},{0,0.1,0.017,0.0067,0.00303,0.00263,0.00217,0.00189,0.00166,0.00152,0.00151}),"")</f>
        <v>0.1</v>
      </c>
      <c r="K35" s="14" t="n">
        <f aca="false">IFERROR(IF(I35="",E35,I35)*J35,"")</f>
        <v>0.1</v>
      </c>
      <c r="L35" s="15" t="s">
        <v>135</v>
      </c>
    </row>
    <row r="36" customFormat="false" ht="15" hidden="false" customHeight="false" outlineLevel="0" collapsed="false">
      <c r="A36" s="12" t="s">
        <v>136</v>
      </c>
      <c r="B36" s="12" t="s">
        <v>137</v>
      </c>
      <c r="C36" s="12" t="s">
        <v>26</v>
      </c>
      <c r="D36" s="12" t="s">
        <v>138</v>
      </c>
      <c r="E36" s="13" t="n">
        <f aca="false">BoardQty*2</f>
        <v>2</v>
      </c>
      <c r="F36" s="14" t="n">
        <f aca="true">MINA(INDIRECT(ADDRESS(ROW(),COLUMN(mouser_part_data)+2)),INDIRECT(ADDRESS(ROW(),COLUMN(rs_part_data)+2)),INDIRECT(ADDRESS(ROW(),COLUMN(digikey_part_data)+2)))</f>
        <v>0.1</v>
      </c>
      <c r="G36" s="14" t="n">
        <f aca="false">IFERROR(E36*F36,"")</f>
        <v>0.2</v>
      </c>
      <c r="H36" s="13" t="n">
        <v>1048143</v>
      </c>
      <c r="J36" s="14" t="n">
        <f aca="false">IFERROR(LOOKUP(IF(I36="",E36,I36),{0,1,10,100,1000,2500,5000,10000,25000,50000,125000},{0,0.1,0.017,0.0067,0.00303,0.00263,0.00217,0.00189,0.00166,0.00152,0.00151}),"")</f>
        <v>0.1</v>
      </c>
      <c r="K36" s="14" t="n">
        <f aca="false">IFERROR(IF(I36="",E36,I36)*J36,"")</f>
        <v>0.2</v>
      </c>
      <c r="L36" s="15" t="s">
        <v>139</v>
      </c>
    </row>
    <row r="37" customFormat="false" ht="15" hidden="false" customHeight="false" outlineLevel="0" collapsed="false">
      <c r="A37" s="12" t="s">
        <v>140</v>
      </c>
      <c r="B37" s="12" t="s">
        <v>141</v>
      </c>
      <c r="C37" s="12" t="s">
        <v>26</v>
      </c>
      <c r="D37" s="12" t="s">
        <v>134</v>
      </c>
      <c r="E37" s="13" t="n">
        <f aca="false">BoardQty*1</f>
        <v>1</v>
      </c>
      <c r="F37" s="14" t="n">
        <f aca="true">MINA(INDIRECT(ADDRESS(ROW(),COLUMN(mouser_part_data)+2)),INDIRECT(ADDRESS(ROW(),COLUMN(rs_part_data)+2)),INDIRECT(ADDRESS(ROW(),COLUMN(digikey_part_data)+2)))</f>
        <v>0.1</v>
      </c>
      <c r="G37" s="14" t="n">
        <f aca="false">IFERROR(E37*F37,"")</f>
        <v>0.1</v>
      </c>
      <c r="H37" s="13" t="n">
        <v>208764</v>
      </c>
      <c r="J37" s="14" t="n">
        <f aca="false">IFERROR(LOOKUP(IF(I37="",E37,I37),{0,1,10,100,1000,2500,5000,10000,25000,50000,125000},{0,0.1,0.017,0.0067,0.00303,0.00263,0.00217,0.00189,0.00166,0.00152,0.00151}),"")</f>
        <v>0.1</v>
      </c>
      <c r="K37" s="14" t="n">
        <f aca="false">IFERROR(IF(I37="",E37,I37)*J37,"")</f>
        <v>0.1</v>
      </c>
      <c r="L37" s="15" t="s">
        <v>135</v>
      </c>
    </row>
    <row r="38" customFormat="false" ht="15" hidden="false" customHeight="false" outlineLevel="0" collapsed="false">
      <c r="A38" s="12" t="s">
        <v>142</v>
      </c>
      <c r="B38" s="12" t="s">
        <v>143</v>
      </c>
      <c r="C38" s="12" t="s">
        <v>26</v>
      </c>
      <c r="D38" s="12" t="s">
        <v>144</v>
      </c>
      <c r="E38" s="13" t="n">
        <f aca="false">BoardQty*11</f>
        <v>11</v>
      </c>
      <c r="F38" s="14" t="n">
        <f aca="true">MINA(INDIRECT(ADDRESS(ROW(),COLUMN(mouser_part_data)+2)),INDIRECT(ADDRESS(ROW(),COLUMN(rs_part_data)+2)),INDIRECT(ADDRESS(ROW(),COLUMN(digikey_part_data)+2)))</f>
        <v>0.017</v>
      </c>
      <c r="G38" s="14" t="n">
        <f aca="false">IFERROR(E38*F38,"")</f>
        <v>0.187</v>
      </c>
      <c r="H38" s="13" t="n">
        <v>352500</v>
      </c>
      <c r="J38" s="14" t="n">
        <f aca="false">IFERROR(LOOKUP(IF(I38="",E38,I38),{0,1,10,100,1000,2500,5000,10000,25000,30000,50000,100000,125000},{0,0.1,0.017,0.0067,0.00303,0.00263,0.0023,0.00182,0.00166,0.0016,0.00146,0.00145,0.00151}),"")</f>
        <v>0.017</v>
      </c>
      <c r="K38" s="14" t="n">
        <f aca="false">IFERROR(IF(I38="",E38,I38)*J38,"")</f>
        <v>0.187</v>
      </c>
      <c r="L38" s="15" t="s">
        <v>145</v>
      </c>
    </row>
    <row r="39" customFormat="false" ht="15" hidden="false" customHeight="false" outlineLevel="0" collapsed="false">
      <c r="A39" s="12" t="s">
        <v>146</v>
      </c>
      <c r="B39" s="12" t="s">
        <v>147</v>
      </c>
      <c r="C39" s="12" t="s">
        <v>26</v>
      </c>
      <c r="D39" s="12" t="s">
        <v>148</v>
      </c>
      <c r="E39" s="13" t="n">
        <f aca="false">BoardQty*7</f>
        <v>7</v>
      </c>
      <c r="F39" s="14" t="n">
        <f aca="true">MINA(INDIRECT(ADDRESS(ROW(),COLUMN(mouser_part_data)+2)),INDIRECT(ADDRESS(ROW(),COLUMN(rs_part_data)+2)),INDIRECT(ADDRESS(ROW(),COLUMN(digikey_part_data)+2)))</f>
        <v>0.1</v>
      </c>
      <c r="G39" s="14" t="n">
        <f aca="false">IFERROR(E39*F39,"")</f>
        <v>0.7</v>
      </c>
      <c r="H39" s="13" t="n">
        <v>1102232</v>
      </c>
      <c r="J39" s="14" t="n">
        <f aca="false">IFERROR(LOOKUP(IF(I39="",E39,I39),{0,1,10,100,1000,2500,5000,10000,25000,50000,125000},{0,0.1,0.017,0.0067,0.00303,0.00263,0.00217,0.00189,0.00166,0.00152,0.00151}),"")</f>
        <v>0.1</v>
      </c>
      <c r="K39" s="14" t="n">
        <f aca="false">IFERROR(IF(I39="",E39,I39)*J39,"")</f>
        <v>0.7</v>
      </c>
      <c r="L39" s="15" t="s">
        <v>149</v>
      </c>
    </row>
    <row r="40" customFormat="false" ht="15" hidden="false" customHeight="false" outlineLevel="0" collapsed="false">
      <c r="A40" s="12" t="s">
        <v>150</v>
      </c>
      <c r="B40" s="12" t="s">
        <v>151</v>
      </c>
      <c r="C40" s="12" t="s">
        <v>26</v>
      </c>
      <c r="E40" s="13" t="n">
        <f aca="false">BoardQty*1</f>
        <v>1</v>
      </c>
      <c r="F40" s="14" t="n">
        <f aca="true">MINA(INDIRECT(ADDRESS(ROW(),COLUMN(mouser_part_data)+2)),INDIRECT(ADDRESS(ROW(),COLUMN(rs_part_data)+2)),INDIRECT(ADDRESS(ROW(),COLUMN(digikey_part_data)+2)))</f>
        <v>0</v>
      </c>
      <c r="G40" s="14" t="n">
        <f aca="false">IFERROR(E40*F40,"")</f>
        <v>0</v>
      </c>
    </row>
    <row r="41" customFormat="false" ht="15" hidden="false" customHeight="false" outlineLevel="0" collapsed="false">
      <c r="A41" s="12" t="s">
        <v>152</v>
      </c>
      <c r="B41" s="12" t="s">
        <v>153</v>
      </c>
      <c r="C41" s="12" t="s">
        <v>26</v>
      </c>
      <c r="D41" s="12" t="s">
        <v>154</v>
      </c>
      <c r="E41" s="13" t="n">
        <f aca="false">BoardQty*27</f>
        <v>27</v>
      </c>
      <c r="F41" s="14" t="n">
        <f aca="true">MINA(INDIRECT(ADDRESS(ROW(),COLUMN(mouser_part_data)+2)),INDIRECT(ADDRESS(ROW(),COLUMN(rs_part_data)+2)),INDIRECT(ADDRESS(ROW(),COLUMN(digikey_part_data)+2)))</f>
        <v>0.017</v>
      </c>
      <c r="G41" s="14" t="n">
        <f aca="false">IFERROR(E41*F41,"")</f>
        <v>0.459</v>
      </c>
      <c r="H41" s="13" t="n">
        <v>388196</v>
      </c>
      <c r="J41" s="14" t="n">
        <f aca="false">IFERROR(LOOKUP(IF(I41="",E41,I41),{0,1,10,100,1000,2500,5000,10000,25000,50000,125000},{0,0.1,0.017,0.0067,0.00303,0.00263,0.00217,0.00189,0.00166,0.00152,0.00151}),"")</f>
        <v>0.017</v>
      </c>
      <c r="K41" s="14" t="n">
        <f aca="false">IFERROR(IF(I41="",E41,I41)*J41,"")</f>
        <v>0.459</v>
      </c>
      <c r="L41" s="15" t="s">
        <v>155</v>
      </c>
    </row>
    <row r="42" customFormat="false" ht="15" hidden="false" customHeight="false" outlineLevel="0" collapsed="false">
      <c r="A42" s="12" t="s">
        <v>156</v>
      </c>
      <c r="B42" s="12" t="s">
        <v>157</v>
      </c>
      <c r="C42" s="12" t="s">
        <v>26</v>
      </c>
      <c r="D42" s="12" t="s">
        <v>138</v>
      </c>
      <c r="E42" s="13" t="n">
        <f aca="false">BoardQty*1</f>
        <v>1</v>
      </c>
      <c r="F42" s="14" t="n">
        <f aca="true">MINA(INDIRECT(ADDRESS(ROW(),COLUMN(mouser_part_data)+2)),INDIRECT(ADDRESS(ROW(),COLUMN(rs_part_data)+2)),INDIRECT(ADDRESS(ROW(),COLUMN(digikey_part_data)+2)))</f>
        <v>0.1</v>
      </c>
      <c r="G42" s="14" t="n">
        <f aca="false">IFERROR(E42*F42,"")</f>
        <v>0.1</v>
      </c>
      <c r="H42" s="13" t="n">
        <v>1048143</v>
      </c>
      <c r="J42" s="14" t="n">
        <f aca="false">IFERROR(LOOKUP(IF(I42="",E42,I42),{0,1,10,100,1000,2500,5000,10000,25000,50000,125000},{0,0.1,0.017,0.0067,0.00303,0.00263,0.00217,0.00189,0.00166,0.00152,0.00151}),"")</f>
        <v>0.1</v>
      </c>
      <c r="K42" s="14" t="n">
        <f aca="false">IFERROR(IF(I42="",E42,I42)*J42,"")</f>
        <v>0.1</v>
      </c>
      <c r="L42" s="15" t="s">
        <v>139</v>
      </c>
    </row>
    <row r="43" customFormat="false" ht="15" hidden="false" customHeight="false" outlineLevel="0" collapsed="false">
      <c r="A43" s="12" t="s">
        <v>158</v>
      </c>
      <c r="B43" s="12" t="s">
        <v>159</v>
      </c>
      <c r="C43" s="12" t="s">
        <v>26</v>
      </c>
      <c r="D43" s="12" t="s">
        <v>160</v>
      </c>
      <c r="E43" s="13" t="n">
        <f aca="false">BoardQty*1</f>
        <v>1</v>
      </c>
      <c r="F43" s="14" t="n">
        <f aca="true">MINA(INDIRECT(ADDRESS(ROW(),COLUMN(mouser_part_data)+2)),INDIRECT(ADDRESS(ROW(),COLUMN(rs_part_data)+2)),INDIRECT(ADDRESS(ROW(),COLUMN(digikey_part_data)+2)))</f>
        <v>0.1</v>
      </c>
      <c r="G43" s="14" t="n">
        <f aca="false">IFERROR(E43*F43,"")</f>
        <v>0.1</v>
      </c>
      <c r="H43" s="13" t="n">
        <v>593834</v>
      </c>
      <c r="J43" s="14" t="n">
        <f aca="false">IFERROR(LOOKUP(IF(I43="",E43,I43),{0,1,10,100,1000,2500,5000,10000,25000,50000,125000},{0,0.1,0.017,0.0067,0.00303,0.00263,0.00217,0.00189,0.00166,0.00152,0.00151}),"")</f>
        <v>0.1</v>
      </c>
      <c r="K43" s="14" t="n">
        <f aca="false">IFERROR(IF(I43="",E43,I43)*J43,"")</f>
        <v>0.1</v>
      </c>
      <c r="L43" s="15" t="s">
        <v>161</v>
      </c>
    </row>
    <row r="44" customFormat="false" ht="15" hidden="false" customHeight="false" outlineLevel="0" collapsed="false">
      <c r="A44" s="12" t="s">
        <v>162</v>
      </c>
      <c r="C44" s="12" t="s">
        <v>26</v>
      </c>
      <c r="D44" s="12" t="s">
        <v>143</v>
      </c>
      <c r="E44" s="13" t="n">
        <f aca="false">BoardQty*1</f>
        <v>1</v>
      </c>
      <c r="F44" s="14" t="n">
        <f aca="true">MINA(INDIRECT(ADDRESS(ROW(),COLUMN(mouser_part_data)+2)),INDIRECT(ADDRESS(ROW(),COLUMN(rs_part_data)+2)),INDIRECT(ADDRESS(ROW(),COLUMN(digikey_part_data)+2)))</f>
        <v>0.02126</v>
      </c>
      <c r="G44" s="14" t="n">
        <f aca="false">IFERROR(E44*F44,"")</f>
        <v>0.02126</v>
      </c>
      <c r="R44" s="13" t="n">
        <v>1640</v>
      </c>
      <c r="T44" s="14" t="n">
        <f aca="false">IFERROR(LOOKUP(IF(S44="",E44,S44),{0,1,10,500},{0,0.02126,0.02126,0.014882}),"")</f>
        <v>0.02126</v>
      </c>
      <c r="U44" s="14" t="n">
        <f aca="false">IFERROR(IF(S44="",E44,S44)*T44,"")</f>
        <v>0.02126</v>
      </c>
      <c r="V44" s="15" t="s">
        <v>163</v>
      </c>
    </row>
    <row r="45" customFormat="false" ht="15" hidden="false" customHeight="false" outlineLevel="0" collapsed="false">
      <c r="A45" s="12" t="s">
        <v>164</v>
      </c>
      <c r="B45" s="12" t="s">
        <v>165</v>
      </c>
      <c r="C45" s="12" t="s">
        <v>26</v>
      </c>
      <c r="E45" s="13" t="n">
        <f aca="false">BoardQty*44</f>
        <v>44</v>
      </c>
      <c r="F45" s="14" t="n">
        <f aca="true">MINA(INDIRECT(ADDRESS(ROW(),COLUMN(mouser_part_data)+2)),INDIRECT(ADDRESS(ROW(),COLUMN(rs_part_data)+2)),INDIRECT(ADDRESS(ROW(),COLUMN(digikey_part_data)+2)))</f>
        <v>0</v>
      </c>
      <c r="G45" s="14" t="n">
        <f aca="false">IFERROR(E45*F45,"")</f>
        <v>0</v>
      </c>
    </row>
    <row r="46" customFormat="false" ht="15" hidden="false" customHeight="false" outlineLevel="0" collapsed="false">
      <c r="A46" s="12" t="s">
        <v>166</v>
      </c>
      <c r="B46" s="12" t="s">
        <v>167</v>
      </c>
      <c r="C46" s="12" t="s">
        <v>26</v>
      </c>
      <c r="E46" s="13" t="n">
        <f aca="false">BoardQty*1</f>
        <v>1</v>
      </c>
      <c r="F46" s="14" t="n">
        <f aca="true">MINA(INDIRECT(ADDRESS(ROW(),COLUMN(mouser_part_data)+2)),INDIRECT(ADDRESS(ROW(),COLUMN(rs_part_data)+2)),INDIRECT(ADDRESS(ROW(),COLUMN(digikey_part_data)+2)))</f>
        <v>0</v>
      </c>
      <c r="G46" s="14" t="n">
        <f aca="false">IFERROR(E46*F46,"")</f>
        <v>0</v>
      </c>
    </row>
    <row r="47" customFormat="false" ht="15" hidden="false" customHeight="false" outlineLevel="0" collapsed="false">
      <c r="A47" s="12" t="s">
        <v>168</v>
      </c>
      <c r="B47" s="12" t="s">
        <v>165</v>
      </c>
      <c r="C47" s="12" t="s">
        <v>26</v>
      </c>
      <c r="E47" s="13" t="n">
        <f aca="false">BoardQty*1</f>
        <v>1</v>
      </c>
      <c r="F47" s="14" t="n">
        <f aca="true">MINA(INDIRECT(ADDRESS(ROW(),COLUMN(mouser_part_data)+2)),INDIRECT(ADDRESS(ROW(),COLUMN(rs_part_data)+2)),INDIRECT(ADDRESS(ROW(),COLUMN(digikey_part_data)+2)))</f>
        <v>0</v>
      </c>
      <c r="G47" s="14" t="n">
        <f aca="false">IFERROR(E47*F47,"")</f>
        <v>0</v>
      </c>
    </row>
    <row r="48" customFormat="false" ht="15" hidden="false" customHeight="false" outlineLevel="0" collapsed="false">
      <c r="A48" s="12" t="s">
        <v>169</v>
      </c>
      <c r="B48" s="12" t="s">
        <v>170</v>
      </c>
      <c r="C48" s="12" t="s">
        <v>26</v>
      </c>
      <c r="E48" s="13" t="n">
        <f aca="false">BoardQty*1</f>
        <v>1</v>
      </c>
      <c r="F48" s="14" t="n">
        <f aca="true">MINA(INDIRECT(ADDRESS(ROW(),COLUMN(mouser_part_data)+2)),INDIRECT(ADDRESS(ROW(),COLUMN(rs_part_data)+2)),INDIRECT(ADDRESS(ROW(),COLUMN(digikey_part_data)+2)))</f>
        <v>0</v>
      </c>
      <c r="G48" s="14" t="n">
        <f aca="false">IFERROR(E48*F48,"")</f>
        <v>0</v>
      </c>
    </row>
    <row r="49" customFormat="false" ht="15" hidden="false" customHeight="false" outlineLevel="0" collapsed="false">
      <c r="A49" s="12" t="s">
        <v>171</v>
      </c>
      <c r="B49" s="12" t="s">
        <v>172</v>
      </c>
      <c r="C49" s="12" t="s">
        <v>26</v>
      </c>
      <c r="E49" s="13" t="n">
        <f aca="false">BoardQty*1</f>
        <v>1</v>
      </c>
      <c r="F49" s="14" t="n">
        <f aca="true">MINA(INDIRECT(ADDRESS(ROW(),COLUMN(mouser_part_data)+2)),INDIRECT(ADDRESS(ROW(),COLUMN(rs_part_data)+2)),INDIRECT(ADDRESS(ROW(),COLUMN(digikey_part_data)+2)))</f>
        <v>0</v>
      </c>
      <c r="G49" s="14" t="n">
        <f aca="false">IFERROR(E49*F49,"")</f>
        <v>0</v>
      </c>
    </row>
    <row r="50" customFormat="false" ht="15" hidden="false" customHeight="false" outlineLevel="0" collapsed="false">
      <c r="A50" s="12" t="s">
        <v>173</v>
      </c>
      <c r="B50" s="12" t="s">
        <v>174</v>
      </c>
      <c r="C50" s="12" t="s">
        <v>175</v>
      </c>
      <c r="E50" s="13" t="n">
        <f aca="false">BoardQty*4</f>
        <v>4</v>
      </c>
      <c r="F50" s="14" t="n">
        <f aca="true">MINA(INDIRECT(ADDRESS(ROW(),COLUMN(mouser_part_data)+2)),INDIRECT(ADDRESS(ROW(),COLUMN(rs_part_data)+2)),INDIRECT(ADDRESS(ROW(),COLUMN(digikey_part_data)+2)))</f>
        <v>0</v>
      </c>
      <c r="G50" s="14" t="n">
        <f aca="false">IFERROR(E50*F50,"")</f>
        <v>0</v>
      </c>
    </row>
    <row r="51" customFormat="false" ht="15" hidden="false" customHeight="false" outlineLevel="0" collapsed="false">
      <c r="A51" s="12" t="s">
        <v>176</v>
      </c>
      <c r="B51" s="12" t="s">
        <v>177</v>
      </c>
      <c r="C51" s="12" t="s">
        <v>178</v>
      </c>
      <c r="D51" s="12" t="s">
        <v>179</v>
      </c>
      <c r="E51" s="13" t="n">
        <f aca="false">BoardQty*1</f>
        <v>1</v>
      </c>
      <c r="F51" s="14" t="n">
        <f aca="true">MINA(INDIRECT(ADDRESS(ROW(),COLUMN(mouser_part_data)+2)),INDIRECT(ADDRESS(ROW(),COLUMN(rs_part_data)+2)),INDIRECT(ADDRESS(ROW(),COLUMN(digikey_part_data)+2)))</f>
        <v>2.89</v>
      </c>
      <c r="G51" s="14" t="n">
        <f aca="false">IFERROR(E51*F51,"")</f>
        <v>2.89</v>
      </c>
      <c r="H51" s="13" t="n">
        <v>8918</v>
      </c>
      <c r="J51" s="14" t="n">
        <f aca="false">IFERROR(LOOKUP(IF(I51="",E51,I51),{0,1,10,100,500,1000,3500},{0,2.89,2.593,2.0842,1.71238,1.1875,1.1875}),"")</f>
        <v>2.89</v>
      </c>
      <c r="K51" s="14" t="n">
        <f aca="false">IFERROR(IF(I51="",E51,I51)*J51,"")</f>
        <v>2.89</v>
      </c>
      <c r="L51" s="15" t="s">
        <v>180</v>
      </c>
    </row>
    <row r="52" customFormat="false" ht="15" hidden="false" customHeight="false" outlineLevel="0" collapsed="false">
      <c r="A52" s="12" t="s">
        <v>181</v>
      </c>
      <c r="B52" s="12" t="s">
        <v>182</v>
      </c>
      <c r="C52" s="12" t="s">
        <v>183</v>
      </c>
      <c r="D52" s="12" t="s">
        <v>184</v>
      </c>
      <c r="E52" s="13" t="n">
        <f aca="false">BoardQty*1</f>
        <v>1</v>
      </c>
      <c r="F52" s="14" t="n">
        <f aca="true">MINA(INDIRECT(ADDRESS(ROW(),COLUMN(mouser_part_data)+2)),INDIRECT(ADDRESS(ROW(),COLUMN(rs_part_data)+2)),INDIRECT(ADDRESS(ROW(),COLUMN(digikey_part_data)+2)))</f>
        <v>0.63</v>
      </c>
      <c r="G52" s="14" t="n">
        <f aca="false">IFERROR(E52*F52,"")</f>
        <v>0.63</v>
      </c>
      <c r="H52" s="13" t="n">
        <v>2132</v>
      </c>
      <c r="J52" s="14" t="n">
        <f aca="false">IFERROR(LOOKUP(IF(I52="",E52,I52),{0,1,10,100,500,1000,2000,6000,10000},{0,0.63,0.551,0.4222,0.33372,0.26698,0.2349,0.2187,0.2106}),"")</f>
        <v>0.63</v>
      </c>
      <c r="K52" s="14" t="n">
        <f aca="false">IFERROR(IF(I52="",E52,I52)*J52,"")</f>
        <v>0.63</v>
      </c>
      <c r="L52" s="15" t="s">
        <v>185</v>
      </c>
    </row>
    <row r="53" customFormat="false" ht="15" hidden="false" customHeight="false" outlineLevel="0" collapsed="false">
      <c r="A53" s="12" t="s">
        <v>186</v>
      </c>
      <c r="B53" s="12" t="s">
        <v>187</v>
      </c>
      <c r="C53" s="12" t="s">
        <v>183</v>
      </c>
      <c r="D53" s="12" t="s">
        <v>188</v>
      </c>
      <c r="E53" s="13" t="n">
        <f aca="false">BoardQty*3</f>
        <v>3</v>
      </c>
      <c r="F53" s="14" t="n">
        <f aca="true">MINA(INDIRECT(ADDRESS(ROW(),COLUMN(mouser_part_data)+2)),INDIRECT(ADDRESS(ROW(),COLUMN(rs_part_data)+2)),INDIRECT(ADDRESS(ROW(),COLUMN(digikey_part_data)+2)))</f>
        <v>0.28701</v>
      </c>
      <c r="G53" s="14" t="n">
        <f aca="false">IFERROR(E53*F53,"")</f>
        <v>0.86103</v>
      </c>
      <c r="H53" s="13" t="n">
        <v>13549</v>
      </c>
      <c r="J53" s="14" t="n">
        <f aca="false">IFERROR(LOOKUP(IF(I53="",E53,I53),{0,1,10,100,500,1000,1250,2500,2750,5000,12500},{0,0.45,0.368,0.2505,0.18788,0.1409,0.3696,0.1254,0.14105,0.1178,0.1102}),"")</f>
        <v>0.45</v>
      </c>
      <c r="K53" s="14" t="n">
        <f aca="false">IFERROR(IF(I53="",E53,I53)*J53,"")</f>
        <v>1.35</v>
      </c>
      <c r="L53" s="15" t="s">
        <v>189</v>
      </c>
      <c r="R53" s="13" t="n">
        <v>380</v>
      </c>
      <c r="T53" s="14" t="n">
        <f aca="false">IFERROR(LOOKUP(IF(S53="",E53,S53),{0,1,10,250},{0,0.28701,0.28701,0.183899}),"")</f>
        <v>0.28701</v>
      </c>
      <c r="U53" s="14" t="n">
        <f aca="false">IFERROR(IF(S53="",E53,S53)*T53,"")</f>
        <v>0.86103</v>
      </c>
      <c r="V53" s="15" t="s">
        <v>190</v>
      </c>
    </row>
    <row r="54" customFormat="false" ht="15" hidden="false" customHeight="false" outlineLevel="0" collapsed="false">
      <c r="A54" s="12" t="s">
        <v>191</v>
      </c>
      <c r="B54" s="12" t="s">
        <v>192</v>
      </c>
      <c r="C54" s="12" t="s">
        <v>193</v>
      </c>
      <c r="D54" s="12" t="s">
        <v>194</v>
      </c>
      <c r="E54" s="13" t="n">
        <f aca="false">BoardQty*1</f>
        <v>1</v>
      </c>
      <c r="F54" s="14" t="n">
        <f aca="true">MINA(INDIRECT(ADDRESS(ROW(),COLUMN(mouser_part_data)+2)),INDIRECT(ADDRESS(ROW(),COLUMN(rs_part_data)+2)),INDIRECT(ADDRESS(ROW(),COLUMN(digikey_part_data)+2)))</f>
        <v>0</v>
      </c>
      <c r="G54" s="14" t="n">
        <f aca="false">IFERROR(E54*F54,"")</f>
        <v>0</v>
      </c>
      <c r="H54" s="16" t="s">
        <v>48</v>
      </c>
      <c r="L54" s="15" t="s">
        <v>195</v>
      </c>
    </row>
    <row r="55" customFormat="false" ht="15" hidden="false" customHeight="false" outlineLevel="0" collapsed="false">
      <c r="A55" s="12" t="s">
        <v>196</v>
      </c>
      <c r="B55" s="12" t="s">
        <v>197</v>
      </c>
      <c r="C55" s="12" t="s">
        <v>198</v>
      </c>
      <c r="D55" s="12" t="s">
        <v>199</v>
      </c>
      <c r="E55" s="13" t="n">
        <f aca="false">BoardQty*1</f>
        <v>1</v>
      </c>
      <c r="F55" s="14" t="n">
        <f aca="true">MINA(INDIRECT(ADDRESS(ROW(),COLUMN(mouser_part_data)+2)),INDIRECT(ADDRESS(ROW(),COLUMN(rs_part_data)+2)),INDIRECT(ADDRESS(ROW(),COLUMN(digikey_part_data)+2)))</f>
        <v>1.35</v>
      </c>
      <c r="G55" s="14" t="n">
        <f aca="false">IFERROR(E55*F55,"")</f>
        <v>1.35</v>
      </c>
      <c r="H55" s="13" t="n">
        <v>2986</v>
      </c>
      <c r="J55" s="14" t="n">
        <f aca="false">IFERROR(LOOKUP(IF(I55="",E55,I55),{0,1,10,100,500,1000,2000,6000,10000},{0,1.35,1.209,0.9429,0.77888,0.61491,0.5572,0.52934,0.50944}),"")</f>
        <v>1.35</v>
      </c>
      <c r="K55" s="14" t="n">
        <f aca="false">IFERROR(IF(I55="",E55,I55)*J55,"")</f>
        <v>1.35</v>
      </c>
      <c r="L55" s="15" t="s">
        <v>200</v>
      </c>
    </row>
    <row r="56" customFormat="false" ht="15" hidden="false" customHeight="false" outlineLevel="0" collapsed="false">
      <c r="A56" s="12" t="s">
        <v>201</v>
      </c>
      <c r="B56" s="12" t="s">
        <v>202</v>
      </c>
      <c r="C56" s="12" t="s">
        <v>202</v>
      </c>
      <c r="D56" s="12" t="s">
        <v>203</v>
      </c>
      <c r="E56" s="13" t="n">
        <f aca="false">BoardQty*1</f>
        <v>1</v>
      </c>
      <c r="F56" s="14" t="n">
        <f aca="true">MINA(INDIRECT(ADDRESS(ROW(),COLUMN(mouser_part_data)+2)),INDIRECT(ADDRESS(ROW(),COLUMN(rs_part_data)+2)),INDIRECT(ADDRESS(ROW(),COLUMN(digikey_part_data)+2)))</f>
        <v>0.58</v>
      </c>
      <c r="G56" s="14" t="n">
        <f aca="false">IFERROR(E56*F56,"")</f>
        <v>0.58</v>
      </c>
      <c r="H56" s="13" t="n">
        <v>63265</v>
      </c>
      <c r="J56" s="14" t="n">
        <f aca="false">IFERROR(LOOKUP(IF(I56="",E56,I56),{0,1,10,100,500,1000,2500,5000,12500,25000},{0,0.58,0.497,0.371,0.2915,0.22525,0.22063,0.20639,0.19216,0.1822}),"")</f>
        <v>0.58</v>
      </c>
      <c r="K56" s="14" t="n">
        <f aca="false">IFERROR(IF(I56="",E56,I56)*J56,"")</f>
        <v>0.58</v>
      </c>
      <c r="L56" s="15" t="s">
        <v>204</v>
      </c>
    </row>
    <row r="57" customFormat="false" ht="15" hidden="false" customHeight="false" outlineLevel="0" collapsed="false">
      <c r="A57" s="12" t="s">
        <v>205</v>
      </c>
      <c r="B57" s="12" t="s">
        <v>206</v>
      </c>
      <c r="C57" s="12" t="s">
        <v>193</v>
      </c>
      <c r="D57" s="12" t="s">
        <v>207</v>
      </c>
      <c r="E57" s="13" t="n">
        <f aca="false">BoardQty*4</f>
        <v>4</v>
      </c>
      <c r="F57" s="14" t="n">
        <f aca="true">MINA(INDIRECT(ADDRESS(ROW(),COLUMN(mouser_part_data)+2)),INDIRECT(ADDRESS(ROW(),COLUMN(rs_part_data)+2)),INDIRECT(ADDRESS(ROW(),COLUMN(digikey_part_data)+2)))</f>
        <v>0.43</v>
      </c>
      <c r="G57" s="14" t="n">
        <f aca="false">IFERROR(E57*F57,"")</f>
        <v>1.72</v>
      </c>
      <c r="H57" s="13" t="n">
        <v>8896</v>
      </c>
      <c r="J57" s="14" t="n">
        <f aca="false">IFERROR(LOOKUP(IF(I57="",E57,I57),{0,1,10,100,500,1000,2500,5000,12500,25000,62500,125000},{0,0.43,0.325,0.2025,0.13858,0.1066,0.09324,0.08806,0.08029,0.07511,0.06734,0.06475}),"")</f>
        <v>0.43</v>
      </c>
      <c r="K57" s="14" t="n">
        <f aca="false">IFERROR(IF(I57="",E57,I57)*J57,"")</f>
        <v>1.72</v>
      </c>
      <c r="L57" s="15" t="s">
        <v>208</v>
      </c>
    </row>
    <row r="58" customFormat="false" ht="15" hidden="false" customHeight="false" outlineLevel="0" collapsed="false">
      <c r="A58" s="12" t="s">
        <v>209</v>
      </c>
      <c r="B58" s="12" t="s">
        <v>210</v>
      </c>
      <c r="C58" s="12" t="s">
        <v>193</v>
      </c>
      <c r="D58" s="12" t="s">
        <v>210</v>
      </c>
      <c r="E58" s="13" t="n">
        <f aca="false">BoardQty*4</f>
        <v>4</v>
      </c>
      <c r="F58" s="14" t="n">
        <f aca="true">MINA(INDIRECT(ADDRESS(ROW(),COLUMN(mouser_part_data)+2)),INDIRECT(ADDRESS(ROW(),COLUMN(rs_part_data)+2)),INDIRECT(ADDRESS(ROW(),COLUMN(digikey_part_data)+2)))</f>
        <v>0.43</v>
      </c>
      <c r="G58" s="14" t="n">
        <f aca="false">IFERROR(E58*F58,"")</f>
        <v>1.72</v>
      </c>
      <c r="H58" s="13" t="n">
        <v>641</v>
      </c>
      <c r="J58" s="14" t="n">
        <f aca="false">IFERROR(LOOKUP(IF(I58="",E58,I58),{0,1,10,100,500,1000,2500,5000,12500,25000,62500,125000},{0,0.43,0.325,0.2025,0.13858,0.1066,0.09324,0.08806,0.08029,0.07511,0.06734,0.06475}),"")</f>
        <v>0.43</v>
      </c>
      <c r="K58" s="14" t="n">
        <f aca="false">IFERROR(IF(I58="",E58,I58)*J58,"")</f>
        <v>1.72</v>
      </c>
      <c r="L58" s="15" t="s">
        <v>211</v>
      </c>
    </row>
    <row r="60" customFormat="false" ht="15" hidden="false" customHeight="false" outlineLevel="0" collapsed="false">
      <c r="A60" s="2" t="s">
        <v>212</v>
      </c>
      <c r="I60" s="5" t="n">
        <f aca="false">IFERROR(IF(OR(I7:I58),COUNTIF(I7:I58,"&gt;0")&amp;" of "&amp;ROWS(I7:I58)&amp;" parts purchased",""),"")</f>
        <v>0</v>
      </c>
      <c r="N60" s="5" t="n">
        <f aca="false">IFERROR(IF(OR(N7:N58),COUNTIF(N7:N58,"&gt;0")&amp;" of "&amp;ROWS(N7:N58)&amp;" parts purchased",""),"")</f>
        <v>0</v>
      </c>
      <c r="S60" s="5" t="n">
        <f aca="false">IFERROR(IF(OR(S7:S58),COUNTIF(S7:S58,"&gt;0")&amp;" of "&amp;ROWS(S7:S58)&amp;" parts purchased",""),"")</f>
        <v>0</v>
      </c>
    </row>
    <row r="61" customFormat="false" ht="15" hidden="false" customHeight="false" outlineLevel="0" collapsed="false">
      <c r="I61" s="0" t="str">
        <f aca="false" t="array" ref="I61:I61">IFERROR(CONCATENATE(TEXT(INDEX($I$7:$I$58,SMALL(IF($L$7:$L$58&lt;&gt;"",IF($I$7:$I$58&lt;&gt;"",ROW($I$7:$I$58)-MIN(ROW($I$7:$I$58))+1,""),""),ROW()-ROW(A$61)+1)),"##0"),","),"")</f>
        <v/>
      </c>
      <c r="J61" s="0" t="str">
        <f aca="false" t="array" ref="J61:J61">IFERROR(CONCATENATE((INDEX($L$7:$L$58,SMALL(IF($L$7:$L$58&lt;&gt;"",IF($I$7:$I$58&lt;&gt;"",ROW($I$7:$I$58)-MIN(ROW($I$7:$I$58))+1,""),""),ROW()-ROW(A$61)+1))),","),"")</f>
        <v/>
      </c>
      <c r="K61" s="0" t="str">
        <f aca="false" t="array" ref="K61:K61">IFERROR(CONCATENATE((INDEX($A$7:$A$58,SMALL(IF($L$7:$L$58&lt;&gt;"",IF($I$7:$I$58&lt;&gt;"",ROW($I$7:$I$58)-MIN(ROW($I$7:$I$58))+1,""),""),ROW()-ROW(A$61)+1))),),"")</f>
        <v/>
      </c>
      <c r="N61" s="0" t="str">
        <f aca="false" t="array" ref="N61:N61">IFERROR(CONCATENATE((INDEX($Q$7:$Q$58,SMALL(IF($Q$7:$Q$58&lt;&gt;"",IF($N$7:$N$58&lt;&gt;"",ROW($N$7:$N$58)-MIN(ROW($N$7:$N$58))+1,""),""),ROW()-ROW(A$61)+1)))," "),"")</f>
        <v/>
      </c>
      <c r="O61" s="0" t="str">
        <f aca="false" t="array" ref="O61:O61">IFERROR(CONCATENATE(TEXT(INDEX($N$7:$N$58,SMALL(IF($Q$7:$Q$58&lt;&gt;"",IF($N$7:$N$58&lt;&gt;"",ROW($N$7:$N$58)-MIN(ROW($N$7:$N$58))+1,""),""),ROW()-ROW(A$61)+1)),"##0")," "),"")</f>
        <v/>
      </c>
      <c r="P61" s="0" t="str">
        <f aca="false" t="array" ref="P61:P61">IFERROR(CONCATENATE((INDEX($A$7:$A$58,SMALL(IF($Q$7:$Q$58&lt;&gt;"",IF($N$7:$N$58&lt;&gt;"",ROW($N$7:$N$58)-MIN(ROW($N$7:$N$58))+1,""),""),ROW()-ROW(A$61)+1))),),"")</f>
        <v/>
      </c>
      <c r="S61" s="0" t="str">
        <f aca="false" t="array" ref="S61:S61">IFERROR(CONCATENATE((INDEX($V$7:$V$58,SMALL(IF($V$7:$V$58&lt;&gt;"",IF($S$7:$S$58&lt;&gt;"",ROW($S$7:$S$58)-MIN(ROW($S$7:$S$58))+1,""),""),ROW()-ROW(A$61)+1)))," "),"")</f>
        <v/>
      </c>
      <c r="T61" s="0" t="str">
        <f aca="false" t="array" ref="T61:T61">IFERROR(CONCATENATE(TEXT(INDEX($S$7:$S$58,SMALL(IF($V$7:$V$58&lt;&gt;"",IF($S$7:$S$58&lt;&gt;"",ROW($S$7:$S$58)-MIN(ROW($S$7:$S$58))+1,""),""),ROW()-ROW(A$61)+1)),"##0")," "),"")</f>
        <v/>
      </c>
      <c r="U61" s="0" t="str">
        <f aca="false" t="array" ref="U61:U61">IFERROR(CONCATENATE((INDEX($A$7:$A$58,SMALL(IF($V$7:$V$58&lt;&gt;"",IF($S$7:$S$58&lt;&gt;"",ROW($S$7:$S$58)-MIN(ROW($S$7:$S$58))+1,""),""),ROW()-ROW(A$61)+1))),),"")</f>
        <v/>
      </c>
    </row>
    <row r="62" customFormat="false" ht="15" hidden="false" customHeight="false" outlineLevel="0" collapsed="false">
      <c r="I62" s="0" t="str">
        <f aca="false" t="array" ref="I62:I62">IFERROR(CONCATENATE(TEXT(INDEX($I$7:$I$58,SMALL(IF($L$7:$L$58&lt;&gt;"",IF($I$7:$I$58&lt;&gt;"",ROW($I$7:$I$58)-MIN(ROW($I$7:$I$58))+1,""),""),ROW()-ROW(A$61)+1)),"##0"),","),"")</f>
        <v/>
      </c>
      <c r="J62" s="0" t="str">
        <f aca="false" t="array" ref="J62:J62">IFERROR(CONCATENATE((INDEX($L$7:$L$58,SMALL(IF($L$7:$L$58&lt;&gt;"",IF($I$7:$I$58&lt;&gt;"",ROW($I$7:$I$58)-MIN(ROW($I$7:$I$58))+1,""),""),ROW()-ROW(A$61)+1))),","),"")</f>
        <v/>
      </c>
      <c r="K62" s="0" t="str">
        <f aca="false" t="array" ref="K62:K62">IFERROR(CONCATENATE((INDEX($A$7:$A$58,SMALL(IF($L$7:$L$58&lt;&gt;"",IF($I$7:$I$58&lt;&gt;"",ROW($I$7:$I$58)-MIN(ROW($I$7:$I$58))+1,""),""),ROW()-ROW(A$61)+1))),),"")</f>
        <v/>
      </c>
      <c r="N62" s="0" t="str">
        <f aca="false" t="array" ref="N62:N62">IFERROR(CONCATENATE((INDEX($Q$7:$Q$58,SMALL(IF($Q$7:$Q$58&lt;&gt;"",IF($N$7:$N$58&lt;&gt;"",ROW($N$7:$N$58)-MIN(ROW($N$7:$N$58))+1,""),""),ROW()-ROW(A$61)+1)))," "),"")</f>
        <v/>
      </c>
      <c r="O62" s="0" t="str">
        <f aca="false" t="array" ref="O62:O62">IFERROR(CONCATENATE(TEXT(INDEX($N$7:$N$58,SMALL(IF($Q$7:$Q$58&lt;&gt;"",IF($N$7:$N$58&lt;&gt;"",ROW($N$7:$N$58)-MIN(ROW($N$7:$N$58))+1,""),""),ROW()-ROW(A$61)+1)),"##0")," "),"")</f>
        <v/>
      </c>
      <c r="P62" s="0" t="str">
        <f aca="false" t="array" ref="P62:P62">IFERROR(CONCATENATE((INDEX($A$7:$A$58,SMALL(IF($Q$7:$Q$58&lt;&gt;"",IF($N$7:$N$58&lt;&gt;"",ROW($N$7:$N$58)-MIN(ROW($N$7:$N$58))+1,""),""),ROW()-ROW(A$61)+1))),),"")</f>
        <v/>
      </c>
      <c r="S62" s="0" t="str">
        <f aca="false" t="array" ref="S62:S62">IFERROR(CONCATENATE((INDEX($V$7:$V$58,SMALL(IF($V$7:$V$58&lt;&gt;"",IF($S$7:$S$58&lt;&gt;"",ROW($S$7:$S$58)-MIN(ROW($S$7:$S$58))+1,""),""),ROW()-ROW(A$61)+1)))," "),"")</f>
        <v/>
      </c>
      <c r="T62" s="0" t="str">
        <f aca="false" t="array" ref="T62:T62">IFERROR(CONCATENATE(TEXT(INDEX($S$7:$S$58,SMALL(IF($V$7:$V$58&lt;&gt;"",IF($S$7:$S$58&lt;&gt;"",ROW($S$7:$S$58)-MIN(ROW($S$7:$S$58))+1,""),""),ROW()-ROW(A$61)+1)),"##0")," "),"")</f>
        <v/>
      </c>
      <c r="U62" s="0" t="str">
        <f aca="false" t="array" ref="U62:U62">IFERROR(CONCATENATE((INDEX($A$7:$A$58,SMALL(IF($V$7:$V$58&lt;&gt;"",IF($S$7:$S$58&lt;&gt;"",ROW($S$7:$S$58)-MIN(ROW($S$7:$S$58))+1,""),""),ROW()-ROW(A$61)+1))),),"")</f>
        <v/>
      </c>
    </row>
    <row r="63" customFormat="false" ht="15" hidden="false" customHeight="false" outlineLevel="0" collapsed="false">
      <c r="I63" s="0" t="str">
        <f aca="false" t="array" ref="I63:I63">IFERROR(CONCATENATE(TEXT(INDEX($I$7:$I$58,SMALL(IF($L$7:$L$58&lt;&gt;"",IF($I$7:$I$58&lt;&gt;"",ROW($I$7:$I$58)-MIN(ROW($I$7:$I$58))+1,""),""),ROW()-ROW(A$61)+1)),"##0"),","),"")</f>
        <v/>
      </c>
      <c r="J63" s="0" t="str">
        <f aca="false" t="array" ref="J63:J63">IFERROR(CONCATENATE((INDEX($L$7:$L$58,SMALL(IF($L$7:$L$58&lt;&gt;"",IF($I$7:$I$58&lt;&gt;"",ROW($I$7:$I$58)-MIN(ROW($I$7:$I$58))+1,""),""),ROW()-ROW(A$61)+1))),","),"")</f>
        <v/>
      </c>
      <c r="K63" s="0" t="str">
        <f aca="false" t="array" ref="K63:K63">IFERROR(CONCATENATE((INDEX($A$7:$A$58,SMALL(IF($L$7:$L$58&lt;&gt;"",IF($I$7:$I$58&lt;&gt;"",ROW($I$7:$I$58)-MIN(ROW($I$7:$I$58))+1,""),""),ROW()-ROW(A$61)+1))),),"")</f>
        <v/>
      </c>
      <c r="N63" s="0" t="str">
        <f aca="false" t="array" ref="N63:N63">IFERROR(CONCATENATE((INDEX($Q$7:$Q$58,SMALL(IF($Q$7:$Q$58&lt;&gt;"",IF($N$7:$N$58&lt;&gt;"",ROW($N$7:$N$58)-MIN(ROW($N$7:$N$58))+1,""),""),ROW()-ROW(A$61)+1)))," "),"")</f>
        <v/>
      </c>
      <c r="O63" s="0" t="str">
        <f aca="false" t="array" ref="O63:O63">IFERROR(CONCATENATE(TEXT(INDEX($N$7:$N$58,SMALL(IF($Q$7:$Q$58&lt;&gt;"",IF($N$7:$N$58&lt;&gt;"",ROW($N$7:$N$58)-MIN(ROW($N$7:$N$58))+1,""),""),ROW()-ROW(A$61)+1)),"##0")," "),"")</f>
        <v/>
      </c>
      <c r="P63" s="0" t="str">
        <f aca="false" t="array" ref="P63:P63">IFERROR(CONCATENATE((INDEX($A$7:$A$58,SMALL(IF($Q$7:$Q$58&lt;&gt;"",IF($N$7:$N$58&lt;&gt;"",ROW($N$7:$N$58)-MIN(ROW($N$7:$N$58))+1,""),""),ROW()-ROW(A$61)+1))),),"")</f>
        <v/>
      </c>
      <c r="S63" s="0" t="str">
        <f aca="false" t="array" ref="S63:S63">IFERROR(CONCATENATE((INDEX($V$7:$V$58,SMALL(IF($V$7:$V$58&lt;&gt;"",IF($S$7:$S$58&lt;&gt;"",ROW($S$7:$S$58)-MIN(ROW($S$7:$S$58))+1,""),""),ROW()-ROW(A$61)+1)))," "),"")</f>
        <v/>
      </c>
      <c r="T63" s="0" t="str">
        <f aca="false" t="array" ref="T63:T63">IFERROR(CONCATENATE(TEXT(INDEX($S$7:$S$58,SMALL(IF($V$7:$V$58&lt;&gt;"",IF($S$7:$S$58&lt;&gt;"",ROW($S$7:$S$58)-MIN(ROW($S$7:$S$58))+1,""),""),ROW()-ROW(A$61)+1)),"##0")," "),"")</f>
        <v/>
      </c>
      <c r="U63" s="0" t="str">
        <f aca="false" t="array" ref="U63:U63">IFERROR(CONCATENATE((INDEX($A$7:$A$58,SMALL(IF($V$7:$V$58&lt;&gt;"",IF($S$7:$S$58&lt;&gt;"",ROW($S$7:$S$58)-MIN(ROW($S$7:$S$58))+1,""),""),ROW()-ROW(A$61)+1))),),"")</f>
        <v/>
      </c>
    </row>
    <row r="64" customFormat="false" ht="15" hidden="false" customHeight="false" outlineLevel="0" collapsed="false">
      <c r="I64" s="0" t="str">
        <f aca="false" t="array" ref="I64:I64">IFERROR(CONCATENATE(TEXT(INDEX($I$7:$I$58,SMALL(IF($L$7:$L$58&lt;&gt;"",IF($I$7:$I$58&lt;&gt;"",ROW($I$7:$I$58)-MIN(ROW($I$7:$I$58))+1,""),""),ROW()-ROW(A$61)+1)),"##0"),","),"")</f>
        <v/>
      </c>
      <c r="J64" s="0" t="str">
        <f aca="false" t="array" ref="J64:J64">IFERROR(CONCATENATE((INDEX($L$7:$L$58,SMALL(IF($L$7:$L$58&lt;&gt;"",IF($I$7:$I$58&lt;&gt;"",ROW($I$7:$I$58)-MIN(ROW($I$7:$I$58))+1,""),""),ROW()-ROW(A$61)+1))),","),"")</f>
        <v/>
      </c>
      <c r="K64" s="0" t="str">
        <f aca="false" t="array" ref="K64:K64">IFERROR(CONCATENATE((INDEX($A$7:$A$58,SMALL(IF($L$7:$L$58&lt;&gt;"",IF($I$7:$I$58&lt;&gt;"",ROW($I$7:$I$58)-MIN(ROW($I$7:$I$58))+1,""),""),ROW()-ROW(A$61)+1))),),"")</f>
        <v/>
      </c>
      <c r="N64" s="0" t="str">
        <f aca="false" t="array" ref="N64:N64">IFERROR(CONCATENATE((INDEX($Q$7:$Q$58,SMALL(IF($Q$7:$Q$58&lt;&gt;"",IF($N$7:$N$58&lt;&gt;"",ROW($N$7:$N$58)-MIN(ROW($N$7:$N$58))+1,""),""),ROW()-ROW(A$61)+1)))," "),"")</f>
        <v/>
      </c>
      <c r="O64" s="0" t="str">
        <f aca="false" t="array" ref="O64:O64">IFERROR(CONCATENATE(TEXT(INDEX($N$7:$N$58,SMALL(IF($Q$7:$Q$58&lt;&gt;"",IF($N$7:$N$58&lt;&gt;"",ROW($N$7:$N$58)-MIN(ROW($N$7:$N$58))+1,""),""),ROW()-ROW(A$61)+1)),"##0")," "),"")</f>
        <v/>
      </c>
      <c r="P64" s="0" t="str">
        <f aca="false" t="array" ref="P64:P64">IFERROR(CONCATENATE((INDEX($A$7:$A$58,SMALL(IF($Q$7:$Q$58&lt;&gt;"",IF($N$7:$N$58&lt;&gt;"",ROW($N$7:$N$58)-MIN(ROW($N$7:$N$58))+1,""),""),ROW()-ROW(A$61)+1))),),"")</f>
        <v/>
      </c>
      <c r="S64" s="0" t="str">
        <f aca="false" t="array" ref="S64:S64">IFERROR(CONCATENATE((INDEX($V$7:$V$58,SMALL(IF($V$7:$V$58&lt;&gt;"",IF($S$7:$S$58&lt;&gt;"",ROW($S$7:$S$58)-MIN(ROW($S$7:$S$58))+1,""),""),ROW()-ROW(A$61)+1)))," "),"")</f>
        <v/>
      </c>
      <c r="T64" s="0" t="str">
        <f aca="false" t="array" ref="T64:T64">IFERROR(CONCATENATE(TEXT(INDEX($S$7:$S$58,SMALL(IF($V$7:$V$58&lt;&gt;"",IF($S$7:$S$58&lt;&gt;"",ROW($S$7:$S$58)-MIN(ROW($S$7:$S$58))+1,""),""),ROW()-ROW(A$61)+1)),"##0")," "),"")</f>
        <v/>
      </c>
      <c r="U64" s="0" t="str">
        <f aca="false" t="array" ref="U64:U64">IFERROR(CONCATENATE((INDEX($A$7:$A$58,SMALL(IF($V$7:$V$58&lt;&gt;"",IF($S$7:$S$58&lt;&gt;"",ROW($S$7:$S$58)-MIN(ROW($S$7:$S$58))+1,""),""),ROW()-ROW(A$61)+1))),),"")</f>
        <v/>
      </c>
    </row>
    <row r="65" customFormat="false" ht="15" hidden="false" customHeight="false" outlineLevel="0" collapsed="false">
      <c r="I65" s="0" t="str">
        <f aca="false" t="array" ref="I65:I65">IFERROR(CONCATENATE(TEXT(INDEX($I$7:$I$58,SMALL(IF($L$7:$L$58&lt;&gt;"",IF($I$7:$I$58&lt;&gt;"",ROW($I$7:$I$58)-MIN(ROW($I$7:$I$58))+1,""),""),ROW()-ROW(A$61)+1)),"##0"),","),"")</f>
        <v/>
      </c>
      <c r="J65" s="0" t="str">
        <f aca="false" t="array" ref="J65:J65">IFERROR(CONCATENATE((INDEX($L$7:$L$58,SMALL(IF($L$7:$L$58&lt;&gt;"",IF($I$7:$I$58&lt;&gt;"",ROW($I$7:$I$58)-MIN(ROW($I$7:$I$58))+1,""),""),ROW()-ROW(A$61)+1))),","),"")</f>
        <v/>
      </c>
      <c r="K65" s="0" t="str">
        <f aca="false" t="array" ref="K65:K65">IFERROR(CONCATENATE((INDEX($A$7:$A$58,SMALL(IF($L$7:$L$58&lt;&gt;"",IF($I$7:$I$58&lt;&gt;"",ROW($I$7:$I$58)-MIN(ROW($I$7:$I$58))+1,""),""),ROW()-ROW(A$61)+1))),),"")</f>
        <v/>
      </c>
      <c r="N65" s="0" t="str">
        <f aca="false" t="array" ref="N65:N65">IFERROR(CONCATENATE((INDEX($Q$7:$Q$58,SMALL(IF($Q$7:$Q$58&lt;&gt;"",IF($N$7:$N$58&lt;&gt;"",ROW($N$7:$N$58)-MIN(ROW($N$7:$N$58))+1,""),""),ROW()-ROW(A$61)+1)))," "),"")</f>
        <v/>
      </c>
      <c r="O65" s="0" t="str">
        <f aca="false" t="array" ref="O65:O65">IFERROR(CONCATENATE(TEXT(INDEX($N$7:$N$58,SMALL(IF($Q$7:$Q$58&lt;&gt;"",IF($N$7:$N$58&lt;&gt;"",ROW($N$7:$N$58)-MIN(ROW($N$7:$N$58))+1,""),""),ROW()-ROW(A$61)+1)),"##0")," "),"")</f>
        <v/>
      </c>
      <c r="P65" s="0" t="str">
        <f aca="false" t="array" ref="P65:P65">IFERROR(CONCATENATE((INDEX($A$7:$A$58,SMALL(IF($Q$7:$Q$58&lt;&gt;"",IF($N$7:$N$58&lt;&gt;"",ROW($N$7:$N$58)-MIN(ROW($N$7:$N$58))+1,""),""),ROW()-ROW(A$61)+1))),),"")</f>
        <v/>
      </c>
      <c r="S65" s="0" t="str">
        <f aca="false" t="array" ref="S65:S65">IFERROR(CONCATENATE((INDEX($V$7:$V$58,SMALL(IF($V$7:$V$58&lt;&gt;"",IF($S$7:$S$58&lt;&gt;"",ROW($S$7:$S$58)-MIN(ROW($S$7:$S$58))+1,""),""),ROW()-ROW(A$61)+1)))," "),"")</f>
        <v/>
      </c>
      <c r="T65" s="0" t="str">
        <f aca="false" t="array" ref="T65:T65">IFERROR(CONCATENATE(TEXT(INDEX($S$7:$S$58,SMALL(IF($V$7:$V$58&lt;&gt;"",IF($S$7:$S$58&lt;&gt;"",ROW($S$7:$S$58)-MIN(ROW($S$7:$S$58))+1,""),""),ROW()-ROW(A$61)+1)),"##0")," "),"")</f>
        <v/>
      </c>
      <c r="U65" s="0" t="str">
        <f aca="false" t="array" ref="U65:U65">IFERROR(CONCATENATE((INDEX($A$7:$A$58,SMALL(IF($V$7:$V$58&lt;&gt;"",IF($S$7:$S$58&lt;&gt;"",ROW($S$7:$S$58)-MIN(ROW($S$7:$S$58))+1,""),""),ROW()-ROW(A$61)+1))),),"")</f>
        <v/>
      </c>
    </row>
    <row r="66" customFormat="false" ht="15" hidden="false" customHeight="false" outlineLevel="0" collapsed="false">
      <c r="I66" s="0" t="str">
        <f aca="false" t="array" ref="I66:I66">IFERROR(CONCATENATE(TEXT(INDEX($I$7:$I$58,SMALL(IF($L$7:$L$58&lt;&gt;"",IF($I$7:$I$58&lt;&gt;"",ROW($I$7:$I$58)-MIN(ROW($I$7:$I$58))+1,""),""),ROW()-ROW(A$61)+1)),"##0"),","),"")</f>
        <v/>
      </c>
      <c r="J66" s="0" t="str">
        <f aca="false" t="array" ref="J66:J66">IFERROR(CONCATENATE((INDEX($L$7:$L$58,SMALL(IF($L$7:$L$58&lt;&gt;"",IF($I$7:$I$58&lt;&gt;"",ROW($I$7:$I$58)-MIN(ROW($I$7:$I$58))+1,""),""),ROW()-ROW(A$61)+1))),","),"")</f>
        <v/>
      </c>
      <c r="K66" s="0" t="str">
        <f aca="false" t="array" ref="K66:K66">IFERROR(CONCATENATE((INDEX($A$7:$A$58,SMALL(IF($L$7:$L$58&lt;&gt;"",IF($I$7:$I$58&lt;&gt;"",ROW($I$7:$I$58)-MIN(ROW($I$7:$I$58))+1,""),""),ROW()-ROW(A$61)+1))),),"")</f>
        <v/>
      </c>
      <c r="N66" s="0" t="str">
        <f aca="false" t="array" ref="N66:N66">IFERROR(CONCATENATE((INDEX($Q$7:$Q$58,SMALL(IF($Q$7:$Q$58&lt;&gt;"",IF($N$7:$N$58&lt;&gt;"",ROW($N$7:$N$58)-MIN(ROW($N$7:$N$58))+1,""),""),ROW()-ROW(A$61)+1)))," "),"")</f>
        <v/>
      </c>
      <c r="O66" s="0" t="str">
        <f aca="false" t="array" ref="O66:O66">IFERROR(CONCATENATE(TEXT(INDEX($N$7:$N$58,SMALL(IF($Q$7:$Q$58&lt;&gt;"",IF($N$7:$N$58&lt;&gt;"",ROW($N$7:$N$58)-MIN(ROW($N$7:$N$58))+1,""),""),ROW()-ROW(A$61)+1)),"##0")," "),"")</f>
        <v/>
      </c>
      <c r="P66" s="0" t="str">
        <f aca="false" t="array" ref="P66:P66">IFERROR(CONCATENATE((INDEX($A$7:$A$58,SMALL(IF($Q$7:$Q$58&lt;&gt;"",IF($N$7:$N$58&lt;&gt;"",ROW($N$7:$N$58)-MIN(ROW($N$7:$N$58))+1,""),""),ROW()-ROW(A$61)+1))),),"")</f>
        <v/>
      </c>
      <c r="S66" s="0" t="str">
        <f aca="false" t="array" ref="S66:S66">IFERROR(CONCATENATE((INDEX($V$7:$V$58,SMALL(IF($V$7:$V$58&lt;&gt;"",IF($S$7:$S$58&lt;&gt;"",ROW($S$7:$S$58)-MIN(ROW($S$7:$S$58))+1,""),""),ROW()-ROW(A$61)+1)))," "),"")</f>
        <v/>
      </c>
      <c r="T66" s="0" t="str">
        <f aca="false" t="array" ref="T66:T66">IFERROR(CONCATENATE(TEXT(INDEX($S$7:$S$58,SMALL(IF($V$7:$V$58&lt;&gt;"",IF($S$7:$S$58&lt;&gt;"",ROW($S$7:$S$58)-MIN(ROW($S$7:$S$58))+1,""),""),ROW()-ROW(A$61)+1)),"##0")," "),"")</f>
        <v/>
      </c>
      <c r="U66" s="0" t="str">
        <f aca="false" t="array" ref="U66:U66">IFERROR(CONCATENATE((INDEX($A$7:$A$58,SMALL(IF($V$7:$V$58&lt;&gt;"",IF($S$7:$S$58&lt;&gt;"",ROW($S$7:$S$58)-MIN(ROW($S$7:$S$58))+1,""),""),ROW()-ROW(A$61)+1))),),"")</f>
        <v/>
      </c>
    </row>
    <row r="67" customFormat="false" ht="15" hidden="false" customHeight="false" outlineLevel="0" collapsed="false">
      <c r="I67" s="0" t="str">
        <f aca="false" t="array" ref="I67:I67">IFERROR(CONCATENATE(TEXT(INDEX($I$7:$I$58,SMALL(IF($L$7:$L$58&lt;&gt;"",IF($I$7:$I$58&lt;&gt;"",ROW($I$7:$I$58)-MIN(ROW($I$7:$I$58))+1,""),""),ROW()-ROW(A$61)+1)),"##0"),","),"")</f>
        <v/>
      </c>
      <c r="J67" s="0" t="str">
        <f aca="false" t="array" ref="J67:J67">IFERROR(CONCATENATE((INDEX($L$7:$L$58,SMALL(IF($L$7:$L$58&lt;&gt;"",IF($I$7:$I$58&lt;&gt;"",ROW($I$7:$I$58)-MIN(ROW($I$7:$I$58))+1,""),""),ROW()-ROW(A$61)+1))),","),"")</f>
        <v/>
      </c>
      <c r="K67" s="0" t="str">
        <f aca="false" t="array" ref="K67:K67">IFERROR(CONCATENATE((INDEX($A$7:$A$58,SMALL(IF($L$7:$L$58&lt;&gt;"",IF($I$7:$I$58&lt;&gt;"",ROW($I$7:$I$58)-MIN(ROW($I$7:$I$58))+1,""),""),ROW()-ROW(A$61)+1))),),"")</f>
        <v/>
      </c>
      <c r="N67" s="0" t="str">
        <f aca="false" t="array" ref="N67:N67">IFERROR(CONCATENATE((INDEX($Q$7:$Q$58,SMALL(IF($Q$7:$Q$58&lt;&gt;"",IF($N$7:$N$58&lt;&gt;"",ROW($N$7:$N$58)-MIN(ROW($N$7:$N$58))+1,""),""),ROW()-ROW(A$61)+1)))," "),"")</f>
        <v/>
      </c>
      <c r="O67" s="0" t="str">
        <f aca="false" t="array" ref="O67:O67">IFERROR(CONCATENATE(TEXT(INDEX($N$7:$N$58,SMALL(IF($Q$7:$Q$58&lt;&gt;"",IF($N$7:$N$58&lt;&gt;"",ROW($N$7:$N$58)-MIN(ROW($N$7:$N$58))+1,""),""),ROW()-ROW(A$61)+1)),"##0")," "),"")</f>
        <v/>
      </c>
      <c r="P67" s="0" t="str">
        <f aca="false" t="array" ref="P67:P67">IFERROR(CONCATENATE((INDEX($A$7:$A$58,SMALL(IF($Q$7:$Q$58&lt;&gt;"",IF($N$7:$N$58&lt;&gt;"",ROW($N$7:$N$58)-MIN(ROW($N$7:$N$58))+1,""),""),ROW()-ROW(A$61)+1))),),"")</f>
        <v/>
      </c>
      <c r="S67" s="0" t="str">
        <f aca="false" t="array" ref="S67:S67">IFERROR(CONCATENATE((INDEX($V$7:$V$58,SMALL(IF($V$7:$V$58&lt;&gt;"",IF($S$7:$S$58&lt;&gt;"",ROW($S$7:$S$58)-MIN(ROW($S$7:$S$58))+1,""),""),ROW()-ROW(A$61)+1)))," "),"")</f>
        <v/>
      </c>
      <c r="T67" s="0" t="str">
        <f aca="false" t="array" ref="T67:T67">IFERROR(CONCATENATE(TEXT(INDEX($S$7:$S$58,SMALL(IF($V$7:$V$58&lt;&gt;"",IF($S$7:$S$58&lt;&gt;"",ROW($S$7:$S$58)-MIN(ROW($S$7:$S$58))+1,""),""),ROW()-ROW(A$61)+1)),"##0")," "),"")</f>
        <v/>
      </c>
      <c r="U67" s="0" t="str">
        <f aca="false" t="array" ref="U67:U67">IFERROR(CONCATENATE((INDEX($A$7:$A$58,SMALL(IF($V$7:$V$58&lt;&gt;"",IF($S$7:$S$58&lt;&gt;"",ROW($S$7:$S$58)-MIN(ROW($S$7:$S$58))+1,""),""),ROW()-ROW(A$61)+1))),),"")</f>
        <v/>
      </c>
    </row>
    <row r="68" customFormat="false" ht="15" hidden="false" customHeight="false" outlineLevel="0" collapsed="false">
      <c r="I68" s="0" t="str">
        <f aca="false" t="array" ref="I68:I68">IFERROR(CONCATENATE(TEXT(INDEX($I$7:$I$58,SMALL(IF($L$7:$L$58&lt;&gt;"",IF($I$7:$I$58&lt;&gt;"",ROW($I$7:$I$58)-MIN(ROW($I$7:$I$58))+1,""),""),ROW()-ROW(A$61)+1)),"##0"),","),"")</f>
        <v/>
      </c>
      <c r="J68" s="0" t="str">
        <f aca="false" t="array" ref="J68:J68">IFERROR(CONCATENATE((INDEX($L$7:$L$58,SMALL(IF($L$7:$L$58&lt;&gt;"",IF($I$7:$I$58&lt;&gt;"",ROW($I$7:$I$58)-MIN(ROW($I$7:$I$58))+1,""),""),ROW()-ROW(A$61)+1))),","),"")</f>
        <v/>
      </c>
      <c r="K68" s="0" t="str">
        <f aca="false" t="array" ref="K68:K68">IFERROR(CONCATENATE((INDEX($A$7:$A$58,SMALL(IF($L$7:$L$58&lt;&gt;"",IF($I$7:$I$58&lt;&gt;"",ROW($I$7:$I$58)-MIN(ROW($I$7:$I$58))+1,""),""),ROW()-ROW(A$61)+1))),),"")</f>
        <v/>
      </c>
      <c r="N68" s="0" t="str">
        <f aca="false" t="array" ref="N68:N68">IFERROR(CONCATENATE((INDEX($Q$7:$Q$58,SMALL(IF($Q$7:$Q$58&lt;&gt;"",IF($N$7:$N$58&lt;&gt;"",ROW($N$7:$N$58)-MIN(ROW($N$7:$N$58))+1,""),""),ROW()-ROW(A$61)+1)))," "),"")</f>
        <v/>
      </c>
      <c r="O68" s="0" t="str">
        <f aca="false" t="array" ref="O68:O68">IFERROR(CONCATENATE(TEXT(INDEX($N$7:$N$58,SMALL(IF($Q$7:$Q$58&lt;&gt;"",IF($N$7:$N$58&lt;&gt;"",ROW($N$7:$N$58)-MIN(ROW($N$7:$N$58))+1,""),""),ROW()-ROW(A$61)+1)),"##0")," "),"")</f>
        <v/>
      </c>
      <c r="P68" s="0" t="str">
        <f aca="false" t="array" ref="P68:P68">IFERROR(CONCATENATE((INDEX($A$7:$A$58,SMALL(IF($Q$7:$Q$58&lt;&gt;"",IF($N$7:$N$58&lt;&gt;"",ROW($N$7:$N$58)-MIN(ROW($N$7:$N$58))+1,""),""),ROW()-ROW(A$61)+1))),),"")</f>
        <v/>
      </c>
      <c r="S68" s="0" t="str">
        <f aca="false" t="array" ref="S68:S68">IFERROR(CONCATENATE((INDEX($V$7:$V$58,SMALL(IF($V$7:$V$58&lt;&gt;"",IF($S$7:$S$58&lt;&gt;"",ROW($S$7:$S$58)-MIN(ROW($S$7:$S$58))+1,""),""),ROW()-ROW(A$61)+1)))," "),"")</f>
        <v/>
      </c>
      <c r="T68" s="0" t="str">
        <f aca="false" t="array" ref="T68:T68">IFERROR(CONCATENATE(TEXT(INDEX($S$7:$S$58,SMALL(IF($V$7:$V$58&lt;&gt;"",IF($S$7:$S$58&lt;&gt;"",ROW($S$7:$S$58)-MIN(ROW($S$7:$S$58))+1,""),""),ROW()-ROW(A$61)+1)),"##0")," "),"")</f>
        <v/>
      </c>
      <c r="U68" s="0" t="str">
        <f aca="false" t="array" ref="U68:U68">IFERROR(CONCATENATE((INDEX($A$7:$A$58,SMALL(IF($V$7:$V$58&lt;&gt;"",IF($S$7:$S$58&lt;&gt;"",ROW($S$7:$S$58)-MIN(ROW($S$7:$S$58))+1,""),""),ROW()-ROW(A$61)+1))),),"")</f>
        <v/>
      </c>
    </row>
    <row r="69" customFormat="false" ht="15" hidden="false" customHeight="false" outlineLevel="0" collapsed="false">
      <c r="I69" s="0" t="str">
        <f aca="false" t="array" ref="I69:I69">IFERROR(CONCATENATE(TEXT(INDEX($I$7:$I$58,SMALL(IF($L$7:$L$58&lt;&gt;"",IF($I$7:$I$58&lt;&gt;"",ROW($I$7:$I$58)-MIN(ROW($I$7:$I$58))+1,""),""),ROW()-ROW(A$61)+1)),"##0"),","),"")</f>
        <v/>
      </c>
      <c r="J69" s="0" t="str">
        <f aca="false" t="array" ref="J69:J69">IFERROR(CONCATENATE((INDEX($L$7:$L$58,SMALL(IF($L$7:$L$58&lt;&gt;"",IF($I$7:$I$58&lt;&gt;"",ROW($I$7:$I$58)-MIN(ROW($I$7:$I$58))+1,""),""),ROW()-ROW(A$61)+1))),","),"")</f>
        <v/>
      </c>
      <c r="K69" s="0" t="str">
        <f aca="false" t="array" ref="K69:K69">IFERROR(CONCATENATE((INDEX($A$7:$A$58,SMALL(IF($L$7:$L$58&lt;&gt;"",IF($I$7:$I$58&lt;&gt;"",ROW($I$7:$I$58)-MIN(ROW($I$7:$I$58))+1,""),""),ROW()-ROW(A$61)+1))),),"")</f>
        <v/>
      </c>
      <c r="N69" s="0" t="str">
        <f aca="false" t="array" ref="N69:N69">IFERROR(CONCATENATE((INDEX($Q$7:$Q$58,SMALL(IF($Q$7:$Q$58&lt;&gt;"",IF($N$7:$N$58&lt;&gt;"",ROW($N$7:$N$58)-MIN(ROW($N$7:$N$58))+1,""),""),ROW()-ROW(A$61)+1)))," "),"")</f>
        <v/>
      </c>
      <c r="O69" s="0" t="str">
        <f aca="false" t="array" ref="O69:O69">IFERROR(CONCATENATE(TEXT(INDEX($N$7:$N$58,SMALL(IF($Q$7:$Q$58&lt;&gt;"",IF($N$7:$N$58&lt;&gt;"",ROW($N$7:$N$58)-MIN(ROW($N$7:$N$58))+1,""),""),ROW()-ROW(A$61)+1)),"##0")," "),"")</f>
        <v/>
      </c>
      <c r="P69" s="0" t="str">
        <f aca="false" t="array" ref="P69:P69">IFERROR(CONCATENATE((INDEX($A$7:$A$58,SMALL(IF($Q$7:$Q$58&lt;&gt;"",IF($N$7:$N$58&lt;&gt;"",ROW($N$7:$N$58)-MIN(ROW($N$7:$N$58))+1,""),""),ROW()-ROW(A$61)+1))),),"")</f>
        <v/>
      </c>
      <c r="S69" s="0" t="str">
        <f aca="false" t="array" ref="S69:S69">IFERROR(CONCATENATE((INDEX($V$7:$V$58,SMALL(IF($V$7:$V$58&lt;&gt;"",IF($S$7:$S$58&lt;&gt;"",ROW($S$7:$S$58)-MIN(ROW($S$7:$S$58))+1,""),""),ROW()-ROW(A$61)+1)))," "),"")</f>
        <v/>
      </c>
      <c r="T69" s="0" t="str">
        <f aca="false" t="array" ref="T69:T69">IFERROR(CONCATENATE(TEXT(INDEX($S$7:$S$58,SMALL(IF($V$7:$V$58&lt;&gt;"",IF($S$7:$S$58&lt;&gt;"",ROW($S$7:$S$58)-MIN(ROW($S$7:$S$58))+1,""),""),ROW()-ROW(A$61)+1)),"##0")," "),"")</f>
        <v/>
      </c>
      <c r="U69" s="0" t="str">
        <f aca="false" t="array" ref="U69:U69">IFERROR(CONCATENATE((INDEX($A$7:$A$58,SMALL(IF($V$7:$V$58&lt;&gt;"",IF($S$7:$S$58&lt;&gt;"",ROW($S$7:$S$58)-MIN(ROW($S$7:$S$58))+1,""),""),ROW()-ROW(A$61)+1))),),"")</f>
        <v/>
      </c>
    </row>
    <row r="70" customFormat="false" ht="15" hidden="false" customHeight="false" outlineLevel="0" collapsed="false">
      <c r="I70" s="0" t="str">
        <f aca="false" t="array" ref="I70:I70">IFERROR(CONCATENATE(TEXT(INDEX($I$7:$I$58,SMALL(IF($L$7:$L$58&lt;&gt;"",IF($I$7:$I$58&lt;&gt;"",ROW($I$7:$I$58)-MIN(ROW($I$7:$I$58))+1,""),""),ROW()-ROW(A$61)+1)),"##0"),","),"")</f>
        <v/>
      </c>
      <c r="J70" s="0" t="str">
        <f aca="false" t="array" ref="J70:J70">IFERROR(CONCATENATE((INDEX($L$7:$L$58,SMALL(IF($L$7:$L$58&lt;&gt;"",IF($I$7:$I$58&lt;&gt;"",ROW($I$7:$I$58)-MIN(ROW($I$7:$I$58))+1,""),""),ROW()-ROW(A$61)+1))),","),"")</f>
        <v/>
      </c>
      <c r="K70" s="0" t="str">
        <f aca="false" t="array" ref="K70:K70">IFERROR(CONCATENATE((INDEX($A$7:$A$58,SMALL(IF($L$7:$L$58&lt;&gt;"",IF($I$7:$I$58&lt;&gt;"",ROW($I$7:$I$58)-MIN(ROW($I$7:$I$58))+1,""),""),ROW()-ROW(A$61)+1))),),"")</f>
        <v/>
      </c>
      <c r="N70" s="0" t="str">
        <f aca="false" t="array" ref="N70:N70">IFERROR(CONCATENATE((INDEX($Q$7:$Q$58,SMALL(IF($Q$7:$Q$58&lt;&gt;"",IF($N$7:$N$58&lt;&gt;"",ROW($N$7:$N$58)-MIN(ROW($N$7:$N$58))+1,""),""),ROW()-ROW(A$61)+1)))," "),"")</f>
        <v/>
      </c>
      <c r="O70" s="0" t="str">
        <f aca="false" t="array" ref="O70:O70">IFERROR(CONCATENATE(TEXT(INDEX($N$7:$N$58,SMALL(IF($Q$7:$Q$58&lt;&gt;"",IF($N$7:$N$58&lt;&gt;"",ROW($N$7:$N$58)-MIN(ROW($N$7:$N$58))+1,""),""),ROW()-ROW(A$61)+1)),"##0")," "),"")</f>
        <v/>
      </c>
      <c r="P70" s="0" t="str">
        <f aca="false" t="array" ref="P70:P70">IFERROR(CONCATENATE((INDEX($A$7:$A$58,SMALL(IF($Q$7:$Q$58&lt;&gt;"",IF($N$7:$N$58&lt;&gt;"",ROW($N$7:$N$58)-MIN(ROW($N$7:$N$58))+1,""),""),ROW()-ROW(A$61)+1))),),"")</f>
        <v/>
      </c>
      <c r="S70" s="0" t="str">
        <f aca="false" t="array" ref="S70:S70">IFERROR(CONCATENATE((INDEX($V$7:$V$58,SMALL(IF($V$7:$V$58&lt;&gt;"",IF($S$7:$S$58&lt;&gt;"",ROW($S$7:$S$58)-MIN(ROW($S$7:$S$58))+1,""),""),ROW()-ROW(A$61)+1)))," "),"")</f>
        <v/>
      </c>
      <c r="T70" s="0" t="str">
        <f aca="false" t="array" ref="T70:T70">IFERROR(CONCATENATE(TEXT(INDEX($S$7:$S$58,SMALL(IF($V$7:$V$58&lt;&gt;"",IF($S$7:$S$58&lt;&gt;"",ROW($S$7:$S$58)-MIN(ROW($S$7:$S$58))+1,""),""),ROW()-ROW(A$61)+1)),"##0")," "),"")</f>
        <v/>
      </c>
      <c r="U70" s="0" t="str">
        <f aca="false" t="array" ref="U70:U70">IFERROR(CONCATENATE((INDEX($A$7:$A$58,SMALL(IF($V$7:$V$58&lt;&gt;"",IF($S$7:$S$58&lt;&gt;"",ROW($S$7:$S$58)-MIN(ROW($S$7:$S$58))+1,""),""),ROW()-ROW(A$61)+1))),),"")</f>
        <v/>
      </c>
    </row>
    <row r="71" customFormat="false" ht="15" hidden="false" customHeight="false" outlineLevel="0" collapsed="false">
      <c r="I71" s="0" t="str">
        <f aca="false" t="array" ref="I71:I71">IFERROR(CONCATENATE(TEXT(INDEX($I$7:$I$58,SMALL(IF($L$7:$L$58&lt;&gt;"",IF($I$7:$I$58&lt;&gt;"",ROW($I$7:$I$58)-MIN(ROW($I$7:$I$58))+1,""),""),ROW()-ROW(A$61)+1)),"##0"),","),"")</f>
        <v/>
      </c>
      <c r="J71" s="0" t="str">
        <f aca="false" t="array" ref="J71:J71">IFERROR(CONCATENATE((INDEX($L$7:$L$58,SMALL(IF($L$7:$L$58&lt;&gt;"",IF($I$7:$I$58&lt;&gt;"",ROW($I$7:$I$58)-MIN(ROW($I$7:$I$58))+1,""),""),ROW()-ROW(A$61)+1))),","),"")</f>
        <v/>
      </c>
      <c r="K71" s="0" t="str">
        <f aca="false" t="array" ref="K71:K71">IFERROR(CONCATENATE((INDEX($A$7:$A$58,SMALL(IF($L$7:$L$58&lt;&gt;"",IF($I$7:$I$58&lt;&gt;"",ROW($I$7:$I$58)-MIN(ROW($I$7:$I$58))+1,""),""),ROW()-ROW(A$61)+1))),),"")</f>
        <v/>
      </c>
      <c r="N71" s="0" t="str">
        <f aca="false" t="array" ref="N71:N71">IFERROR(CONCATENATE((INDEX($Q$7:$Q$58,SMALL(IF($Q$7:$Q$58&lt;&gt;"",IF($N$7:$N$58&lt;&gt;"",ROW($N$7:$N$58)-MIN(ROW($N$7:$N$58))+1,""),""),ROW()-ROW(A$61)+1)))," "),"")</f>
        <v/>
      </c>
      <c r="O71" s="0" t="str">
        <f aca="false" t="array" ref="O71:O71">IFERROR(CONCATENATE(TEXT(INDEX($N$7:$N$58,SMALL(IF($Q$7:$Q$58&lt;&gt;"",IF($N$7:$N$58&lt;&gt;"",ROW($N$7:$N$58)-MIN(ROW($N$7:$N$58))+1,""),""),ROW()-ROW(A$61)+1)),"##0")," "),"")</f>
        <v/>
      </c>
      <c r="P71" s="0" t="str">
        <f aca="false" t="array" ref="P71:P71">IFERROR(CONCATENATE((INDEX($A$7:$A$58,SMALL(IF($Q$7:$Q$58&lt;&gt;"",IF($N$7:$N$58&lt;&gt;"",ROW($N$7:$N$58)-MIN(ROW($N$7:$N$58))+1,""),""),ROW()-ROW(A$61)+1))),),"")</f>
        <v/>
      </c>
      <c r="S71" s="0" t="str">
        <f aca="false" t="array" ref="S71:S71">IFERROR(CONCATENATE((INDEX($V$7:$V$58,SMALL(IF($V$7:$V$58&lt;&gt;"",IF($S$7:$S$58&lt;&gt;"",ROW($S$7:$S$58)-MIN(ROW($S$7:$S$58))+1,""),""),ROW()-ROW(A$61)+1)))," "),"")</f>
        <v/>
      </c>
      <c r="T71" s="0" t="str">
        <f aca="false" t="array" ref="T71:T71">IFERROR(CONCATENATE(TEXT(INDEX($S$7:$S$58,SMALL(IF($V$7:$V$58&lt;&gt;"",IF($S$7:$S$58&lt;&gt;"",ROW($S$7:$S$58)-MIN(ROW($S$7:$S$58))+1,""),""),ROW()-ROW(A$61)+1)),"##0")," "),"")</f>
        <v/>
      </c>
      <c r="U71" s="0" t="str">
        <f aca="false" t="array" ref="U71:U71">IFERROR(CONCATENATE((INDEX($A$7:$A$58,SMALL(IF($V$7:$V$58&lt;&gt;"",IF($S$7:$S$58&lt;&gt;"",ROW($S$7:$S$58)-MIN(ROW($S$7:$S$58))+1,""),""),ROW()-ROW(A$61)+1))),),"")</f>
        <v/>
      </c>
    </row>
    <row r="72" customFormat="false" ht="15" hidden="false" customHeight="false" outlineLevel="0" collapsed="false">
      <c r="I72" s="0" t="str">
        <f aca="false" t="array" ref="I72:I72">IFERROR(CONCATENATE(TEXT(INDEX($I$7:$I$58,SMALL(IF($L$7:$L$58&lt;&gt;"",IF($I$7:$I$58&lt;&gt;"",ROW($I$7:$I$58)-MIN(ROW($I$7:$I$58))+1,""),""),ROW()-ROW(A$61)+1)),"##0"),","),"")</f>
        <v/>
      </c>
      <c r="J72" s="0" t="str">
        <f aca="false" t="array" ref="J72:J72">IFERROR(CONCATENATE((INDEX($L$7:$L$58,SMALL(IF($L$7:$L$58&lt;&gt;"",IF($I$7:$I$58&lt;&gt;"",ROW($I$7:$I$58)-MIN(ROW($I$7:$I$58))+1,""),""),ROW()-ROW(A$61)+1))),","),"")</f>
        <v/>
      </c>
      <c r="K72" s="0" t="str">
        <f aca="false" t="array" ref="K72:K72">IFERROR(CONCATENATE((INDEX($A$7:$A$58,SMALL(IF($L$7:$L$58&lt;&gt;"",IF($I$7:$I$58&lt;&gt;"",ROW($I$7:$I$58)-MIN(ROW($I$7:$I$58))+1,""),""),ROW()-ROW(A$61)+1))),),"")</f>
        <v/>
      </c>
      <c r="N72" s="0" t="str">
        <f aca="false" t="array" ref="N72:N72">IFERROR(CONCATENATE((INDEX($Q$7:$Q$58,SMALL(IF($Q$7:$Q$58&lt;&gt;"",IF($N$7:$N$58&lt;&gt;"",ROW($N$7:$N$58)-MIN(ROW($N$7:$N$58))+1,""),""),ROW()-ROW(A$61)+1)))," "),"")</f>
        <v/>
      </c>
      <c r="O72" s="0" t="str">
        <f aca="false" t="array" ref="O72:O72">IFERROR(CONCATENATE(TEXT(INDEX($N$7:$N$58,SMALL(IF($Q$7:$Q$58&lt;&gt;"",IF($N$7:$N$58&lt;&gt;"",ROW($N$7:$N$58)-MIN(ROW($N$7:$N$58))+1,""),""),ROW()-ROW(A$61)+1)),"##0")," "),"")</f>
        <v/>
      </c>
      <c r="P72" s="0" t="str">
        <f aca="false" t="array" ref="P72:P72">IFERROR(CONCATENATE((INDEX($A$7:$A$58,SMALL(IF($Q$7:$Q$58&lt;&gt;"",IF($N$7:$N$58&lt;&gt;"",ROW($N$7:$N$58)-MIN(ROW($N$7:$N$58))+1,""),""),ROW()-ROW(A$61)+1))),),"")</f>
        <v/>
      </c>
      <c r="S72" s="0" t="str">
        <f aca="false" t="array" ref="S72:S72">IFERROR(CONCATENATE((INDEX($V$7:$V$58,SMALL(IF($V$7:$V$58&lt;&gt;"",IF($S$7:$S$58&lt;&gt;"",ROW($S$7:$S$58)-MIN(ROW($S$7:$S$58))+1,""),""),ROW()-ROW(A$61)+1)))," "),"")</f>
        <v/>
      </c>
      <c r="T72" s="0" t="str">
        <f aca="false" t="array" ref="T72:T72">IFERROR(CONCATENATE(TEXT(INDEX($S$7:$S$58,SMALL(IF($V$7:$V$58&lt;&gt;"",IF($S$7:$S$58&lt;&gt;"",ROW($S$7:$S$58)-MIN(ROW($S$7:$S$58))+1,""),""),ROW()-ROW(A$61)+1)),"##0")," "),"")</f>
        <v/>
      </c>
      <c r="U72" s="0" t="str">
        <f aca="false" t="array" ref="U72:U72">IFERROR(CONCATENATE((INDEX($A$7:$A$58,SMALL(IF($V$7:$V$58&lt;&gt;"",IF($S$7:$S$58&lt;&gt;"",ROW($S$7:$S$58)-MIN(ROW($S$7:$S$58))+1,""),""),ROW()-ROW(A$61)+1))),),"")</f>
        <v/>
      </c>
    </row>
    <row r="73" customFormat="false" ht="15" hidden="false" customHeight="false" outlineLevel="0" collapsed="false">
      <c r="I73" s="0" t="str">
        <f aca="false" t="array" ref="I73:I73">IFERROR(CONCATENATE(TEXT(INDEX($I$7:$I$58,SMALL(IF($L$7:$L$58&lt;&gt;"",IF($I$7:$I$58&lt;&gt;"",ROW($I$7:$I$58)-MIN(ROW($I$7:$I$58))+1,""),""),ROW()-ROW(A$61)+1)),"##0"),","),"")</f>
        <v/>
      </c>
      <c r="J73" s="0" t="str">
        <f aca="false" t="array" ref="J73:J73">IFERROR(CONCATENATE((INDEX($L$7:$L$58,SMALL(IF($L$7:$L$58&lt;&gt;"",IF($I$7:$I$58&lt;&gt;"",ROW($I$7:$I$58)-MIN(ROW($I$7:$I$58))+1,""),""),ROW()-ROW(A$61)+1))),","),"")</f>
        <v/>
      </c>
      <c r="K73" s="0" t="str">
        <f aca="false" t="array" ref="K73:K73">IFERROR(CONCATENATE((INDEX($A$7:$A$58,SMALL(IF($L$7:$L$58&lt;&gt;"",IF($I$7:$I$58&lt;&gt;"",ROW($I$7:$I$58)-MIN(ROW($I$7:$I$58))+1,""),""),ROW()-ROW(A$61)+1))),),"")</f>
        <v/>
      </c>
      <c r="N73" s="0" t="str">
        <f aca="false" t="array" ref="N73:N73">IFERROR(CONCATENATE((INDEX($Q$7:$Q$58,SMALL(IF($Q$7:$Q$58&lt;&gt;"",IF($N$7:$N$58&lt;&gt;"",ROW($N$7:$N$58)-MIN(ROW($N$7:$N$58))+1,""),""),ROW()-ROW(A$61)+1)))," "),"")</f>
        <v/>
      </c>
      <c r="O73" s="0" t="str">
        <f aca="false" t="array" ref="O73:O73">IFERROR(CONCATENATE(TEXT(INDEX($N$7:$N$58,SMALL(IF($Q$7:$Q$58&lt;&gt;"",IF($N$7:$N$58&lt;&gt;"",ROW($N$7:$N$58)-MIN(ROW($N$7:$N$58))+1,""),""),ROW()-ROW(A$61)+1)),"##0")," "),"")</f>
        <v/>
      </c>
      <c r="P73" s="0" t="str">
        <f aca="false" t="array" ref="P73:P73">IFERROR(CONCATENATE((INDEX($A$7:$A$58,SMALL(IF($Q$7:$Q$58&lt;&gt;"",IF($N$7:$N$58&lt;&gt;"",ROW($N$7:$N$58)-MIN(ROW($N$7:$N$58))+1,""),""),ROW()-ROW(A$61)+1))),),"")</f>
        <v/>
      </c>
      <c r="S73" s="0" t="str">
        <f aca="false" t="array" ref="S73:S73">IFERROR(CONCATENATE((INDEX($V$7:$V$58,SMALL(IF($V$7:$V$58&lt;&gt;"",IF($S$7:$S$58&lt;&gt;"",ROW($S$7:$S$58)-MIN(ROW($S$7:$S$58))+1,""),""),ROW()-ROW(A$61)+1)))," "),"")</f>
        <v/>
      </c>
      <c r="T73" s="0" t="str">
        <f aca="false" t="array" ref="T73:T73">IFERROR(CONCATENATE(TEXT(INDEX($S$7:$S$58,SMALL(IF($V$7:$V$58&lt;&gt;"",IF($S$7:$S$58&lt;&gt;"",ROW($S$7:$S$58)-MIN(ROW($S$7:$S$58))+1,""),""),ROW()-ROW(A$61)+1)),"##0")," "),"")</f>
        <v/>
      </c>
      <c r="U73" s="0" t="str">
        <f aca="false" t="array" ref="U73:U73">IFERROR(CONCATENATE((INDEX($A$7:$A$58,SMALL(IF($V$7:$V$58&lt;&gt;"",IF($S$7:$S$58&lt;&gt;"",ROW($S$7:$S$58)-MIN(ROW($S$7:$S$58))+1,""),""),ROW()-ROW(A$61)+1))),),"")</f>
        <v/>
      </c>
    </row>
    <row r="74" customFormat="false" ht="15" hidden="false" customHeight="false" outlineLevel="0" collapsed="false">
      <c r="I74" s="0" t="str">
        <f aca="false" t="array" ref="I74:I74">IFERROR(CONCATENATE(TEXT(INDEX($I$7:$I$58,SMALL(IF($L$7:$L$58&lt;&gt;"",IF($I$7:$I$58&lt;&gt;"",ROW($I$7:$I$58)-MIN(ROW($I$7:$I$58))+1,""),""),ROW()-ROW(A$61)+1)),"##0"),","),"")</f>
        <v/>
      </c>
      <c r="J74" s="0" t="str">
        <f aca="false" t="array" ref="J74:J74">IFERROR(CONCATENATE((INDEX($L$7:$L$58,SMALL(IF($L$7:$L$58&lt;&gt;"",IF($I$7:$I$58&lt;&gt;"",ROW($I$7:$I$58)-MIN(ROW($I$7:$I$58))+1,""),""),ROW()-ROW(A$61)+1))),","),"")</f>
        <v/>
      </c>
      <c r="K74" s="0" t="str">
        <f aca="false" t="array" ref="K74:K74">IFERROR(CONCATENATE((INDEX($A$7:$A$58,SMALL(IF($L$7:$L$58&lt;&gt;"",IF($I$7:$I$58&lt;&gt;"",ROW($I$7:$I$58)-MIN(ROW($I$7:$I$58))+1,""),""),ROW()-ROW(A$61)+1))),),"")</f>
        <v/>
      </c>
      <c r="N74" s="0" t="str">
        <f aca="false" t="array" ref="N74:N74">IFERROR(CONCATENATE((INDEX($Q$7:$Q$58,SMALL(IF($Q$7:$Q$58&lt;&gt;"",IF($N$7:$N$58&lt;&gt;"",ROW($N$7:$N$58)-MIN(ROW($N$7:$N$58))+1,""),""),ROW()-ROW(A$61)+1)))," "),"")</f>
        <v/>
      </c>
      <c r="O74" s="0" t="str">
        <f aca="false" t="array" ref="O74:O74">IFERROR(CONCATENATE(TEXT(INDEX($N$7:$N$58,SMALL(IF($Q$7:$Q$58&lt;&gt;"",IF($N$7:$N$58&lt;&gt;"",ROW($N$7:$N$58)-MIN(ROW($N$7:$N$58))+1,""),""),ROW()-ROW(A$61)+1)),"##0")," "),"")</f>
        <v/>
      </c>
      <c r="P74" s="0" t="str">
        <f aca="false" t="array" ref="P74:P74">IFERROR(CONCATENATE((INDEX($A$7:$A$58,SMALL(IF($Q$7:$Q$58&lt;&gt;"",IF($N$7:$N$58&lt;&gt;"",ROW($N$7:$N$58)-MIN(ROW($N$7:$N$58))+1,""),""),ROW()-ROW(A$61)+1))),),"")</f>
        <v/>
      </c>
      <c r="S74" s="0" t="str">
        <f aca="false" t="array" ref="S74:S74">IFERROR(CONCATENATE((INDEX($V$7:$V$58,SMALL(IF($V$7:$V$58&lt;&gt;"",IF($S$7:$S$58&lt;&gt;"",ROW($S$7:$S$58)-MIN(ROW($S$7:$S$58))+1,""),""),ROW()-ROW(A$61)+1)))," "),"")</f>
        <v/>
      </c>
      <c r="T74" s="0" t="str">
        <f aca="false" t="array" ref="T74:T74">IFERROR(CONCATENATE(TEXT(INDEX($S$7:$S$58,SMALL(IF($V$7:$V$58&lt;&gt;"",IF($S$7:$S$58&lt;&gt;"",ROW($S$7:$S$58)-MIN(ROW($S$7:$S$58))+1,""),""),ROW()-ROW(A$61)+1)),"##0")," "),"")</f>
        <v/>
      </c>
      <c r="U74" s="0" t="str">
        <f aca="false" t="array" ref="U74:U74">IFERROR(CONCATENATE((INDEX($A$7:$A$58,SMALL(IF($V$7:$V$58&lt;&gt;"",IF($S$7:$S$58&lt;&gt;"",ROW($S$7:$S$58)-MIN(ROW($S$7:$S$58))+1,""),""),ROW()-ROW(A$61)+1))),),"")</f>
        <v/>
      </c>
    </row>
    <row r="75" customFormat="false" ht="15" hidden="false" customHeight="false" outlineLevel="0" collapsed="false">
      <c r="I75" s="0" t="str">
        <f aca="false" t="array" ref="I75:I75">IFERROR(CONCATENATE(TEXT(INDEX($I$7:$I$58,SMALL(IF($L$7:$L$58&lt;&gt;"",IF($I$7:$I$58&lt;&gt;"",ROW($I$7:$I$58)-MIN(ROW($I$7:$I$58))+1,""),""),ROW()-ROW(A$61)+1)),"##0"),","),"")</f>
        <v/>
      </c>
      <c r="J75" s="0" t="str">
        <f aca="false" t="array" ref="J75:J75">IFERROR(CONCATENATE((INDEX($L$7:$L$58,SMALL(IF($L$7:$L$58&lt;&gt;"",IF($I$7:$I$58&lt;&gt;"",ROW($I$7:$I$58)-MIN(ROW($I$7:$I$58))+1,""),""),ROW()-ROW(A$61)+1))),","),"")</f>
        <v/>
      </c>
      <c r="K75" s="0" t="str">
        <f aca="false" t="array" ref="K75:K75">IFERROR(CONCATENATE((INDEX($A$7:$A$58,SMALL(IF($L$7:$L$58&lt;&gt;"",IF($I$7:$I$58&lt;&gt;"",ROW($I$7:$I$58)-MIN(ROW($I$7:$I$58))+1,""),""),ROW()-ROW(A$61)+1))),),"")</f>
        <v/>
      </c>
      <c r="N75" s="0" t="str">
        <f aca="false" t="array" ref="N75:N75">IFERROR(CONCATENATE((INDEX($Q$7:$Q$58,SMALL(IF($Q$7:$Q$58&lt;&gt;"",IF($N$7:$N$58&lt;&gt;"",ROW($N$7:$N$58)-MIN(ROW($N$7:$N$58))+1,""),""),ROW()-ROW(A$61)+1)))," "),"")</f>
        <v/>
      </c>
      <c r="O75" s="0" t="str">
        <f aca="false" t="array" ref="O75:O75">IFERROR(CONCATENATE(TEXT(INDEX($N$7:$N$58,SMALL(IF($Q$7:$Q$58&lt;&gt;"",IF($N$7:$N$58&lt;&gt;"",ROW($N$7:$N$58)-MIN(ROW($N$7:$N$58))+1,""),""),ROW()-ROW(A$61)+1)),"##0")," "),"")</f>
        <v/>
      </c>
      <c r="P75" s="0" t="str">
        <f aca="false" t="array" ref="P75:P75">IFERROR(CONCATENATE((INDEX($A$7:$A$58,SMALL(IF($Q$7:$Q$58&lt;&gt;"",IF($N$7:$N$58&lt;&gt;"",ROW($N$7:$N$58)-MIN(ROW($N$7:$N$58))+1,""),""),ROW()-ROW(A$61)+1))),),"")</f>
        <v/>
      </c>
      <c r="S75" s="0" t="str">
        <f aca="false" t="array" ref="S75:S75">IFERROR(CONCATENATE((INDEX($V$7:$V$58,SMALL(IF($V$7:$V$58&lt;&gt;"",IF($S$7:$S$58&lt;&gt;"",ROW($S$7:$S$58)-MIN(ROW($S$7:$S$58))+1,""),""),ROW()-ROW(A$61)+1)))," "),"")</f>
        <v/>
      </c>
      <c r="T75" s="0" t="str">
        <f aca="false" t="array" ref="T75:T75">IFERROR(CONCATENATE(TEXT(INDEX($S$7:$S$58,SMALL(IF($V$7:$V$58&lt;&gt;"",IF($S$7:$S$58&lt;&gt;"",ROW($S$7:$S$58)-MIN(ROW($S$7:$S$58))+1,""),""),ROW()-ROW(A$61)+1)),"##0")," "),"")</f>
        <v/>
      </c>
      <c r="U75" s="0" t="str">
        <f aca="false" t="array" ref="U75:U75">IFERROR(CONCATENATE((INDEX($A$7:$A$58,SMALL(IF($V$7:$V$58&lt;&gt;"",IF($S$7:$S$58&lt;&gt;"",ROW($S$7:$S$58)-MIN(ROW($S$7:$S$58))+1,""),""),ROW()-ROW(A$61)+1))),),"")</f>
        <v/>
      </c>
    </row>
    <row r="76" customFormat="false" ht="15" hidden="false" customHeight="false" outlineLevel="0" collapsed="false">
      <c r="I76" s="0" t="str">
        <f aca="false" t="array" ref="I76:I76">IFERROR(CONCATENATE(TEXT(INDEX($I$7:$I$58,SMALL(IF($L$7:$L$58&lt;&gt;"",IF($I$7:$I$58&lt;&gt;"",ROW($I$7:$I$58)-MIN(ROW($I$7:$I$58))+1,""),""),ROW()-ROW(A$61)+1)),"##0"),","),"")</f>
        <v/>
      </c>
      <c r="J76" s="0" t="str">
        <f aca="false" t="array" ref="J76:J76">IFERROR(CONCATENATE((INDEX($L$7:$L$58,SMALL(IF($L$7:$L$58&lt;&gt;"",IF($I$7:$I$58&lt;&gt;"",ROW($I$7:$I$58)-MIN(ROW($I$7:$I$58))+1,""),""),ROW()-ROW(A$61)+1))),","),"")</f>
        <v/>
      </c>
      <c r="K76" s="0" t="str">
        <f aca="false" t="array" ref="K76:K76">IFERROR(CONCATENATE((INDEX($A$7:$A$58,SMALL(IF($L$7:$L$58&lt;&gt;"",IF($I$7:$I$58&lt;&gt;"",ROW($I$7:$I$58)-MIN(ROW($I$7:$I$58))+1,""),""),ROW()-ROW(A$61)+1))),),"")</f>
        <v/>
      </c>
      <c r="N76" s="0" t="str">
        <f aca="false" t="array" ref="N76:N76">IFERROR(CONCATENATE((INDEX($Q$7:$Q$58,SMALL(IF($Q$7:$Q$58&lt;&gt;"",IF($N$7:$N$58&lt;&gt;"",ROW($N$7:$N$58)-MIN(ROW($N$7:$N$58))+1,""),""),ROW()-ROW(A$61)+1)))," "),"")</f>
        <v/>
      </c>
      <c r="O76" s="0" t="str">
        <f aca="false" t="array" ref="O76:O76">IFERROR(CONCATENATE(TEXT(INDEX($N$7:$N$58,SMALL(IF($Q$7:$Q$58&lt;&gt;"",IF($N$7:$N$58&lt;&gt;"",ROW($N$7:$N$58)-MIN(ROW($N$7:$N$58))+1,""),""),ROW()-ROW(A$61)+1)),"##0")," "),"")</f>
        <v/>
      </c>
      <c r="P76" s="0" t="str">
        <f aca="false" t="array" ref="P76:P76">IFERROR(CONCATENATE((INDEX($A$7:$A$58,SMALL(IF($Q$7:$Q$58&lt;&gt;"",IF($N$7:$N$58&lt;&gt;"",ROW($N$7:$N$58)-MIN(ROW($N$7:$N$58))+1,""),""),ROW()-ROW(A$61)+1))),),"")</f>
        <v/>
      </c>
      <c r="S76" s="0" t="str">
        <f aca="false" t="array" ref="S76:S76">IFERROR(CONCATENATE((INDEX($V$7:$V$58,SMALL(IF($V$7:$V$58&lt;&gt;"",IF($S$7:$S$58&lt;&gt;"",ROW($S$7:$S$58)-MIN(ROW($S$7:$S$58))+1,""),""),ROW()-ROW(A$61)+1)))," "),"")</f>
        <v/>
      </c>
      <c r="T76" s="0" t="str">
        <f aca="false" t="array" ref="T76:T76">IFERROR(CONCATENATE(TEXT(INDEX($S$7:$S$58,SMALL(IF($V$7:$V$58&lt;&gt;"",IF($S$7:$S$58&lt;&gt;"",ROW($S$7:$S$58)-MIN(ROW($S$7:$S$58))+1,""),""),ROW()-ROW(A$61)+1)),"##0")," "),"")</f>
        <v/>
      </c>
      <c r="U76" s="0" t="str">
        <f aca="false" t="array" ref="U76:U76">IFERROR(CONCATENATE((INDEX($A$7:$A$58,SMALL(IF($V$7:$V$58&lt;&gt;"",IF($S$7:$S$58&lt;&gt;"",ROW($S$7:$S$58)-MIN(ROW($S$7:$S$58))+1,""),""),ROW()-ROW(A$61)+1))),),"")</f>
        <v/>
      </c>
    </row>
    <row r="77" customFormat="false" ht="15" hidden="false" customHeight="false" outlineLevel="0" collapsed="false">
      <c r="I77" s="0" t="str">
        <f aca="false" t="array" ref="I77:I77">IFERROR(CONCATENATE(TEXT(INDEX($I$7:$I$58,SMALL(IF($L$7:$L$58&lt;&gt;"",IF($I$7:$I$58&lt;&gt;"",ROW($I$7:$I$58)-MIN(ROW($I$7:$I$58))+1,""),""),ROW()-ROW(A$61)+1)),"##0"),","),"")</f>
        <v/>
      </c>
      <c r="J77" s="0" t="str">
        <f aca="false" t="array" ref="J77:J77">IFERROR(CONCATENATE((INDEX($L$7:$L$58,SMALL(IF($L$7:$L$58&lt;&gt;"",IF($I$7:$I$58&lt;&gt;"",ROW($I$7:$I$58)-MIN(ROW($I$7:$I$58))+1,""),""),ROW()-ROW(A$61)+1))),","),"")</f>
        <v/>
      </c>
      <c r="K77" s="0" t="str">
        <f aca="false" t="array" ref="K77:K77">IFERROR(CONCATENATE((INDEX($A$7:$A$58,SMALL(IF($L$7:$L$58&lt;&gt;"",IF($I$7:$I$58&lt;&gt;"",ROW($I$7:$I$58)-MIN(ROW($I$7:$I$58))+1,""),""),ROW()-ROW(A$61)+1))),),"")</f>
        <v/>
      </c>
      <c r="N77" s="0" t="str">
        <f aca="false" t="array" ref="N77:N77">IFERROR(CONCATENATE((INDEX($Q$7:$Q$58,SMALL(IF($Q$7:$Q$58&lt;&gt;"",IF($N$7:$N$58&lt;&gt;"",ROW($N$7:$N$58)-MIN(ROW($N$7:$N$58))+1,""),""),ROW()-ROW(A$61)+1)))," "),"")</f>
        <v/>
      </c>
      <c r="O77" s="0" t="str">
        <f aca="false" t="array" ref="O77:O77">IFERROR(CONCATENATE(TEXT(INDEX($N$7:$N$58,SMALL(IF($Q$7:$Q$58&lt;&gt;"",IF($N$7:$N$58&lt;&gt;"",ROW($N$7:$N$58)-MIN(ROW($N$7:$N$58))+1,""),""),ROW()-ROW(A$61)+1)),"##0")," "),"")</f>
        <v/>
      </c>
      <c r="P77" s="0" t="str">
        <f aca="false" t="array" ref="P77:P77">IFERROR(CONCATENATE((INDEX($A$7:$A$58,SMALL(IF($Q$7:$Q$58&lt;&gt;"",IF($N$7:$N$58&lt;&gt;"",ROW($N$7:$N$58)-MIN(ROW($N$7:$N$58))+1,""),""),ROW()-ROW(A$61)+1))),),"")</f>
        <v/>
      </c>
      <c r="S77" s="0" t="str">
        <f aca="false" t="array" ref="S77:S77">IFERROR(CONCATENATE((INDEX($V$7:$V$58,SMALL(IF($V$7:$V$58&lt;&gt;"",IF($S$7:$S$58&lt;&gt;"",ROW($S$7:$S$58)-MIN(ROW($S$7:$S$58))+1,""),""),ROW()-ROW(A$61)+1)))," "),"")</f>
        <v/>
      </c>
      <c r="T77" s="0" t="str">
        <f aca="false" t="array" ref="T77:T77">IFERROR(CONCATENATE(TEXT(INDEX($S$7:$S$58,SMALL(IF($V$7:$V$58&lt;&gt;"",IF($S$7:$S$58&lt;&gt;"",ROW($S$7:$S$58)-MIN(ROW($S$7:$S$58))+1,""),""),ROW()-ROW(A$61)+1)),"##0")," "),"")</f>
        <v/>
      </c>
      <c r="U77" s="0" t="str">
        <f aca="false" t="array" ref="U77:U77">IFERROR(CONCATENATE((INDEX($A$7:$A$58,SMALL(IF($V$7:$V$58&lt;&gt;"",IF($S$7:$S$58&lt;&gt;"",ROW($S$7:$S$58)-MIN(ROW($S$7:$S$58))+1,""),""),ROW()-ROW(A$61)+1))),),"")</f>
        <v/>
      </c>
    </row>
    <row r="78" customFormat="false" ht="15" hidden="false" customHeight="false" outlineLevel="0" collapsed="false">
      <c r="I78" s="0" t="str">
        <f aca="false" t="array" ref="I78:I78">IFERROR(CONCATENATE(TEXT(INDEX($I$7:$I$58,SMALL(IF($L$7:$L$58&lt;&gt;"",IF($I$7:$I$58&lt;&gt;"",ROW($I$7:$I$58)-MIN(ROW($I$7:$I$58))+1,""),""),ROW()-ROW(A$61)+1)),"##0"),","),"")</f>
        <v/>
      </c>
      <c r="J78" s="0" t="str">
        <f aca="false" t="array" ref="J78:J78">IFERROR(CONCATENATE((INDEX($L$7:$L$58,SMALL(IF($L$7:$L$58&lt;&gt;"",IF($I$7:$I$58&lt;&gt;"",ROW($I$7:$I$58)-MIN(ROW($I$7:$I$58))+1,""),""),ROW()-ROW(A$61)+1))),","),"")</f>
        <v/>
      </c>
      <c r="K78" s="0" t="str">
        <f aca="false" t="array" ref="K78:K78">IFERROR(CONCATENATE((INDEX($A$7:$A$58,SMALL(IF($L$7:$L$58&lt;&gt;"",IF($I$7:$I$58&lt;&gt;"",ROW($I$7:$I$58)-MIN(ROW($I$7:$I$58))+1,""),""),ROW()-ROW(A$61)+1))),),"")</f>
        <v/>
      </c>
      <c r="N78" s="0" t="str">
        <f aca="false" t="array" ref="N78:N78">IFERROR(CONCATENATE((INDEX($Q$7:$Q$58,SMALL(IF($Q$7:$Q$58&lt;&gt;"",IF($N$7:$N$58&lt;&gt;"",ROW($N$7:$N$58)-MIN(ROW($N$7:$N$58))+1,""),""),ROW()-ROW(A$61)+1)))," "),"")</f>
        <v/>
      </c>
      <c r="O78" s="0" t="str">
        <f aca="false" t="array" ref="O78:O78">IFERROR(CONCATENATE(TEXT(INDEX($N$7:$N$58,SMALL(IF($Q$7:$Q$58&lt;&gt;"",IF($N$7:$N$58&lt;&gt;"",ROW($N$7:$N$58)-MIN(ROW($N$7:$N$58))+1,""),""),ROW()-ROW(A$61)+1)),"##0")," "),"")</f>
        <v/>
      </c>
      <c r="P78" s="0" t="str">
        <f aca="false" t="array" ref="P78:P78">IFERROR(CONCATENATE((INDEX($A$7:$A$58,SMALL(IF($Q$7:$Q$58&lt;&gt;"",IF($N$7:$N$58&lt;&gt;"",ROW($N$7:$N$58)-MIN(ROW($N$7:$N$58))+1,""),""),ROW()-ROW(A$61)+1))),),"")</f>
        <v/>
      </c>
      <c r="S78" s="0" t="str">
        <f aca="false" t="array" ref="S78:S78">IFERROR(CONCATENATE((INDEX($V$7:$V$58,SMALL(IF($V$7:$V$58&lt;&gt;"",IF($S$7:$S$58&lt;&gt;"",ROW($S$7:$S$58)-MIN(ROW($S$7:$S$58))+1,""),""),ROW()-ROW(A$61)+1)))," "),"")</f>
        <v/>
      </c>
      <c r="T78" s="0" t="str">
        <f aca="false" t="array" ref="T78:T78">IFERROR(CONCATENATE(TEXT(INDEX($S$7:$S$58,SMALL(IF($V$7:$V$58&lt;&gt;"",IF($S$7:$S$58&lt;&gt;"",ROW($S$7:$S$58)-MIN(ROW($S$7:$S$58))+1,""),""),ROW()-ROW(A$61)+1)),"##0")," "),"")</f>
        <v/>
      </c>
      <c r="U78" s="0" t="str">
        <f aca="false" t="array" ref="U78:U78">IFERROR(CONCATENATE((INDEX($A$7:$A$58,SMALL(IF($V$7:$V$58&lt;&gt;"",IF($S$7:$S$58&lt;&gt;"",ROW($S$7:$S$58)-MIN(ROW($S$7:$S$58))+1,""),""),ROW()-ROW(A$61)+1))),),"")</f>
        <v/>
      </c>
    </row>
    <row r="79" customFormat="false" ht="15" hidden="false" customHeight="false" outlineLevel="0" collapsed="false">
      <c r="I79" s="0" t="str">
        <f aca="false" t="array" ref="I79:I79">IFERROR(CONCATENATE(TEXT(INDEX($I$7:$I$58,SMALL(IF($L$7:$L$58&lt;&gt;"",IF($I$7:$I$58&lt;&gt;"",ROW($I$7:$I$58)-MIN(ROW($I$7:$I$58))+1,""),""),ROW()-ROW(A$61)+1)),"##0"),","),"")</f>
        <v/>
      </c>
      <c r="J79" s="0" t="str">
        <f aca="false" t="array" ref="J79:J79">IFERROR(CONCATENATE((INDEX($L$7:$L$58,SMALL(IF($L$7:$L$58&lt;&gt;"",IF($I$7:$I$58&lt;&gt;"",ROW($I$7:$I$58)-MIN(ROW($I$7:$I$58))+1,""),""),ROW()-ROW(A$61)+1))),","),"")</f>
        <v/>
      </c>
      <c r="K79" s="0" t="str">
        <f aca="false" t="array" ref="K79:K79">IFERROR(CONCATENATE((INDEX($A$7:$A$58,SMALL(IF($L$7:$L$58&lt;&gt;"",IF($I$7:$I$58&lt;&gt;"",ROW($I$7:$I$58)-MIN(ROW($I$7:$I$58))+1,""),""),ROW()-ROW(A$61)+1))),),"")</f>
        <v/>
      </c>
      <c r="N79" s="0" t="str">
        <f aca="false" t="array" ref="N79:N79">IFERROR(CONCATENATE((INDEX($Q$7:$Q$58,SMALL(IF($Q$7:$Q$58&lt;&gt;"",IF($N$7:$N$58&lt;&gt;"",ROW($N$7:$N$58)-MIN(ROW($N$7:$N$58))+1,""),""),ROW()-ROW(A$61)+1)))," "),"")</f>
        <v/>
      </c>
      <c r="O79" s="0" t="str">
        <f aca="false" t="array" ref="O79:O79">IFERROR(CONCATENATE(TEXT(INDEX($N$7:$N$58,SMALL(IF($Q$7:$Q$58&lt;&gt;"",IF($N$7:$N$58&lt;&gt;"",ROW($N$7:$N$58)-MIN(ROW($N$7:$N$58))+1,""),""),ROW()-ROW(A$61)+1)),"##0")," "),"")</f>
        <v/>
      </c>
      <c r="P79" s="0" t="str">
        <f aca="false" t="array" ref="P79:P79">IFERROR(CONCATENATE((INDEX($A$7:$A$58,SMALL(IF($Q$7:$Q$58&lt;&gt;"",IF($N$7:$N$58&lt;&gt;"",ROW($N$7:$N$58)-MIN(ROW($N$7:$N$58))+1,""),""),ROW()-ROW(A$61)+1))),),"")</f>
        <v/>
      </c>
      <c r="S79" s="0" t="str">
        <f aca="false" t="array" ref="S79:S79">IFERROR(CONCATENATE((INDEX($V$7:$V$58,SMALL(IF($V$7:$V$58&lt;&gt;"",IF($S$7:$S$58&lt;&gt;"",ROW($S$7:$S$58)-MIN(ROW($S$7:$S$58))+1,""),""),ROW()-ROW(A$61)+1)))," "),"")</f>
        <v/>
      </c>
      <c r="T79" s="0" t="str">
        <f aca="false" t="array" ref="T79:T79">IFERROR(CONCATENATE(TEXT(INDEX($S$7:$S$58,SMALL(IF($V$7:$V$58&lt;&gt;"",IF($S$7:$S$58&lt;&gt;"",ROW($S$7:$S$58)-MIN(ROW($S$7:$S$58))+1,""),""),ROW()-ROW(A$61)+1)),"##0")," "),"")</f>
        <v/>
      </c>
      <c r="U79" s="0" t="str">
        <f aca="false" t="array" ref="U79:U79">IFERROR(CONCATENATE((INDEX($A$7:$A$58,SMALL(IF($V$7:$V$58&lt;&gt;"",IF($S$7:$S$58&lt;&gt;"",ROW($S$7:$S$58)-MIN(ROW($S$7:$S$58))+1,""),""),ROW()-ROW(A$61)+1))),),"")</f>
        <v/>
      </c>
    </row>
    <row r="80" customFormat="false" ht="15" hidden="false" customHeight="false" outlineLevel="0" collapsed="false">
      <c r="I80" s="0" t="str">
        <f aca="false" t="array" ref="I80:I80">IFERROR(CONCATENATE(TEXT(INDEX($I$7:$I$58,SMALL(IF($L$7:$L$58&lt;&gt;"",IF($I$7:$I$58&lt;&gt;"",ROW($I$7:$I$58)-MIN(ROW($I$7:$I$58))+1,""),""),ROW()-ROW(A$61)+1)),"##0"),","),"")</f>
        <v/>
      </c>
      <c r="J80" s="0" t="str">
        <f aca="false" t="array" ref="J80:J80">IFERROR(CONCATENATE((INDEX($L$7:$L$58,SMALL(IF($L$7:$L$58&lt;&gt;"",IF($I$7:$I$58&lt;&gt;"",ROW($I$7:$I$58)-MIN(ROW($I$7:$I$58))+1,""),""),ROW()-ROW(A$61)+1))),","),"")</f>
        <v/>
      </c>
      <c r="K80" s="0" t="str">
        <f aca="false" t="array" ref="K80:K80">IFERROR(CONCATENATE((INDEX($A$7:$A$58,SMALL(IF($L$7:$L$58&lt;&gt;"",IF($I$7:$I$58&lt;&gt;"",ROW($I$7:$I$58)-MIN(ROW($I$7:$I$58))+1,""),""),ROW()-ROW(A$61)+1))),),"")</f>
        <v/>
      </c>
      <c r="N80" s="0" t="str">
        <f aca="false" t="array" ref="N80:N80">IFERROR(CONCATENATE((INDEX($Q$7:$Q$58,SMALL(IF($Q$7:$Q$58&lt;&gt;"",IF($N$7:$N$58&lt;&gt;"",ROW($N$7:$N$58)-MIN(ROW($N$7:$N$58))+1,""),""),ROW()-ROW(A$61)+1)))," "),"")</f>
        <v/>
      </c>
      <c r="O80" s="0" t="str">
        <f aca="false" t="array" ref="O80:O80">IFERROR(CONCATENATE(TEXT(INDEX($N$7:$N$58,SMALL(IF($Q$7:$Q$58&lt;&gt;"",IF($N$7:$N$58&lt;&gt;"",ROW($N$7:$N$58)-MIN(ROW($N$7:$N$58))+1,""),""),ROW()-ROW(A$61)+1)),"##0")," "),"")</f>
        <v/>
      </c>
      <c r="P80" s="0" t="str">
        <f aca="false" t="array" ref="P80:P80">IFERROR(CONCATENATE((INDEX($A$7:$A$58,SMALL(IF($Q$7:$Q$58&lt;&gt;"",IF($N$7:$N$58&lt;&gt;"",ROW($N$7:$N$58)-MIN(ROW($N$7:$N$58))+1,""),""),ROW()-ROW(A$61)+1))),),"")</f>
        <v/>
      </c>
      <c r="S80" s="0" t="str">
        <f aca="false" t="array" ref="S80:S80">IFERROR(CONCATENATE((INDEX($V$7:$V$58,SMALL(IF($V$7:$V$58&lt;&gt;"",IF($S$7:$S$58&lt;&gt;"",ROW($S$7:$S$58)-MIN(ROW($S$7:$S$58))+1,""),""),ROW()-ROW(A$61)+1)))," "),"")</f>
        <v/>
      </c>
      <c r="T80" s="0" t="str">
        <f aca="false" t="array" ref="T80:T80">IFERROR(CONCATENATE(TEXT(INDEX($S$7:$S$58,SMALL(IF($V$7:$V$58&lt;&gt;"",IF($S$7:$S$58&lt;&gt;"",ROW($S$7:$S$58)-MIN(ROW($S$7:$S$58))+1,""),""),ROW()-ROW(A$61)+1)),"##0")," "),"")</f>
        <v/>
      </c>
      <c r="U80" s="0" t="str">
        <f aca="false" t="array" ref="U80:U80">IFERROR(CONCATENATE((INDEX($A$7:$A$58,SMALL(IF($V$7:$V$58&lt;&gt;"",IF($S$7:$S$58&lt;&gt;"",ROW($S$7:$S$58)-MIN(ROW($S$7:$S$58))+1,""),""),ROW()-ROW(A$61)+1))),),"")</f>
        <v/>
      </c>
    </row>
    <row r="81" customFormat="false" ht="15" hidden="false" customHeight="false" outlineLevel="0" collapsed="false">
      <c r="I81" s="0" t="str">
        <f aca="false" t="array" ref="I81:I81">IFERROR(CONCATENATE(TEXT(INDEX($I$7:$I$58,SMALL(IF($L$7:$L$58&lt;&gt;"",IF($I$7:$I$58&lt;&gt;"",ROW($I$7:$I$58)-MIN(ROW($I$7:$I$58))+1,""),""),ROW()-ROW(A$61)+1)),"##0"),","),"")</f>
        <v/>
      </c>
      <c r="J81" s="0" t="str">
        <f aca="false" t="array" ref="J81:J81">IFERROR(CONCATENATE((INDEX($L$7:$L$58,SMALL(IF($L$7:$L$58&lt;&gt;"",IF($I$7:$I$58&lt;&gt;"",ROW($I$7:$I$58)-MIN(ROW($I$7:$I$58))+1,""),""),ROW()-ROW(A$61)+1))),","),"")</f>
        <v/>
      </c>
      <c r="K81" s="0" t="str">
        <f aca="false" t="array" ref="K81:K81">IFERROR(CONCATENATE((INDEX($A$7:$A$58,SMALL(IF($L$7:$L$58&lt;&gt;"",IF($I$7:$I$58&lt;&gt;"",ROW($I$7:$I$58)-MIN(ROW($I$7:$I$58))+1,""),""),ROW()-ROW(A$61)+1))),),"")</f>
        <v/>
      </c>
      <c r="N81" s="0" t="str">
        <f aca="false" t="array" ref="N81:N81">IFERROR(CONCATENATE((INDEX($Q$7:$Q$58,SMALL(IF($Q$7:$Q$58&lt;&gt;"",IF($N$7:$N$58&lt;&gt;"",ROW($N$7:$N$58)-MIN(ROW($N$7:$N$58))+1,""),""),ROW()-ROW(A$61)+1)))," "),"")</f>
        <v/>
      </c>
      <c r="O81" s="0" t="str">
        <f aca="false" t="array" ref="O81:O81">IFERROR(CONCATENATE(TEXT(INDEX($N$7:$N$58,SMALL(IF($Q$7:$Q$58&lt;&gt;"",IF($N$7:$N$58&lt;&gt;"",ROW($N$7:$N$58)-MIN(ROW($N$7:$N$58))+1,""),""),ROW()-ROW(A$61)+1)),"##0")," "),"")</f>
        <v/>
      </c>
      <c r="P81" s="0" t="str">
        <f aca="false" t="array" ref="P81:P81">IFERROR(CONCATENATE((INDEX($A$7:$A$58,SMALL(IF($Q$7:$Q$58&lt;&gt;"",IF($N$7:$N$58&lt;&gt;"",ROW($N$7:$N$58)-MIN(ROW($N$7:$N$58))+1,""),""),ROW()-ROW(A$61)+1))),),"")</f>
        <v/>
      </c>
      <c r="S81" s="0" t="str">
        <f aca="false" t="array" ref="S81:S81">IFERROR(CONCATENATE((INDEX($V$7:$V$58,SMALL(IF($V$7:$V$58&lt;&gt;"",IF($S$7:$S$58&lt;&gt;"",ROW($S$7:$S$58)-MIN(ROW($S$7:$S$58))+1,""),""),ROW()-ROW(A$61)+1)))," "),"")</f>
        <v/>
      </c>
      <c r="T81" s="0" t="str">
        <f aca="false" t="array" ref="T81:T81">IFERROR(CONCATENATE(TEXT(INDEX($S$7:$S$58,SMALL(IF($V$7:$V$58&lt;&gt;"",IF($S$7:$S$58&lt;&gt;"",ROW($S$7:$S$58)-MIN(ROW($S$7:$S$58))+1,""),""),ROW()-ROW(A$61)+1)),"##0")," "),"")</f>
        <v/>
      </c>
      <c r="U81" s="0" t="str">
        <f aca="false" t="array" ref="U81:U81">IFERROR(CONCATENATE((INDEX($A$7:$A$58,SMALL(IF($V$7:$V$58&lt;&gt;"",IF($S$7:$S$58&lt;&gt;"",ROW($S$7:$S$58)-MIN(ROW($S$7:$S$58))+1,""),""),ROW()-ROW(A$61)+1))),),"")</f>
        <v/>
      </c>
    </row>
    <row r="82" customFormat="false" ht="15" hidden="false" customHeight="false" outlineLevel="0" collapsed="false">
      <c r="I82" s="0" t="str">
        <f aca="false" t="array" ref="I82:I82">IFERROR(CONCATENATE(TEXT(INDEX($I$7:$I$58,SMALL(IF($L$7:$L$58&lt;&gt;"",IF($I$7:$I$58&lt;&gt;"",ROW($I$7:$I$58)-MIN(ROW($I$7:$I$58))+1,""),""),ROW()-ROW(A$61)+1)),"##0"),","),"")</f>
        <v/>
      </c>
      <c r="J82" s="0" t="str">
        <f aca="false" t="array" ref="J82:J82">IFERROR(CONCATENATE((INDEX($L$7:$L$58,SMALL(IF($L$7:$L$58&lt;&gt;"",IF($I$7:$I$58&lt;&gt;"",ROW($I$7:$I$58)-MIN(ROW($I$7:$I$58))+1,""),""),ROW()-ROW(A$61)+1))),","),"")</f>
        <v/>
      </c>
      <c r="K82" s="0" t="str">
        <f aca="false" t="array" ref="K82:K82">IFERROR(CONCATENATE((INDEX($A$7:$A$58,SMALL(IF($L$7:$L$58&lt;&gt;"",IF($I$7:$I$58&lt;&gt;"",ROW($I$7:$I$58)-MIN(ROW($I$7:$I$58))+1,""),""),ROW()-ROW(A$61)+1))),),"")</f>
        <v/>
      </c>
      <c r="N82" s="0" t="str">
        <f aca="false" t="array" ref="N82:N82">IFERROR(CONCATENATE((INDEX($Q$7:$Q$58,SMALL(IF($Q$7:$Q$58&lt;&gt;"",IF($N$7:$N$58&lt;&gt;"",ROW($N$7:$N$58)-MIN(ROW($N$7:$N$58))+1,""),""),ROW()-ROW(A$61)+1)))," "),"")</f>
        <v/>
      </c>
      <c r="O82" s="0" t="str">
        <f aca="false" t="array" ref="O82:O82">IFERROR(CONCATENATE(TEXT(INDEX($N$7:$N$58,SMALL(IF($Q$7:$Q$58&lt;&gt;"",IF($N$7:$N$58&lt;&gt;"",ROW($N$7:$N$58)-MIN(ROW($N$7:$N$58))+1,""),""),ROW()-ROW(A$61)+1)),"##0")," "),"")</f>
        <v/>
      </c>
      <c r="P82" s="0" t="str">
        <f aca="false" t="array" ref="P82:P82">IFERROR(CONCATENATE((INDEX($A$7:$A$58,SMALL(IF($Q$7:$Q$58&lt;&gt;"",IF($N$7:$N$58&lt;&gt;"",ROW($N$7:$N$58)-MIN(ROW($N$7:$N$58))+1,""),""),ROW()-ROW(A$61)+1))),),"")</f>
        <v/>
      </c>
      <c r="S82" s="0" t="str">
        <f aca="false" t="array" ref="S82:S82">IFERROR(CONCATENATE((INDEX($V$7:$V$58,SMALL(IF($V$7:$V$58&lt;&gt;"",IF($S$7:$S$58&lt;&gt;"",ROW($S$7:$S$58)-MIN(ROW($S$7:$S$58))+1,""),""),ROW()-ROW(A$61)+1)))," "),"")</f>
        <v/>
      </c>
      <c r="T82" s="0" t="str">
        <f aca="false" t="array" ref="T82:T82">IFERROR(CONCATENATE(TEXT(INDEX($S$7:$S$58,SMALL(IF($V$7:$V$58&lt;&gt;"",IF($S$7:$S$58&lt;&gt;"",ROW($S$7:$S$58)-MIN(ROW($S$7:$S$58))+1,""),""),ROW()-ROW(A$61)+1)),"##0")," "),"")</f>
        <v/>
      </c>
      <c r="U82" s="0" t="str">
        <f aca="false" t="array" ref="U82:U82">IFERROR(CONCATENATE((INDEX($A$7:$A$58,SMALL(IF($V$7:$V$58&lt;&gt;"",IF($S$7:$S$58&lt;&gt;"",ROW($S$7:$S$58)-MIN(ROW($S$7:$S$58))+1,""),""),ROW()-ROW(A$61)+1))),),"")</f>
        <v/>
      </c>
    </row>
    <row r="83" customFormat="false" ht="15" hidden="false" customHeight="false" outlineLevel="0" collapsed="false">
      <c r="I83" s="0" t="str">
        <f aca="false" t="array" ref="I83:I83">IFERROR(CONCATENATE(TEXT(INDEX($I$7:$I$58,SMALL(IF($L$7:$L$58&lt;&gt;"",IF($I$7:$I$58&lt;&gt;"",ROW($I$7:$I$58)-MIN(ROW($I$7:$I$58))+1,""),""),ROW()-ROW(A$61)+1)),"##0"),","),"")</f>
        <v/>
      </c>
      <c r="J83" s="0" t="str">
        <f aca="false" t="array" ref="J83:J83">IFERROR(CONCATENATE((INDEX($L$7:$L$58,SMALL(IF($L$7:$L$58&lt;&gt;"",IF($I$7:$I$58&lt;&gt;"",ROW($I$7:$I$58)-MIN(ROW($I$7:$I$58))+1,""),""),ROW()-ROW(A$61)+1))),","),"")</f>
        <v/>
      </c>
      <c r="K83" s="0" t="str">
        <f aca="false" t="array" ref="K83:K83">IFERROR(CONCATENATE((INDEX($A$7:$A$58,SMALL(IF($L$7:$L$58&lt;&gt;"",IF($I$7:$I$58&lt;&gt;"",ROW($I$7:$I$58)-MIN(ROW($I$7:$I$58))+1,""),""),ROW()-ROW(A$61)+1))),),"")</f>
        <v/>
      </c>
      <c r="N83" s="0" t="str">
        <f aca="false" t="array" ref="N83:N83">IFERROR(CONCATENATE((INDEX($Q$7:$Q$58,SMALL(IF($Q$7:$Q$58&lt;&gt;"",IF($N$7:$N$58&lt;&gt;"",ROW($N$7:$N$58)-MIN(ROW($N$7:$N$58))+1,""),""),ROW()-ROW(A$61)+1)))," "),"")</f>
        <v/>
      </c>
      <c r="O83" s="0" t="str">
        <f aca="false" t="array" ref="O83:O83">IFERROR(CONCATENATE(TEXT(INDEX($N$7:$N$58,SMALL(IF($Q$7:$Q$58&lt;&gt;"",IF($N$7:$N$58&lt;&gt;"",ROW($N$7:$N$58)-MIN(ROW($N$7:$N$58))+1,""),""),ROW()-ROW(A$61)+1)),"##0")," "),"")</f>
        <v/>
      </c>
      <c r="P83" s="0" t="str">
        <f aca="false" t="array" ref="P83:P83">IFERROR(CONCATENATE((INDEX($A$7:$A$58,SMALL(IF($Q$7:$Q$58&lt;&gt;"",IF($N$7:$N$58&lt;&gt;"",ROW($N$7:$N$58)-MIN(ROW($N$7:$N$58))+1,""),""),ROW()-ROW(A$61)+1))),),"")</f>
        <v/>
      </c>
      <c r="S83" s="0" t="str">
        <f aca="false" t="array" ref="S83:S83">IFERROR(CONCATENATE((INDEX($V$7:$V$58,SMALL(IF($V$7:$V$58&lt;&gt;"",IF($S$7:$S$58&lt;&gt;"",ROW($S$7:$S$58)-MIN(ROW($S$7:$S$58))+1,""),""),ROW()-ROW(A$61)+1)))," "),"")</f>
        <v/>
      </c>
      <c r="T83" s="0" t="str">
        <f aca="false" t="array" ref="T83:T83">IFERROR(CONCATENATE(TEXT(INDEX($S$7:$S$58,SMALL(IF($V$7:$V$58&lt;&gt;"",IF($S$7:$S$58&lt;&gt;"",ROW($S$7:$S$58)-MIN(ROW($S$7:$S$58))+1,""),""),ROW()-ROW(A$61)+1)),"##0")," "),"")</f>
        <v/>
      </c>
      <c r="U83" s="0" t="str">
        <f aca="false" t="array" ref="U83:U83">IFERROR(CONCATENATE((INDEX($A$7:$A$58,SMALL(IF($V$7:$V$58&lt;&gt;"",IF($S$7:$S$58&lt;&gt;"",ROW($S$7:$S$58)-MIN(ROW($S$7:$S$58))+1,""),""),ROW()-ROW(A$61)+1))),),"")</f>
        <v/>
      </c>
    </row>
    <row r="84" customFormat="false" ht="15" hidden="false" customHeight="false" outlineLevel="0" collapsed="false">
      <c r="I84" s="0" t="str">
        <f aca="false" t="array" ref="I84:I84">IFERROR(CONCATENATE(TEXT(INDEX($I$7:$I$58,SMALL(IF($L$7:$L$58&lt;&gt;"",IF($I$7:$I$58&lt;&gt;"",ROW($I$7:$I$58)-MIN(ROW($I$7:$I$58))+1,""),""),ROW()-ROW(A$61)+1)),"##0"),","),"")</f>
        <v/>
      </c>
      <c r="J84" s="0" t="str">
        <f aca="false" t="array" ref="J84:J84">IFERROR(CONCATENATE((INDEX($L$7:$L$58,SMALL(IF($L$7:$L$58&lt;&gt;"",IF($I$7:$I$58&lt;&gt;"",ROW($I$7:$I$58)-MIN(ROW($I$7:$I$58))+1,""),""),ROW()-ROW(A$61)+1))),","),"")</f>
        <v/>
      </c>
      <c r="K84" s="0" t="str">
        <f aca="false" t="array" ref="K84:K84">IFERROR(CONCATENATE((INDEX($A$7:$A$58,SMALL(IF($L$7:$L$58&lt;&gt;"",IF($I$7:$I$58&lt;&gt;"",ROW($I$7:$I$58)-MIN(ROW($I$7:$I$58))+1,""),""),ROW()-ROW(A$61)+1))),),"")</f>
        <v/>
      </c>
      <c r="N84" s="0" t="str">
        <f aca="false" t="array" ref="N84:N84">IFERROR(CONCATENATE((INDEX($Q$7:$Q$58,SMALL(IF($Q$7:$Q$58&lt;&gt;"",IF($N$7:$N$58&lt;&gt;"",ROW($N$7:$N$58)-MIN(ROW($N$7:$N$58))+1,""),""),ROW()-ROW(A$61)+1)))," "),"")</f>
        <v/>
      </c>
      <c r="O84" s="0" t="str">
        <f aca="false" t="array" ref="O84:O84">IFERROR(CONCATENATE(TEXT(INDEX($N$7:$N$58,SMALL(IF($Q$7:$Q$58&lt;&gt;"",IF($N$7:$N$58&lt;&gt;"",ROW($N$7:$N$58)-MIN(ROW($N$7:$N$58))+1,""),""),ROW()-ROW(A$61)+1)),"##0")," "),"")</f>
        <v/>
      </c>
      <c r="P84" s="0" t="str">
        <f aca="false" t="array" ref="P84:P84">IFERROR(CONCATENATE((INDEX($A$7:$A$58,SMALL(IF($Q$7:$Q$58&lt;&gt;"",IF($N$7:$N$58&lt;&gt;"",ROW($N$7:$N$58)-MIN(ROW($N$7:$N$58))+1,""),""),ROW()-ROW(A$61)+1))),),"")</f>
        <v/>
      </c>
      <c r="S84" s="0" t="str">
        <f aca="false" t="array" ref="S84:S84">IFERROR(CONCATENATE((INDEX($V$7:$V$58,SMALL(IF($V$7:$V$58&lt;&gt;"",IF($S$7:$S$58&lt;&gt;"",ROW($S$7:$S$58)-MIN(ROW($S$7:$S$58))+1,""),""),ROW()-ROW(A$61)+1)))," "),"")</f>
        <v/>
      </c>
      <c r="T84" s="0" t="str">
        <f aca="false" t="array" ref="T84:T84">IFERROR(CONCATENATE(TEXT(INDEX($S$7:$S$58,SMALL(IF($V$7:$V$58&lt;&gt;"",IF($S$7:$S$58&lt;&gt;"",ROW($S$7:$S$58)-MIN(ROW($S$7:$S$58))+1,""),""),ROW()-ROW(A$61)+1)),"##0")," "),"")</f>
        <v/>
      </c>
      <c r="U84" s="0" t="str">
        <f aca="false" t="array" ref="U84:U84">IFERROR(CONCATENATE((INDEX($A$7:$A$58,SMALL(IF($V$7:$V$58&lt;&gt;"",IF($S$7:$S$58&lt;&gt;"",ROW($S$7:$S$58)-MIN(ROW($S$7:$S$58))+1,""),""),ROW()-ROW(A$61)+1))),),"")</f>
        <v/>
      </c>
    </row>
    <row r="85" customFormat="false" ht="15" hidden="false" customHeight="false" outlineLevel="0" collapsed="false">
      <c r="I85" s="0" t="str">
        <f aca="false" t="array" ref="I85:I85">IFERROR(CONCATENATE(TEXT(INDEX($I$7:$I$58,SMALL(IF($L$7:$L$58&lt;&gt;"",IF($I$7:$I$58&lt;&gt;"",ROW($I$7:$I$58)-MIN(ROW($I$7:$I$58))+1,""),""),ROW()-ROW(A$61)+1)),"##0"),","),"")</f>
        <v/>
      </c>
      <c r="J85" s="0" t="str">
        <f aca="false" t="array" ref="J85:J85">IFERROR(CONCATENATE((INDEX($L$7:$L$58,SMALL(IF($L$7:$L$58&lt;&gt;"",IF($I$7:$I$58&lt;&gt;"",ROW($I$7:$I$58)-MIN(ROW($I$7:$I$58))+1,""),""),ROW()-ROW(A$61)+1))),","),"")</f>
        <v/>
      </c>
      <c r="K85" s="0" t="str">
        <f aca="false" t="array" ref="K85:K85">IFERROR(CONCATENATE((INDEX($A$7:$A$58,SMALL(IF($L$7:$L$58&lt;&gt;"",IF($I$7:$I$58&lt;&gt;"",ROW($I$7:$I$58)-MIN(ROW($I$7:$I$58))+1,""),""),ROW()-ROW(A$61)+1))),),"")</f>
        <v/>
      </c>
      <c r="N85" s="0" t="str">
        <f aca="false" t="array" ref="N85:N85">IFERROR(CONCATENATE((INDEX($Q$7:$Q$58,SMALL(IF($Q$7:$Q$58&lt;&gt;"",IF($N$7:$N$58&lt;&gt;"",ROW($N$7:$N$58)-MIN(ROW($N$7:$N$58))+1,""),""),ROW()-ROW(A$61)+1)))," "),"")</f>
        <v/>
      </c>
      <c r="O85" s="0" t="str">
        <f aca="false" t="array" ref="O85:O85">IFERROR(CONCATENATE(TEXT(INDEX($N$7:$N$58,SMALL(IF($Q$7:$Q$58&lt;&gt;"",IF($N$7:$N$58&lt;&gt;"",ROW($N$7:$N$58)-MIN(ROW($N$7:$N$58))+1,""),""),ROW()-ROW(A$61)+1)),"##0")," "),"")</f>
        <v/>
      </c>
      <c r="P85" s="0" t="str">
        <f aca="false" t="array" ref="P85:P85">IFERROR(CONCATENATE((INDEX($A$7:$A$58,SMALL(IF($Q$7:$Q$58&lt;&gt;"",IF($N$7:$N$58&lt;&gt;"",ROW($N$7:$N$58)-MIN(ROW($N$7:$N$58))+1,""),""),ROW()-ROW(A$61)+1))),),"")</f>
        <v/>
      </c>
      <c r="S85" s="0" t="str">
        <f aca="false" t="array" ref="S85:S85">IFERROR(CONCATENATE((INDEX($V$7:$V$58,SMALL(IF($V$7:$V$58&lt;&gt;"",IF($S$7:$S$58&lt;&gt;"",ROW($S$7:$S$58)-MIN(ROW($S$7:$S$58))+1,""),""),ROW()-ROW(A$61)+1)))," "),"")</f>
        <v/>
      </c>
      <c r="T85" s="0" t="str">
        <f aca="false" t="array" ref="T85:T85">IFERROR(CONCATENATE(TEXT(INDEX($S$7:$S$58,SMALL(IF($V$7:$V$58&lt;&gt;"",IF($S$7:$S$58&lt;&gt;"",ROW($S$7:$S$58)-MIN(ROW($S$7:$S$58))+1,""),""),ROW()-ROW(A$61)+1)),"##0")," "),"")</f>
        <v/>
      </c>
      <c r="U85" s="0" t="str">
        <f aca="false" t="array" ref="U85:U85">IFERROR(CONCATENATE((INDEX($A$7:$A$58,SMALL(IF($V$7:$V$58&lt;&gt;"",IF($S$7:$S$58&lt;&gt;"",ROW($S$7:$S$58)-MIN(ROW($S$7:$S$58))+1,""),""),ROW()-ROW(A$61)+1))),),"")</f>
        <v/>
      </c>
    </row>
    <row r="86" customFormat="false" ht="15" hidden="false" customHeight="false" outlineLevel="0" collapsed="false">
      <c r="I86" s="0" t="str">
        <f aca="false" t="array" ref="I86:I86">IFERROR(CONCATENATE(TEXT(INDEX($I$7:$I$58,SMALL(IF($L$7:$L$58&lt;&gt;"",IF($I$7:$I$58&lt;&gt;"",ROW($I$7:$I$58)-MIN(ROW($I$7:$I$58))+1,""),""),ROW()-ROW(A$61)+1)),"##0"),","),"")</f>
        <v/>
      </c>
      <c r="J86" s="0" t="str">
        <f aca="false" t="array" ref="J86:J86">IFERROR(CONCATENATE((INDEX($L$7:$L$58,SMALL(IF($L$7:$L$58&lt;&gt;"",IF($I$7:$I$58&lt;&gt;"",ROW($I$7:$I$58)-MIN(ROW($I$7:$I$58))+1,""),""),ROW()-ROW(A$61)+1))),","),"")</f>
        <v/>
      </c>
      <c r="K86" s="0" t="str">
        <f aca="false" t="array" ref="K86:K86">IFERROR(CONCATENATE((INDEX($A$7:$A$58,SMALL(IF($L$7:$L$58&lt;&gt;"",IF($I$7:$I$58&lt;&gt;"",ROW($I$7:$I$58)-MIN(ROW($I$7:$I$58))+1,""),""),ROW()-ROW(A$61)+1))),),"")</f>
        <v/>
      </c>
      <c r="N86" s="0" t="str">
        <f aca="false" t="array" ref="N86:N86">IFERROR(CONCATENATE((INDEX($Q$7:$Q$58,SMALL(IF($Q$7:$Q$58&lt;&gt;"",IF($N$7:$N$58&lt;&gt;"",ROW($N$7:$N$58)-MIN(ROW($N$7:$N$58))+1,""),""),ROW()-ROW(A$61)+1)))," "),"")</f>
        <v/>
      </c>
      <c r="O86" s="0" t="str">
        <f aca="false" t="array" ref="O86:O86">IFERROR(CONCATENATE(TEXT(INDEX($N$7:$N$58,SMALL(IF($Q$7:$Q$58&lt;&gt;"",IF($N$7:$N$58&lt;&gt;"",ROW($N$7:$N$58)-MIN(ROW($N$7:$N$58))+1,""),""),ROW()-ROW(A$61)+1)),"##0")," "),"")</f>
        <v/>
      </c>
      <c r="P86" s="0" t="str">
        <f aca="false" t="array" ref="P86:P86">IFERROR(CONCATENATE((INDEX($A$7:$A$58,SMALL(IF($Q$7:$Q$58&lt;&gt;"",IF($N$7:$N$58&lt;&gt;"",ROW($N$7:$N$58)-MIN(ROW($N$7:$N$58))+1,""),""),ROW()-ROW(A$61)+1))),),"")</f>
        <v/>
      </c>
      <c r="S86" s="0" t="str">
        <f aca="false" t="array" ref="S86:S86">IFERROR(CONCATENATE((INDEX($V$7:$V$58,SMALL(IF($V$7:$V$58&lt;&gt;"",IF($S$7:$S$58&lt;&gt;"",ROW($S$7:$S$58)-MIN(ROW($S$7:$S$58))+1,""),""),ROW()-ROW(A$61)+1)))," "),"")</f>
        <v/>
      </c>
      <c r="T86" s="0" t="str">
        <f aca="false" t="array" ref="T86:T86">IFERROR(CONCATENATE(TEXT(INDEX($S$7:$S$58,SMALL(IF($V$7:$V$58&lt;&gt;"",IF($S$7:$S$58&lt;&gt;"",ROW($S$7:$S$58)-MIN(ROW($S$7:$S$58))+1,""),""),ROW()-ROW(A$61)+1)),"##0")," "),"")</f>
        <v/>
      </c>
      <c r="U86" s="0" t="str">
        <f aca="false" t="array" ref="U86:U86">IFERROR(CONCATENATE((INDEX($A$7:$A$58,SMALL(IF($V$7:$V$58&lt;&gt;"",IF($S$7:$S$58&lt;&gt;"",ROW($S$7:$S$58)-MIN(ROW($S$7:$S$58))+1,""),""),ROW()-ROW(A$61)+1))),),"")</f>
        <v/>
      </c>
    </row>
    <row r="87" customFormat="false" ht="15" hidden="false" customHeight="false" outlineLevel="0" collapsed="false">
      <c r="I87" s="0" t="str">
        <f aca="false" t="array" ref="I87:I87">IFERROR(CONCATENATE(TEXT(INDEX($I$7:$I$58,SMALL(IF($L$7:$L$58&lt;&gt;"",IF($I$7:$I$58&lt;&gt;"",ROW($I$7:$I$58)-MIN(ROW($I$7:$I$58))+1,""),""),ROW()-ROW(A$61)+1)),"##0"),","),"")</f>
        <v/>
      </c>
      <c r="J87" s="0" t="str">
        <f aca="false" t="array" ref="J87:J87">IFERROR(CONCATENATE((INDEX($L$7:$L$58,SMALL(IF($L$7:$L$58&lt;&gt;"",IF($I$7:$I$58&lt;&gt;"",ROW($I$7:$I$58)-MIN(ROW($I$7:$I$58))+1,""),""),ROW()-ROW(A$61)+1))),","),"")</f>
        <v/>
      </c>
      <c r="K87" s="0" t="str">
        <f aca="false" t="array" ref="K87:K87">IFERROR(CONCATENATE((INDEX($A$7:$A$58,SMALL(IF($L$7:$L$58&lt;&gt;"",IF($I$7:$I$58&lt;&gt;"",ROW($I$7:$I$58)-MIN(ROW($I$7:$I$58))+1,""),""),ROW()-ROW(A$61)+1))),),"")</f>
        <v/>
      </c>
      <c r="N87" s="0" t="str">
        <f aca="false" t="array" ref="N87:N87">IFERROR(CONCATENATE((INDEX($Q$7:$Q$58,SMALL(IF($Q$7:$Q$58&lt;&gt;"",IF($N$7:$N$58&lt;&gt;"",ROW($N$7:$N$58)-MIN(ROW($N$7:$N$58))+1,""),""),ROW()-ROW(A$61)+1)))," "),"")</f>
        <v/>
      </c>
      <c r="O87" s="0" t="str">
        <f aca="false" t="array" ref="O87:O87">IFERROR(CONCATENATE(TEXT(INDEX($N$7:$N$58,SMALL(IF($Q$7:$Q$58&lt;&gt;"",IF($N$7:$N$58&lt;&gt;"",ROW($N$7:$N$58)-MIN(ROW($N$7:$N$58))+1,""),""),ROW()-ROW(A$61)+1)),"##0")," "),"")</f>
        <v/>
      </c>
      <c r="P87" s="0" t="str">
        <f aca="false" t="array" ref="P87:P87">IFERROR(CONCATENATE((INDEX($A$7:$A$58,SMALL(IF($Q$7:$Q$58&lt;&gt;"",IF($N$7:$N$58&lt;&gt;"",ROW($N$7:$N$58)-MIN(ROW($N$7:$N$58))+1,""),""),ROW()-ROW(A$61)+1))),),"")</f>
        <v/>
      </c>
      <c r="S87" s="0" t="str">
        <f aca="false" t="array" ref="S87:S87">IFERROR(CONCATENATE((INDEX($V$7:$V$58,SMALL(IF($V$7:$V$58&lt;&gt;"",IF($S$7:$S$58&lt;&gt;"",ROW($S$7:$S$58)-MIN(ROW($S$7:$S$58))+1,""),""),ROW()-ROW(A$61)+1)))," "),"")</f>
        <v/>
      </c>
      <c r="T87" s="0" t="str">
        <f aca="false" t="array" ref="T87:T87">IFERROR(CONCATENATE(TEXT(INDEX($S$7:$S$58,SMALL(IF($V$7:$V$58&lt;&gt;"",IF($S$7:$S$58&lt;&gt;"",ROW($S$7:$S$58)-MIN(ROW($S$7:$S$58))+1,""),""),ROW()-ROW(A$61)+1)),"##0")," "),"")</f>
        <v/>
      </c>
      <c r="U87" s="0" t="str">
        <f aca="false" t="array" ref="U87:U87">IFERROR(CONCATENATE((INDEX($A$7:$A$58,SMALL(IF($V$7:$V$58&lt;&gt;"",IF($S$7:$S$58&lt;&gt;"",ROW($S$7:$S$58)-MIN(ROW($S$7:$S$58))+1,""),""),ROW()-ROW(A$61)+1))),),"")</f>
        <v/>
      </c>
    </row>
    <row r="88" customFormat="false" ht="15" hidden="false" customHeight="false" outlineLevel="0" collapsed="false">
      <c r="I88" s="0" t="str">
        <f aca="false" t="array" ref="I88:I88">IFERROR(CONCATENATE(TEXT(INDEX($I$7:$I$58,SMALL(IF($L$7:$L$58&lt;&gt;"",IF($I$7:$I$58&lt;&gt;"",ROW($I$7:$I$58)-MIN(ROW($I$7:$I$58))+1,""),""),ROW()-ROW(A$61)+1)),"##0"),","),"")</f>
        <v/>
      </c>
      <c r="J88" s="0" t="str">
        <f aca="false" t="array" ref="J88:J88">IFERROR(CONCATENATE((INDEX($L$7:$L$58,SMALL(IF($L$7:$L$58&lt;&gt;"",IF($I$7:$I$58&lt;&gt;"",ROW($I$7:$I$58)-MIN(ROW($I$7:$I$58))+1,""),""),ROW()-ROW(A$61)+1))),","),"")</f>
        <v/>
      </c>
      <c r="K88" s="0" t="str">
        <f aca="false" t="array" ref="K88:K88">IFERROR(CONCATENATE((INDEX($A$7:$A$58,SMALL(IF($L$7:$L$58&lt;&gt;"",IF($I$7:$I$58&lt;&gt;"",ROW($I$7:$I$58)-MIN(ROW($I$7:$I$58))+1,""),""),ROW()-ROW(A$61)+1))),),"")</f>
        <v/>
      </c>
      <c r="N88" s="0" t="str">
        <f aca="false" t="array" ref="N88:N88">IFERROR(CONCATENATE((INDEX($Q$7:$Q$58,SMALL(IF($Q$7:$Q$58&lt;&gt;"",IF($N$7:$N$58&lt;&gt;"",ROW($N$7:$N$58)-MIN(ROW($N$7:$N$58))+1,""),""),ROW()-ROW(A$61)+1)))," "),"")</f>
        <v/>
      </c>
      <c r="O88" s="0" t="str">
        <f aca="false" t="array" ref="O88:O88">IFERROR(CONCATENATE(TEXT(INDEX($N$7:$N$58,SMALL(IF($Q$7:$Q$58&lt;&gt;"",IF($N$7:$N$58&lt;&gt;"",ROW($N$7:$N$58)-MIN(ROW($N$7:$N$58))+1,""),""),ROW()-ROW(A$61)+1)),"##0")," "),"")</f>
        <v/>
      </c>
      <c r="P88" s="0" t="str">
        <f aca="false" t="array" ref="P88:P88">IFERROR(CONCATENATE((INDEX($A$7:$A$58,SMALL(IF($Q$7:$Q$58&lt;&gt;"",IF($N$7:$N$58&lt;&gt;"",ROW($N$7:$N$58)-MIN(ROW($N$7:$N$58))+1,""),""),ROW()-ROW(A$61)+1))),),"")</f>
        <v/>
      </c>
      <c r="S88" s="0" t="str">
        <f aca="false" t="array" ref="S88:S88">IFERROR(CONCATENATE((INDEX($V$7:$V$58,SMALL(IF($V$7:$V$58&lt;&gt;"",IF($S$7:$S$58&lt;&gt;"",ROW($S$7:$S$58)-MIN(ROW($S$7:$S$58))+1,""),""),ROW()-ROW(A$61)+1)))," "),"")</f>
        <v/>
      </c>
      <c r="T88" s="0" t="str">
        <f aca="false" t="array" ref="T88:T88">IFERROR(CONCATENATE(TEXT(INDEX($S$7:$S$58,SMALL(IF($V$7:$V$58&lt;&gt;"",IF($S$7:$S$58&lt;&gt;"",ROW($S$7:$S$58)-MIN(ROW($S$7:$S$58))+1,""),""),ROW()-ROW(A$61)+1)),"##0")," "),"")</f>
        <v/>
      </c>
      <c r="U88" s="0" t="str">
        <f aca="false" t="array" ref="U88:U88">IFERROR(CONCATENATE((INDEX($A$7:$A$58,SMALL(IF($V$7:$V$58&lt;&gt;"",IF($S$7:$S$58&lt;&gt;"",ROW($S$7:$S$58)-MIN(ROW($S$7:$S$58))+1,""),""),ROW()-ROW(A$61)+1))),),"")</f>
        <v/>
      </c>
    </row>
    <row r="89" customFormat="false" ht="15" hidden="false" customHeight="false" outlineLevel="0" collapsed="false">
      <c r="I89" s="0" t="str">
        <f aca="false" t="array" ref="I89:I89">IFERROR(CONCATENATE(TEXT(INDEX($I$7:$I$58,SMALL(IF($L$7:$L$58&lt;&gt;"",IF($I$7:$I$58&lt;&gt;"",ROW($I$7:$I$58)-MIN(ROW($I$7:$I$58))+1,""),""),ROW()-ROW(A$61)+1)),"##0"),","),"")</f>
        <v/>
      </c>
      <c r="J89" s="0" t="str">
        <f aca="false" t="array" ref="J89:J89">IFERROR(CONCATENATE((INDEX($L$7:$L$58,SMALL(IF($L$7:$L$58&lt;&gt;"",IF($I$7:$I$58&lt;&gt;"",ROW($I$7:$I$58)-MIN(ROW($I$7:$I$58))+1,""),""),ROW()-ROW(A$61)+1))),","),"")</f>
        <v/>
      </c>
      <c r="K89" s="0" t="str">
        <f aca="false" t="array" ref="K89:K89">IFERROR(CONCATENATE((INDEX($A$7:$A$58,SMALL(IF($L$7:$L$58&lt;&gt;"",IF($I$7:$I$58&lt;&gt;"",ROW($I$7:$I$58)-MIN(ROW($I$7:$I$58))+1,""),""),ROW()-ROW(A$61)+1))),),"")</f>
        <v/>
      </c>
      <c r="N89" s="0" t="str">
        <f aca="false" t="array" ref="N89:N89">IFERROR(CONCATENATE((INDEX($Q$7:$Q$58,SMALL(IF($Q$7:$Q$58&lt;&gt;"",IF($N$7:$N$58&lt;&gt;"",ROW($N$7:$N$58)-MIN(ROW($N$7:$N$58))+1,""),""),ROW()-ROW(A$61)+1)))," "),"")</f>
        <v/>
      </c>
      <c r="O89" s="0" t="str">
        <f aca="false" t="array" ref="O89:O89">IFERROR(CONCATENATE(TEXT(INDEX($N$7:$N$58,SMALL(IF($Q$7:$Q$58&lt;&gt;"",IF($N$7:$N$58&lt;&gt;"",ROW($N$7:$N$58)-MIN(ROW($N$7:$N$58))+1,""),""),ROW()-ROW(A$61)+1)),"##0")," "),"")</f>
        <v/>
      </c>
      <c r="P89" s="0" t="str">
        <f aca="false" t="array" ref="P89:P89">IFERROR(CONCATENATE((INDEX($A$7:$A$58,SMALL(IF($Q$7:$Q$58&lt;&gt;"",IF($N$7:$N$58&lt;&gt;"",ROW($N$7:$N$58)-MIN(ROW($N$7:$N$58))+1,""),""),ROW()-ROW(A$61)+1))),),"")</f>
        <v/>
      </c>
      <c r="S89" s="0" t="str">
        <f aca="false" t="array" ref="S89:S89">IFERROR(CONCATENATE((INDEX($V$7:$V$58,SMALL(IF($V$7:$V$58&lt;&gt;"",IF($S$7:$S$58&lt;&gt;"",ROW($S$7:$S$58)-MIN(ROW($S$7:$S$58))+1,""),""),ROW()-ROW(A$61)+1)))," "),"")</f>
        <v/>
      </c>
      <c r="T89" s="0" t="str">
        <f aca="false" t="array" ref="T89:T89">IFERROR(CONCATENATE(TEXT(INDEX($S$7:$S$58,SMALL(IF($V$7:$V$58&lt;&gt;"",IF($S$7:$S$58&lt;&gt;"",ROW($S$7:$S$58)-MIN(ROW($S$7:$S$58))+1,""),""),ROW()-ROW(A$61)+1)),"##0")," "),"")</f>
        <v/>
      </c>
      <c r="U89" s="0" t="str">
        <f aca="false" t="array" ref="U89:U89">IFERROR(CONCATENATE((INDEX($A$7:$A$58,SMALL(IF($V$7:$V$58&lt;&gt;"",IF($S$7:$S$58&lt;&gt;"",ROW($S$7:$S$58)-MIN(ROW($S$7:$S$58))+1,""),""),ROW()-ROW(A$61)+1))),),"")</f>
        <v/>
      </c>
    </row>
    <row r="90" customFormat="false" ht="15" hidden="false" customHeight="false" outlineLevel="0" collapsed="false">
      <c r="I90" s="0" t="str">
        <f aca="false" t="array" ref="I90:I90">IFERROR(CONCATENATE(TEXT(INDEX($I$7:$I$58,SMALL(IF($L$7:$L$58&lt;&gt;"",IF($I$7:$I$58&lt;&gt;"",ROW($I$7:$I$58)-MIN(ROW($I$7:$I$58))+1,""),""),ROW()-ROW(A$61)+1)),"##0"),","),"")</f>
        <v/>
      </c>
      <c r="J90" s="0" t="str">
        <f aca="false" t="array" ref="J90:J90">IFERROR(CONCATENATE((INDEX($L$7:$L$58,SMALL(IF($L$7:$L$58&lt;&gt;"",IF($I$7:$I$58&lt;&gt;"",ROW($I$7:$I$58)-MIN(ROW($I$7:$I$58))+1,""),""),ROW()-ROW(A$61)+1))),","),"")</f>
        <v/>
      </c>
      <c r="K90" s="0" t="str">
        <f aca="false" t="array" ref="K90:K90">IFERROR(CONCATENATE((INDEX($A$7:$A$58,SMALL(IF($L$7:$L$58&lt;&gt;"",IF($I$7:$I$58&lt;&gt;"",ROW($I$7:$I$58)-MIN(ROW($I$7:$I$58))+1,""),""),ROW()-ROW(A$61)+1))),),"")</f>
        <v/>
      </c>
      <c r="N90" s="0" t="str">
        <f aca="false" t="array" ref="N90:N90">IFERROR(CONCATENATE((INDEX($Q$7:$Q$58,SMALL(IF($Q$7:$Q$58&lt;&gt;"",IF($N$7:$N$58&lt;&gt;"",ROW($N$7:$N$58)-MIN(ROW($N$7:$N$58))+1,""),""),ROW()-ROW(A$61)+1)))," "),"")</f>
        <v/>
      </c>
      <c r="O90" s="0" t="str">
        <f aca="false" t="array" ref="O90:O90">IFERROR(CONCATENATE(TEXT(INDEX($N$7:$N$58,SMALL(IF($Q$7:$Q$58&lt;&gt;"",IF($N$7:$N$58&lt;&gt;"",ROW($N$7:$N$58)-MIN(ROW($N$7:$N$58))+1,""),""),ROW()-ROW(A$61)+1)),"##0")," "),"")</f>
        <v/>
      </c>
      <c r="P90" s="0" t="str">
        <f aca="false" t="array" ref="P90:P90">IFERROR(CONCATENATE((INDEX($A$7:$A$58,SMALL(IF($Q$7:$Q$58&lt;&gt;"",IF($N$7:$N$58&lt;&gt;"",ROW($N$7:$N$58)-MIN(ROW($N$7:$N$58))+1,""),""),ROW()-ROW(A$61)+1))),),"")</f>
        <v/>
      </c>
      <c r="S90" s="0" t="str">
        <f aca="false" t="array" ref="S90:S90">IFERROR(CONCATENATE((INDEX($V$7:$V$58,SMALL(IF($V$7:$V$58&lt;&gt;"",IF($S$7:$S$58&lt;&gt;"",ROW($S$7:$S$58)-MIN(ROW($S$7:$S$58))+1,""),""),ROW()-ROW(A$61)+1)))," "),"")</f>
        <v/>
      </c>
      <c r="T90" s="0" t="str">
        <f aca="false" t="array" ref="T90:T90">IFERROR(CONCATENATE(TEXT(INDEX($S$7:$S$58,SMALL(IF($V$7:$V$58&lt;&gt;"",IF($S$7:$S$58&lt;&gt;"",ROW($S$7:$S$58)-MIN(ROW($S$7:$S$58))+1,""),""),ROW()-ROW(A$61)+1)),"##0")," "),"")</f>
        <v/>
      </c>
      <c r="U90" s="0" t="str">
        <f aca="false" t="array" ref="U90:U90">IFERROR(CONCATENATE((INDEX($A$7:$A$58,SMALL(IF($V$7:$V$58&lt;&gt;"",IF($S$7:$S$58&lt;&gt;"",ROW($S$7:$S$58)-MIN(ROW($S$7:$S$58))+1,""),""),ROW()-ROW(A$61)+1))),),"")</f>
        <v/>
      </c>
    </row>
    <row r="91" customFormat="false" ht="15" hidden="false" customHeight="false" outlineLevel="0" collapsed="false">
      <c r="I91" s="0" t="str">
        <f aca="false" t="array" ref="I91:I91">IFERROR(CONCATENATE(TEXT(INDEX($I$7:$I$58,SMALL(IF($L$7:$L$58&lt;&gt;"",IF($I$7:$I$58&lt;&gt;"",ROW($I$7:$I$58)-MIN(ROW($I$7:$I$58))+1,""),""),ROW()-ROW(A$61)+1)),"##0"),","),"")</f>
        <v/>
      </c>
      <c r="J91" s="0" t="str">
        <f aca="false" t="array" ref="J91:J91">IFERROR(CONCATENATE((INDEX($L$7:$L$58,SMALL(IF($L$7:$L$58&lt;&gt;"",IF($I$7:$I$58&lt;&gt;"",ROW($I$7:$I$58)-MIN(ROW($I$7:$I$58))+1,""),""),ROW()-ROW(A$61)+1))),","),"")</f>
        <v/>
      </c>
      <c r="K91" s="0" t="str">
        <f aca="false" t="array" ref="K91:K91">IFERROR(CONCATENATE((INDEX($A$7:$A$58,SMALL(IF($L$7:$L$58&lt;&gt;"",IF($I$7:$I$58&lt;&gt;"",ROW($I$7:$I$58)-MIN(ROW($I$7:$I$58))+1,""),""),ROW()-ROW(A$61)+1))),),"")</f>
        <v/>
      </c>
      <c r="N91" s="0" t="str">
        <f aca="false" t="array" ref="N91:N91">IFERROR(CONCATENATE((INDEX($Q$7:$Q$58,SMALL(IF($Q$7:$Q$58&lt;&gt;"",IF($N$7:$N$58&lt;&gt;"",ROW($N$7:$N$58)-MIN(ROW($N$7:$N$58))+1,""),""),ROW()-ROW(A$61)+1)))," "),"")</f>
        <v/>
      </c>
      <c r="O91" s="0" t="str">
        <f aca="false" t="array" ref="O91:O91">IFERROR(CONCATENATE(TEXT(INDEX($N$7:$N$58,SMALL(IF($Q$7:$Q$58&lt;&gt;"",IF($N$7:$N$58&lt;&gt;"",ROW($N$7:$N$58)-MIN(ROW($N$7:$N$58))+1,""),""),ROW()-ROW(A$61)+1)),"##0")," "),"")</f>
        <v/>
      </c>
      <c r="P91" s="0" t="str">
        <f aca="false" t="array" ref="P91:P91">IFERROR(CONCATENATE((INDEX($A$7:$A$58,SMALL(IF($Q$7:$Q$58&lt;&gt;"",IF($N$7:$N$58&lt;&gt;"",ROW($N$7:$N$58)-MIN(ROW($N$7:$N$58))+1,""),""),ROW()-ROW(A$61)+1))),),"")</f>
        <v/>
      </c>
      <c r="S91" s="0" t="str">
        <f aca="false" t="array" ref="S91:S91">IFERROR(CONCATENATE((INDEX($V$7:$V$58,SMALL(IF($V$7:$V$58&lt;&gt;"",IF($S$7:$S$58&lt;&gt;"",ROW($S$7:$S$58)-MIN(ROW($S$7:$S$58))+1,""),""),ROW()-ROW(A$61)+1)))," "),"")</f>
        <v/>
      </c>
      <c r="T91" s="0" t="str">
        <f aca="false" t="array" ref="T91:T91">IFERROR(CONCATENATE(TEXT(INDEX($S$7:$S$58,SMALL(IF($V$7:$V$58&lt;&gt;"",IF($S$7:$S$58&lt;&gt;"",ROW($S$7:$S$58)-MIN(ROW($S$7:$S$58))+1,""),""),ROW()-ROW(A$61)+1)),"##0")," "),"")</f>
        <v/>
      </c>
      <c r="U91" s="0" t="str">
        <f aca="false" t="array" ref="U91:U91">IFERROR(CONCATENATE((INDEX($A$7:$A$58,SMALL(IF($V$7:$V$58&lt;&gt;"",IF($S$7:$S$58&lt;&gt;"",ROW($S$7:$S$58)-MIN(ROW($S$7:$S$58))+1,""),""),ROW()-ROW(A$61)+1))),),"")</f>
        <v/>
      </c>
    </row>
    <row r="92" customFormat="false" ht="15" hidden="false" customHeight="false" outlineLevel="0" collapsed="false">
      <c r="I92" s="0" t="str">
        <f aca="false" t="array" ref="I92:I92">IFERROR(CONCATENATE(TEXT(INDEX($I$7:$I$58,SMALL(IF($L$7:$L$58&lt;&gt;"",IF($I$7:$I$58&lt;&gt;"",ROW($I$7:$I$58)-MIN(ROW($I$7:$I$58))+1,""),""),ROW()-ROW(A$61)+1)),"##0"),","),"")</f>
        <v/>
      </c>
      <c r="J92" s="0" t="str">
        <f aca="false" t="array" ref="J92:J92">IFERROR(CONCATENATE((INDEX($L$7:$L$58,SMALL(IF($L$7:$L$58&lt;&gt;"",IF($I$7:$I$58&lt;&gt;"",ROW($I$7:$I$58)-MIN(ROW($I$7:$I$58))+1,""),""),ROW()-ROW(A$61)+1))),","),"")</f>
        <v/>
      </c>
      <c r="K92" s="0" t="str">
        <f aca="false" t="array" ref="K92:K92">IFERROR(CONCATENATE((INDEX($A$7:$A$58,SMALL(IF($L$7:$L$58&lt;&gt;"",IF($I$7:$I$58&lt;&gt;"",ROW($I$7:$I$58)-MIN(ROW($I$7:$I$58))+1,""),""),ROW()-ROW(A$61)+1))),),"")</f>
        <v/>
      </c>
      <c r="N92" s="0" t="str">
        <f aca="false" t="array" ref="N92:N92">IFERROR(CONCATENATE((INDEX($Q$7:$Q$58,SMALL(IF($Q$7:$Q$58&lt;&gt;"",IF($N$7:$N$58&lt;&gt;"",ROW($N$7:$N$58)-MIN(ROW($N$7:$N$58))+1,""),""),ROW()-ROW(A$61)+1)))," "),"")</f>
        <v/>
      </c>
      <c r="O92" s="0" t="str">
        <f aca="false" t="array" ref="O92:O92">IFERROR(CONCATENATE(TEXT(INDEX($N$7:$N$58,SMALL(IF($Q$7:$Q$58&lt;&gt;"",IF($N$7:$N$58&lt;&gt;"",ROW($N$7:$N$58)-MIN(ROW($N$7:$N$58))+1,""),""),ROW()-ROW(A$61)+1)),"##0")," "),"")</f>
        <v/>
      </c>
      <c r="P92" s="0" t="str">
        <f aca="false" t="array" ref="P92:P92">IFERROR(CONCATENATE((INDEX($A$7:$A$58,SMALL(IF($Q$7:$Q$58&lt;&gt;"",IF($N$7:$N$58&lt;&gt;"",ROW($N$7:$N$58)-MIN(ROW($N$7:$N$58))+1,""),""),ROW()-ROW(A$61)+1))),),"")</f>
        <v/>
      </c>
      <c r="S92" s="0" t="str">
        <f aca="false" t="array" ref="S92:S92">IFERROR(CONCATENATE((INDEX($V$7:$V$58,SMALL(IF($V$7:$V$58&lt;&gt;"",IF($S$7:$S$58&lt;&gt;"",ROW($S$7:$S$58)-MIN(ROW($S$7:$S$58))+1,""),""),ROW()-ROW(A$61)+1)))," "),"")</f>
        <v/>
      </c>
      <c r="T92" s="0" t="str">
        <f aca="false" t="array" ref="T92:T92">IFERROR(CONCATENATE(TEXT(INDEX($S$7:$S$58,SMALL(IF($V$7:$V$58&lt;&gt;"",IF($S$7:$S$58&lt;&gt;"",ROW($S$7:$S$58)-MIN(ROW($S$7:$S$58))+1,""),""),ROW()-ROW(A$61)+1)),"##0")," "),"")</f>
        <v/>
      </c>
      <c r="U92" s="0" t="str">
        <f aca="false" t="array" ref="U92:U92">IFERROR(CONCATENATE((INDEX($A$7:$A$58,SMALL(IF($V$7:$V$58&lt;&gt;"",IF($S$7:$S$58&lt;&gt;"",ROW($S$7:$S$58)-MIN(ROW($S$7:$S$58))+1,""),""),ROW()-ROW(A$61)+1))),),"")</f>
        <v/>
      </c>
    </row>
    <row r="93" customFormat="false" ht="15" hidden="false" customHeight="false" outlineLevel="0" collapsed="false">
      <c r="I93" s="0" t="str">
        <f aca="false" t="array" ref="I93:I93">IFERROR(CONCATENATE(TEXT(INDEX($I$7:$I$58,SMALL(IF($L$7:$L$58&lt;&gt;"",IF($I$7:$I$58&lt;&gt;"",ROW($I$7:$I$58)-MIN(ROW($I$7:$I$58))+1,""),""),ROW()-ROW(A$61)+1)),"##0"),","),"")</f>
        <v/>
      </c>
      <c r="J93" s="0" t="str">
        <f aca="false" t="array" ref="J93:J93">IFERROR(CONCATENATE((INDEX($L$7:$L$58,SMALL(IF($L$7:$L$58&lt;&gt;"",IF($I$7:$I$58&lt;&gt;"",ROW($I$7:$I$58)-MIN(ROW($I$7:$I$58))+1,""),""),ROW()-ROW(A$61)+1))),","),"")</f>
        <v/>
      </c>
      <c r="K93" s="0" t="str">
        <f aca="false" t="array" ref="K93:K93">IFERROR(CONCATENATE((INDEX($A$7:$A$58,SMALL(IF($L$7:$L$58&lt;&gt;"",IF($I$7:$I$58&lt;&gt;"",ROW($I$7:$I$58)-MIN(ROW($I$7:$I$58))+1,""),""),ROW()-ROW(A$61)+1))),),"")</f>
        <v/>
      </c>
      <c r="N93" s="0" t="str">
        <f aca="false" t="array" ref="N93:N93">IFERROR(CONCATENATE((INDEX($Q$7:$Q$58,SMALL(IF($Q$7:$Q$58&lt;&gt;"",IF($N$7:$N$58&lt;&gt;"",ROW($N$7:$N$58)-MIN(ROW($N$7:$N$58))+1,""),""),ROW()-ROW(A$61)+1)))," "),"")</f>
        <v/>
      </c>
      <c r="O93" s="0" t="str">
        <f aca="false" t="array" ref="O93:O93">IFERROR(CONCATENATE(TEXT(INDEX($N$7:$N$58,SMALL(IF($Q$7:$Q$58&lt;&gt;"",IF($N$7:$N$58&lt;&gt;"",ROW($N$7:$N$58)-MIN(ROW($N$7:$N$58))+1,""),""),ROW()-ROW(A$61)+1)),"##0")," "),"")</f>
        <v/>
      </c>
      <c r="P93" s="0" t="str">
        <f aca="false" t="array" ref="P93:P93">IFERROR(CONCATENATE((INDEX($A$7:$A$58,SMALL(IF($Q$7:$Q$58&lt;&gt;"",IF($N$7:$N$58&lt;&gt;"",ROW($N$7:$N$58)-MIN(ROW($N$7:$N$58))+1,""),""),ROW()-ROW(A$61)+1))),),"")</f>
        <v/>
      </c>
      <c r="S93" s="0" t="str">
        <f aca="false" t="array" ref="S93:S93">IFERROR(CONCATENATE((INDEX($V$7:$V$58,SMALL(IF($V$7:$V$58&lt;&gt;"",IF($S$7:$S$58&lt;&gt;"",ROW($S$7:$S$58)-MIN(ROW($S$7:$S$58))+1,""),""),ROW()-ROW(A$61)+1)))," "),"")</f>
        <v/>
      </c>
      <c r="T93" s="0" t="str">
        <f aca="false" t="array" ref="T93:T93">IFERROR(CONCATENATE(TEXT(INDEX($S$7:$S$58,SMALL(IF($V$7:$V$58&lt;&gt;"",IF($S$7:$S$58&lt;&gt;"",ROW($S$7:$S$58)-MIN(ROW($S$7:$S$58))+1,""),""),ROW()-ROW(A$61)+1)),"##0")," "),"")</f>
        <v/>
      </c>
      <c r="U93" s="0" t="str">
        <f aca="false" t="array" ref="U93:U93">IFERROR(CONCATENATE((INDEX($A$7:$A$58,SMALL(IF($V$7:$V$58&lt;&gt;"",IF($S$7:$S$58&lt;&gt;"",ROW($S$7:$S$58)-MIN(ROW($S$7:$S$58))+1,""),""),ROW()-ROW(A$61)+1))),),"")</f>
        <v/>
      </c>
    </row>
    <row r="94" customFormat="false" ht="15" hidden="false" customHeight="false" outlineLevel="0" collapsed="false">
      <c r="I94" s="0" t="str">
        <f aca="false" t="array" ref="I94:I94">IFERROR(CONCATENATE(TEXT(INDEX($I$7:$I$58,SMALL(IF($L$7:$L$58&lt;&gt;"",IF($I$7:$I$58&lt;&gt;"",ROW($I$7:$I$58)-MIN(ROW($I$7:$I$58))+1,""),""),ROW()-ROW(A$61)+1)),"##0"),","),"")</f>
        <v/>
      </c>
      <c r="J94" s="0" t="str">
        <f aca="false" t="array" ref="J94:J94">IFERROR(CONCATENATE((INDEX($L$7:$L$58,SMALL(IF($L$7:$L$58&lt;&gt;"",IF($I$7:$I$58&lt;&gt;"",ROW($I$7:$I$58)-MIN(ROW($I$7:$I$58))+1,""),""),ROW()-ROW(A$61)+1))),","),"")</f>
        <v/>
      </c>
      <c r="K94" s="0" t="str">
        <f aca="false" t="array" ref="K94:K94">IFERROR(CONCATENATE((INDEX($A$7:$A$58,SMALL(IF($L$7:$L$58&lt;&gt;"",IF($I$7:$I$58&lt;&gt;"",ROW($I$7:$I$58)-MIN(ROW($I$7:$I$58))+1,""),""),ROW()-ROW(A$61)+1))),),"")</f>
        <v/>
      </c>
      <c r="N94" s="0" t="str">
        <f aca="false" t="array" ref="N94:N94">IFERROR(CONCATENATE((INDEX($Q$7:$Q$58,SMALL(IF($Q$7:$Q$58&lt;&gt;"",IF($N$7:$N$58&lt;&gt;"",ROW($N$7:$N$58)-MIN(ROW($N$7:$N$58))+1,""),""),ROW()-ROW(A$61)+1)))," "),"")</f>
        <v/>
      </c>
      <c r="O94" s="0" t="str">
        <f aca="false" t="array" ref="O94:O94">IFERROR(CONCATENATE(TEXT(INDEX($N$7:$N$58,SMALL(IF($Q$7:$Q$58&lt;&gt;"",IF($N$7:$N$58&lt;&gt;"",ROW($N$7:$N$58)-MIN(ROW($N$7:$N$58))+1,""),""),ROW()-ROW(A$61)+1)),"##0")," "),"")</f>
        <v/>
      </c>
      <c r="P94" s="0" t="str">
        <f aca="false" t="array" ref="P94:P94">IFERROR(CONCATENATE((INDEX($A$7:$A$58,SMALL(IF($Q$7:$Q$58&lt;&gt;"",IF($N$7:$N$58&lt;&gt;"",ROW($N$7:$N$58)-MIN(ROW($N$7:$N$58))+1,""),""),ROW()-ROW(A$61)+1))),),"")</f>
        <v/>
      </c>
      <c r="S94" s="0" t="str">
        <f aca="false" t="array" ref="S94:S94">IFERROR(CONCATENATE((INDEX($V$7:$V$58,SMALL(IF($V$7:$V$58&lt;&gt;"",IF($S$7:$S$58&lt;&gt;"",ROW($S$7:$S$58)-MIN(ROW($S$7:$S$58))+1,""),""),ROW()-ROW(A$61)+1)))," "),"")</f>
        <v/>
      </c>
      <c r="T94" s="0" t="str">
        <f aca="false" t="array" ref="T94:T94">IFERROR(CONCATENATE(TEXT(INDEX($S$7:$S$58,SMALL(IF($V$7:$V$58&lt;&gt;"",IF($S$7:$S$58&lt;&gt;"",ROW($S$7:$S$58)-MIN(ROW($S$7:$S$58))+1,""),""),ROW()-ROW(A$61)+1)),"##0")," "),"")</f>
        <v/>
      </c>
      <c r="U94" s="0" t="str">
        <f aca="false" t="array" ref="U94:U94">IFERROR(CONCATENATE((INDEX($A$7:$A$58,SMALL(IF($V$7:$V$58&lt;&gt;"",IF($S$7:$S$58&lt;&gt;"",ROW($S$7:$S$58)-MIN(ROW($S$7:$S$58))+1,""),""),ROW()-ROW(A$61)+1))),),"")</f>
        <v/>
      </c>
    </row>
    <row r="95" customFormat="false" ht="15" hidden="false" customHeight="false" outlineLevel="0" collapsed="false">
      <c r="I95" s="0" t="str">
        <f aca="false" t="array" ref="I95:I95">IFERROR(CONCATENATE(TEXT(INDEX($I$7:$I$58,SMALL(IF($L$7:$L$58&lt;&gt;"",IF($I$7:$I$58&lt;&gt;"",ROW($I$7:$I$58)-MIN(ROW($I$7:$I$58))+1,""),""),ROW()-ROW(A$61)+1)),"##0"),","),"")</f>
        <v/>
      </c>
      <c r="J95" s="0" t="str">
        <f aca="false" t="array" ref="J95:J95">IFERROR(CONCATENATE((INDEX($L$7:$L$58,SMALL(IF($L$7:$L$58&lt;&gt;"",IF($I$7:$I$58&lt;&gt;"",ROW($I$7:$I$58)-MIN(ROW($I$7:$I$58))+1,""),""),ROW()-ROW(A$61)+1))),","),"")</f>
        <v/>
      </c>
      <c r="K95" s="0" t="str">
        <f aca="false" t="array" ref="K95:K95">IFERROR(CONCATENATE((INDEX($A$7:$A$58,SMALL(IF($L$7:$L$58&lt;&gt;"",IF($I$7:$I$58&lt;&gt;"",ROW($I$7:$I$58)-MIN(ROW($I$7:$I$58))+1,""),""),ROW()-ROW(A$61)+1))),),"")</f>
        <v/>
      </c>
      <c r="N95" s="0" t="str">
        <f aca="false" t="array" ref="N95:N95">IFERROR(CONCATENATE((INDEX($Q$7:$Q$58,SMALL(IF($Q$7:$Q$58&lt;&gt;"",IF($N$7:$N$58&lt;&gt;"",ROW($N$7:$N$58)-MIN(ROW($N$7:$N$58))+1,""),""),ROW()-ROW(A$61)+1)))," "),"")</f>
        <v/>
      </c>
      <c r="O95" s="0" t="str">
        <f aca="false" t="array" ref="O95:O95">IFERROR(CONCATENATE(TEXT(INDEX($N$7:$N$58,SMALL(IF($Q$7:$Q$58&lt;&gt;"",IF($N$7:$N$58&lt;&gt;"",ROW($N$7:$N$58)-MIN(ROW($N$7:$N$58))+1,""),""),ROW()-ROW(A$61)+1)),"##0")," "),"")</f>
        <v/>
      </c>
      <c r="P95" s="0" t="str">
        <f aca="false" t="array" ref="P95:P95">IFERROR(CONCATENATE((INDEX($A$7:$A$58,SMALL(IF($Q$7:$Q$58&lt;&gt;"",IF($N$7:$N$58&lt;&gt;"",ROW($N$7:$N$58)-MIN(ROW($N$7:$N$58))+1,""),""),ROW()-ROW(A$61)+1))),),"")</f>
        <v/>
      </c>
      <c r="S95" s="0" t="str">
        <f aca="false" t="array" ref="S95:S95">IFERROR(CONCATENATE((INDEX($V$7:$V$58,SMALL(IF($V$7:$V$58&lt;&gt;"",IF($S$7:$S$58&lt;&gt;"",ROW($S$7:$S$58)-MIN(ROW($S$7:$S$58))+1,""),""),ROW()-ROW(A$61)+1)))," "),"")</f>
        <v/>
      </c>
      <c r="T95" s="0" t="str">
        <f aca="false" t="array" ref="T95:T95">IFERROR(CONCATENATE(TEXT(INDEX($S$7:$S$58,SMALL(IF($V$7:$V$58&lt;&gt;"",IF($S$7:$S$58&lt;&gt;"",ROW($S$7:$S$58)-MIN(ROW($S$7:$S$58))+1,""),""),ROW()-ROW(A$61)+1)),"##0")," "),"")</f>
        <v/>
      </c>
      <c r="U95" s="0" t="str">
        <f aca="false" t="array" ref="U95:U95">IFERROR(CONCATENATE((INDEX($A$7:$A$58,SMALL(IF($V$7:$V$58&lt;&gt;"",IF($S$7:$S$58&lt;&gt;"",ROW($S$7:$S$58)-MIN(ROW($S$7:$S$58))+1,""),""),ROW()-ROW(A$61)+1))),),"")</f>
        <v/>
      </c>
    </row>
    <row r="96" customFormat="false" ht="15" hidden="false" customHeight="false" outlineLevel="0" collapsed="false">
      <c r="I96" s="0" t="str">
        <f aca="false" t="array" ref="I96:I96">IFERROR(CONCATENATE(TEXT(INDEX($I$7:$I$58,SMALL(IF($L$7:$L$58&lt;&gt;"",IF($I$7:$I$58&lt;&gt;"",ROW($I$7:$I$58)-MIN(ROW($I$7:$I$58))+1,""),""),ROW()-ROW(A$61)+1)),"##0"),","),"")</f>
        <v/>
      </c>
      <c r="J96" s="0" t="str">
        <f aca="false" t="array" ref="J96:J96">IFERROR(CONCATENATE((INDEX($L$7:$L$58,SMALL(IF($L$7:$L$58&lt;&gt;"",IF($I$7:$I$58&lt;&gt;"",ROW($I$7:$I$58)-MIN(ROW($I$7:$I$58))+1,""),""),ROW()-ROW(A$61)+1))),","),"")</f>
        <v/>
      </c>
      <c r="K96" s="0" t="str">
        <f aca="false" t="array" ref="K96:K96">IFERROR(CONCATENATE((INDEX($A$7:$A$58,SMALL(IF($L$7:$L$58&lt;&gt;"",IF($I$7:$I$58&lt;&gt;"",ROW($I$7:$I$58)-MIN(ROW($I$7:$I$58))+1,""),""),ROW()-ROW(A$61)+1))),),"")</f>
        <v/>
      </c>
      <c r="N96" s="0" t="str">
        <f aca="false" t="array" ref="N96:N96">IFERROR(CONCATENATE((INDEX($Q$7:$Q$58,SMALL(IF($Q$7:$Q$58&lt;&gt;"",IF($N$7:$N$58&lt;&gt;"",ROW($N$7:$N$58)-MIN(ROW($N$7:$N$58))+1,""),""),ROW()-ROW(A$61)+1)))," "),"")</f>
        <v/>
      </c>
      <c r="O96" s="0" t="str">
        <f aca="false" t="array" ref="O96:O96">IFERROR(CONCATENATE(TEXT(INDEX($N$7:$N$58,SMALL(IF($Q$7:$Q$58&lt;&gt;"",IF($N$7:$N$58&lt;&gt;"",ROW($N$7:$N$58)-MIN(ROW($N$7:$N$58))+1,""),""),ROW()-ROW(A$61)+1)),"##0")," "),"")</f>
        <v/>
      </c>
      <c r="P96" s="0" t="str">
        <f aca="false" t="array" ref="P96:P96">IFERROR(CONCATENATE((INDEX($A$7:$A$58,SMALL(IF($Q$7:$Q$58&lt;&gt;"",IF($N$7:$N$58&lt;&gt;"",ROW($N$7:$N$58)-MIN(ROW($N$7:$N$58))+1,""),""),ROW()-ROW(A$61)+1))),),"")</f>
        <v/>
      </c>
      <c r="S96" s="0" t="str">
        <f aca="false" t="array" ref="S96:S96">IFERROR(CONCATENATE((INDEX($V$7:$V$58,SMALL(IF($V$7:$V$58&lt;&gt;"",IF($S$7:$S$58&lt;&gt;"",ROW($S$7:$S$58)-MIN(ROW($S$7:$S$58))+1,""),""),ROW()-ROW(A$61)+1)))," "),"")</f>
        <v/>
      </c>
      <c r="T96" s="0" t="str">
        <f aca="false" t="array" ref="T96:T96">IFERROR(CONCATENATE(TEXT(INDEX($S$7:$S$58,SMALL(IF($V$7:$V$58&lt;&gt;"",IF($S$7:$S$58&lt;&gt;"",ROW($S$7:$S$58)-MIN(ROW($S$7:$S$58))+1,""),""),ROW()-ROW(A$61)+1)),"##0")," "),"")</f>
        <v/>
      </c>
      <c r="U96" s="0" t="str">
        <f aca="false" t="array" ref="U96:U96">IFERROR(CONCATENATE((INDEX($A$7:$A$58,SMALL(IF($V$7:$V$58&lt;&gt;"",IF($S$7:$S$58&lt;&gt;"",ROW($S$7:$S$58)-MIN(ROW($S$7:$S$58))+1,""),""),ROW()-ROW(A$61)+1))),),"")</f>
        <v/>
      </c>
    </row>
    <row r="97" customFormat="false" ht="15" hidden="false" customHeight="false" outlineLevel="0" collapsed="false">
      <c r="I97" s="0" t="str">
        <f aca="false" t="array" ref="I97:I97">IFERROR(CONCATENATE(TEXT(INDEX($I$7:$I$58,SMALL(IF($L$7:$L$58&lt;&gt;"",IF($I$7:$I$58&lt;&gt;"",ROW($I$7:$I$58)-MIN(ROW($I$7:$I$58))+1,""),""),ROW()-ROW(A$61)+1)),"##0"),","),"")</f>
        <v/>
      </c>
      <c r="J97" s="0" t="str">
        <f aca="false" t="array" ref="J97:J97">IFERROR(CONCATENATE((INDEX($L$7:$L$58,SMALL(IF($L$7:$L$58&lt;&gt;"",IF($I$7:$I$58&lt;&gt;"",ROW($I$7:$I$58)-MIN(ROW($I$7:$I$58))+1,""),""),ROW()-ROW(A$61)+1))),","),"")</f>
        <v/>
      </c>
      <c r="K97" s="0" t="str">
        <f aca="false" t="array" ref="K97:K97">IFERROR(CONCATENATE((INDEX($A$7:$A$58,SMALL(IF($L$7:$L$58&lt;&gt;"",IF($I$7:$I$58&lt;&gt;"",ROW($I$7:$I$58)-MIN(ROW($I$7:$I$58))+1,""),""),ROW()-ROW(A$61)+1))),),"")</f>
        <v/>
      </c>
      <c r="N97" s="0" t="str">
        <f aca="false" t="array" ref="N97:N97">IFERROR(CONCATENATE((INDEX($Q$7:$Q$58,SMALL(IF($Q$7:$Q$58&lt;&gt;"",IF($N$7:$N$58&lt;&gt;"",ROW($N$7:$N$58)-MIN(ROW($N$7:$N$58))+1,""),""),ROW()-ROW(A$61)+1)))," "),"")</f>
        <v/>
      </c>
      <c r="O97" s="0" t="str">
        <f aca="false" t="array" ref="O97:O97">IFERROR(CONCATENATE(TEXT(INDEX($N$7:$N$58,SMALL(IF($Q$7:$Q$58&lt;&gt;"",IF($N$7:$N$58&lt;&gt;"",ROW($N$7:$N$58)-MIN(ROW($N$7:$N$58))+1,""),""),ROW()-ROW(A$61)+1)),"##0")," "),"")</f>
        <v/>
      </c>
      <c r="P97" s="0" t="str">
        <f aca="false" t="array" ref="P97:P97">IFERROR(CONCATENATE((INDEX($A$7:$A$58,SMALL(IF($Q$7:$Q$58&lt;&gt;"",IF($N$7:$N$58&lt;&gt;"",ROW($N$7:$N$58)-MIN(ROW($N$7:$N$58))+1,""),""),ROW()-ROW(A$61)+1))),),"")</f>
        <v/>
      </c>
      <c r="S97" s="0" t="str">
        <f aca="false" t="array" ref="S97:S97">IFERROR(CONCATENATE((INDEX($V$7:$V$58,SMALL(IF($V$7:$V$58&lt;&gt;"",IF($S$7:$S$58&lt;&gt;"",ROW($S$7:$S$58)-MIN(ROW($S$7:$S$58))+1,""),""),ROW()-ROW(A$61)+1)))," "),"")</f>
        <v/>
      </c>
      <c r="T97" s="0" t="str">
        <f aca="false" t="array" ref="T97:T97">IFERROR(CONCATENATE(TEXT(INDEX($S$7:$S$58,SMALL(IF($V$7:$V$58&lt;&gt;"",IF($S$7:$S$58&lt;&gt;"",ROW($S$7:$S$58)-MIN(ROW($S$7:$S$58))+1,""),""),ROW()-ROW(A$61)+1)),"##0")," "),"")</f>
        <v/>
      </c>
      <c r="U97" s="0" t="str">
        <f aca="false" t="array" ref="U97:U97">IFERROR(CONCATENATE((INDEX($A$7:$A$58,SMALL(IF($V$7:$V$58&lt;&gt;"",IF($S$7:$S$58&lt;&gt;"",ROW($S$7:$S$58)-MIN(ROW($S$7:$S$58))+1,""),""),ROW()-ROW(A$61)+1))),),"")</f>
        <v/>
      </c>
    </row>
    <row r="98" customFormat="false" ht="15" hidden="false" customHeight="false" outlineLevel="0" collapsed="false">
      <c r="I98" s="0" t="str">
        <f aca="false" t="array" ref="I98:I98">IFERROR(CONCATENATE(TEXT(INDEX($I$7:$I$58,SMALL(IF($L$7:$L$58&lt;&gt;"",IF($I$7:$I$58&lt;&gt;"",ROW($I$7:$I$58)-MIN(ROW($I$7:$I$58))+1,""),""),ROW()-ROW(A$61)+1)),"##0"),","),"")</f>
        <v/>
      </c>
      <c r="J98" s="0" t="str">
        <f aca="false" t="array" ref="J98:J98">IFERROR(CONCATENATE((INDEX($L$7:$L$58,SMALL(IF($L$7:$L$58&lt;&gt;"",IF($I$7:$I$58&lt;&gt;"",ROW($I$7:$I$58)-MIN(ROW($I$7:$I$58))+1,""),""),ROW()-ROW(A$61)+1))),","),"")</f>
        <v/>
      </c>
      <c r="K98" s="0" t="str">
        <f aca="false" t="array" ref="K98:K98">IFERROR(CONCATENATE((INDEX($A$7:$A$58,SMALL(IF($L$7:$L$58&lt;&gt;"",IF($I$7:$I$58&lt;&gt;"",ROW($I$7:$I$58)-MIN(ROW($I$7:$I$58))+1,""),""),ROW()-ROW(A$61)+1))),),"")</f>
        <v/>
      </c>
      <c r="N98" s="0" t="str">
        <f aca="false" t="array" ref="N98:N98">IFERROR(CONCATENATE((INDEX($Q$7:$Q$58,SMALL(IF($Q$7:$Q$58&lt;&gt;"",IF($N$7:$N$58&lt;&gt;"",ROW($N$7:$N$58)-MIN(ROW($N$7:$N$58))+1,""),""),ROW()-ROW(A$61)+1)))," "),"")</f>
        <v/>
      </c>
      <c r="O98" s="0" t="str">
        <f aca="false" t="array" ref="O98:O98">IFERROR(CONCATENATE(TEXT(INDEX($N$7:$N$58,SMALL(IF($Q$7:$Q$58&lt;&gt;"",IF($N$7:$N$58&lt;&gt;"",ROW($N$7:$N$58)-MIN(ROW($N$7:$N$58))+1,""),""),ROW()-ROW(A$61)+1)),"##0")," "),"")</f>
        <v/>
      </c>
      <c r="P98" s="0" t="str">
        <f aca="false" t="array" ref="P98:P98">IFERROR(CONCATENATE((INDEX($A$7:$A$58,SMALL(IF($Q$7:$Q$58&lt;&gt;"",IF($N$7:$N$58&lt;&gt;"",ROW($N$7:$N$58)-MIN(ROW($N$7:$N$58))+1,""),""),ROW()-ROW(A$61)+1))),),"")</f>
        <v/>
      </c>
      <c r="S98" s="0" t="str">
        <f aca="false" t="array" ref="S98:S98">IFERROR(CONCATENATE((INDEX($V$7:$V$58,SMALL(IF($V$7:$V$58&lt;&gt;"",IF($S$7:$S$58&lt;&gt;"",ROW($S$7:$S$58)-MIN(ROW($S$7:$S$58))+1,""),""),ROW()-ROW(A$61)+1)))," "),"")</f>
        <v/>
      </c>
      <c r="T98" s="0" t="str">
        <f aca="false" t="array" ref="T98:T98">IFERROR(CONCATENATE(TEXT(INDEX($S$7:$S$58,SMALL(IF($V$7:$V$58&lt;&gt;"",IF($S$7:$S$58&lt;&gt;"",ROW($S$7:$S$58)-MIN(ROW($S$7:$S$58))+1,""),""),ROW()-ROW(A$61)+1)),"##0")," "),"")</f>
        <v/>
      </c>
      <c r="U98" s="0" t="str">
        <f aca="false" t="array" ref="U98:U98">IFERROR(CONCATENATE((INDEX($A$7:$A$58,SMALL(IF($V$7:$V$58&lt;&gt;"",IF($S$7:$S$58&lt;&gt;"",ROW($S$7:$S$58)-MIN(ROW($S$7:$S$58))+1,""),""),ROW()-ROW(A$61)+1))),),"")</f>
        <v/>
      </c>
    </row>
    <row r="99" customFormat="false" ht="15" hidden="false" customHeight="false" outlineLevel="0" collapsed="false">
      <c r="I99" s="0" t="str">
        <f aca="false" t="array" ref="I99:I99">IFERROR(CONCATENATE(TEXT(INDEX($I$7:$I$58,SMALL(IF($L$7:$L$58&lt;&gt;"",IF($I$7:$I$58&lt;&gt;"",ROW($I$7:$I$58)-MIN(ROW($I$7:$I$58))+1,""),""),ROW()-ROW(A$61)+1)),"##0"),","),"")</f>
        <v/>
      </c>
      <c r="J99" s="0" t="str">
        <f aca="false" t="array" ref="J99:J99">IFERROR(CONCATENATE((INDEX($L$7:$L$58,SMALL(IF($L$7:$L$58&lt;&gt;"",IF($I$7:$I$58&lt;&gt;"",ROW($I$7:$I$58)-MIN(ROW($I$7:$I$58))+1,""),""),ROW()-ROW(A$61)+1))),","),"")</f>
        <v/>
      </c>
      <c r="K99" s="0" t="str">
        <f aca="false" t="array" ref="K99:K99">IFERROR(CONCATENATE((INDEX($A$7:$A$58,SMALL(IF($L$7:$L$58&lt;&gt;"",IF($I$7:$I$58&lt;&gt;"",ROW($I$7:$I$58)-MIN(ROW($I$7:$I$58))+1,""),""),ROW()-ROW(A$61)+1))),),"")</f>
        <v/>
      </c>
      <c r="N99" s="0" t="str">
        <f aca="false" t="array" ref="N99:N99">IFERROR(CONCATENATE((INDEX($Q$7:$Q$58,SMALL(IF($Q$7:$Q$58&lt;&gt;"",IF($N$7:$N$58&lt;&gt;"",ROW($N$7:$N$58)-MIN(ROW($N$7:$N$58))+1,""),""),ROW()-ROW(A$61)+1)))," "),"")</f>
        <v/>
      </c>
      <c r="O99" s="0" t="str">
        <f aca="false" t="array" ref="O99:O99">IFERROR(CONCATENATE(TEXT(INDEX($N$7:$N$58,SMALL(IF($Q$7:$Q$58&lt;&gt;"",IF($N$7:$N$58&lt;&gt;"",ROW($N$7:$N$58)-MIN(ROW($N$7:$N$58))+1,""),""),ROW()-ROW(A$61)+1)),"##0")," "),"")</f>
        <v/>
      </c>
      <c r="P99" s="0" t="str">
        <f aca="false" t="array" ref="P99:P99">IFERROR(CONCATENATE((INDEX($A$7:$A$58,SMALL(IF($Q$7:$Q$58&lt;&gt;"",IF($N$7:$N$58&lt;&gt;"",ROW($N$7:$N$58)-MIN(ROW($N$7:$N$58))+1,""),""),ROW()-ROW(A$61)+1))),),"")</f>
        <v/>
      </c>
      <c r="S99" s="0" t="str">
        <f aca="false" t="array" ref="S99:S99">IFERROR(CONCATENATE((INDEX($V$7:$V$58,SMALL(IF($V$7:$V$58&lt;&gt;"",IF($S$7:$S$58&lt;&gt;"",ROW($S$7:$S$58)-MIN(ROW($S$7:$S$58))+1,""),""),ROW()-ROW(A$61)+1)))," "),"")</f>
        <v/>
      </c>
      <c r="T99" s="0" t="str">
        <f aca="false" t="array" ref="T99:T99">IFERROR(CONCATENATE(TEXT(INDEX($S$7:$S$58,SMALL(IF($V$7:$V$58&lt;&gt;"",IF($S$7:$S$58&lt;&gt;"",ROW($S$7:$S$58)-MIN(ROW($S$7:$S$58))+1,""),""),ROW()-ROW(A$61)+1)),"##0")," "),"")</f>
        <v/>
      </c>
      <c r="U99" s="0" t="str">
        <f aca="false" t="array" ref="U99:U99">IFERROR(CONCATENATE((INDEX($A$7:$A$58,SMALL(IF($V$7:$V$58&lt;&gt;"",IF($S$7:$S$58&lt;&gt;"",ROW($S$7:$S$58)-MIN(ROW($S$7:$S$58))+1,""),""),ROW()-ROW(A$61)+1))),),"")</f>
        <v/>
      </c>
    </row>
    <row r="100" customFormat="false" ht="15" hidden="false" customHeight="false" outlineLevel="0" collapsed="false">
      <c r="I100" s="0" t="str">
        <f aca="false" t="array" ref="I100:I100">IFERROR(CONCATENATE(TEXT(INDEX($I$7:$I$58,SMALL(IF($L$7:$L$58&lt;&gt;"",IF($I$7:$I$58&lt;&gt;"",ROW($I$7:$I$58)-MIN(ROW($I$7:$I$58))+1,""),""),ROW()-ROW(A$61)+1)),"##0"),","),"")</f>
        <v/>
      </c>
      <c r="J100" s="0" t="str">
        <f aca="false" t="array" ref="J100:J100">IFERROR(CONCATENATE((INDEX($L$7:$L$58,SMALL(IF($L$7:$L$58&lt;&gt;"",IF($I$7:$I$58&lt;&gt;"",ROW($I$7:$I$58)-MIN(ROW($I$7:$I$58))+1,""),""),ROW()-ROW(A$61)+1))),","),"")</f>
        <v/>
      </c>
      <c r="K100" s="0" t="str">
        <f aca="false" t="array" ref="K100:K100">IFERROR(CONCATENATE((INDEX($A$7:$A$58,SMALL(IF($L$7:$L$58&lt;&gt;"",IF($I$7:$I$58&lt;&gt;"",ROW($I$7:$I$58)-MIN(ROW($I$7:$I$58))+1,""),""),ROW()-ROW(A$61)+1))),),"")</f>
        <v/>
      </c>
      <c r="N100" s="0" t="str">
        <f aca="false" t="array" ref="N100:N100">IFERROR(CONCATENATE((INDEX($Q$7:$Q$58,SMALL(IF($Q$7:$Q$58&lt;&gt;"",IF($N$7:$N$58&lt;&gt;"",ROW($N$7:$N$58)-MIN(ROW($N$7:$N$58))+1,""),""),ROW()-ROW(A$61)+1)))," "),"")</f>
        <v/>
      </c>
      <c r="O100" s="0" t="str">
        <f aca="false" t="array" ref="O100:O100">IFERROR(CONCATENATE(TEXT(INDEX($N$7:$N$58,SMALL(IF($Q$7:$Q$58&lt;&gt;"",IF($N$7:$N$58&lt;&gt;"",ROW($N$7:$N$58)-MIN(ROW($N$7:$N$58))+1,""),""),ROW()-ROW(A$61)+1)),"##0")," "),"")</f>
        <v/>
      </c>
      <c r="P100" s="0" t="str">
        <f aca="false" t="array" ref="P100:P100">IFERROR(CONCATENATE((INDEX($A$7:$A$58,SMALL(IF($Q$7:$Q$58&lt;&gt;"",IF($N$7:$N$58&lt;&gt;"",ROW($N$7:$N$58)-MIN(ROW($N$7:$N$58))+1,""),""),ROW()-ROW(A$61)+1))),),"")</f>
        <v/>
      </c>
      <c r="S100" s="0" t="str">
        <f aca="false" t="array" ref="S100:S100">IFERROR(CONCATENATE((INDEX($V$7:$V$58,SMALL(IF($V$7:$V$58&lt;&gt;"",IF($S$7:$S$58&lt;&gt;"",ROW($S$7:$S$58)-MIN(ROW($S$7:$S$58))+1,""),""),ROW()-ROW(A$61)+1)))," "),"")</f>
        <v/>
      </c>
      <c r="T100" s="0" t="str">
        <f aca="false" t="array" ref="T100:T100">IFERROR(CONCATENATE(TEXT(INDEX($S$7:$S$58,SMALL(IF($V$7:$V$58&lt;&gt;"",IF($S$7:$S$58&lt;&gt;"",ROW($S$7:$S$58)-MIN(ROW($S$7:$S$58))+1,""),""),ROW()-ROW(A$61)+1)),"##0")," "),"")</f>
        <v/>
      </c>
      <c r="U100" s="0" t="str">
        <f aca="false" t="array" ref="U100:U100">IFERROR(CONCATENATE((INDEX($A$7:$A$58,SMALL(IF($V$7:$V$58&lt;&gt;"",IF($S$7:$S$58&lt;&gt;"",ROW($S$7:$S$58)-MIN(ROW($S$7:$S$58))+1,""),""),ROW()-ROW(A$61)+1))),),"")</f>
        <v/>
      </c>
    </row>
    <row r="101" customFormat="false" ht="15" hidden="false" customHeight="false" outlineLevel="0" collapsed="false">
      <c r="I101" s="0" t="str">
        <f aca="false" t="array" ref="I101:I101">IFERROR(CONCATENATE(TEXT(INDEX($I$7:$I$58,SMALL(IF($L$7:$L$58&lt;&gt;"",IF($I$7:$I$58&lt;&gt;"",ROW($I$7:$I$58)-MIN(ROW($I$7:$I$58))+1,""),""),ROW()-ROW(A$61)+1)),"##0"),","),"")</f>
        <v/>
      </c>
      <c r="J101" s="0" t="str">
        <f aca="false" t="array" ref="J101:J101">IFERROR(CONCATENATE((INDEX($L$7:$L$58,SMALL(IF($L$7:$L$58&lt;&gt;"",IF($I$7:$I$58&lt;&gt;"",ROW($I$7:$I$58)-MIN(ROW($I$7:$I$58))+1,""),""),ROW()-ROW(A$61)+1))),","),"")</f>
        <v/>
      </c>
      <c r="K101" s="0" t="str">
        <f aca="false" t="array" ref="K101:K101">IFERROR(CONCATENATE((INDEX($A$7:$A$58,SMALL(IF($L$7:$L$58&lt;&gt;"",IF($I$7:$I$58&lt;&gt;"",ROW($I$7:$I$58)-MIN(ROW($I$7:$I$58))+1,""),""),ROW()-ROW(A$61)+1))),),"")</f>
        <v/>
      </c>
      <c r="N101" s="0" t="str">
        <f aca="false" t="array" ref="N101:N101">IFERROR(CONCATENATE((INDEX($Q$7:$Q$58,SMALL(IF($Q$7:$Q$58&lt;&gt;"",IF($N$7:$N$58&lt;&gt;"",ROW($N$7:$N$58)-MIN(ROW($N$7:$N$58))+1,""),""),ROW()-ROW(A$61)+1)))," "),"")</f>
        <v/>
      </c>
      <c r="O101" s="0" t="str">
        <f aca="false" t="array" ref="O101:O101">IFERROR(CONCATENATE(TEXT(INDEX($N$7:$N$58,SMALL(IF($Q$7:$Q$58&lt;&gt;"",IF($N$7:$N$58&lt;&gt;"",ROW($N$7:$N$58)-MIN(ROW($N$7:$N$58))+1,""),""),ROW()-ROW(A$61)+1)),"##0")," "),"")</f>
        <v/>
      </c>
      <c r="P101" s="0" t="str">
        <f aca="false" t="array" ref="P101:P101">IFERROR(CONCATENATE((INDEX($A$7:$A$58,SMALL(IF($Q$7:$Q$58&lt;&gt;"",IF($N$7:$N$58&lt;&gt;"",ROW($N$7:$N$58)-MIN(ROW($N$7:$N$58))+1,""),""),ROW()-ROW(A$61)+1))),),"")</f>
        <v/>
      </c>
      <c r="S101" s="0" t="str">
        <f aca="false" t="array" ref="S101:S101">IFERROR(CONCATENATE((INDEX($V$7:$V$58,SMALL(IF($V$7:$V$58&lt;&gt;"",IF($S$7:$S$58&lt;&gt;"",ROW($S$7:$S$58)-MIN(ROW($S$7:$S$58))+1,""),""),ROW()-ROW(A$61)+1)))," "),"")</f>
        <v/>
      </c>
      <c r="T101" s="0" t="str">
        <f aca="false" t="array" ref="T101:T101">IFERROR(CONCATENATE(TEXT(INDEX($S$7:$S$58,SMALL(IF($V$7:$V$58&lt;&gt;"",IF($S$7:$S$58&lt;&gt;"",ROW($S$7:$S$58)-MIN(ROW($S$7:$S$58))+1,""),""),ROW()-ROW(A$61)+1)),"##0")," "),"")</f>
        <v/>
      </c>
      <c r="U101" s="0" t="str">
        <f aca="false" t="array" ref="U101:U101">IFERROR(CONCATENATE((INDEX($A$7:$A$58,SMALL(IF($V$7:$V$58&lt;&gt;"",IF($S$7:$S$58&lt;&gt;"",ROW($S$7:$S$58)-MIN(ROW($S$7:$S$58))+1,""),""),ROW()-ROW(A$61)+1))),),"")</f>
        <v/>
      </c>
    </row>
    <row r="102" customFormat="false" ht="15" hidden="false" customHeight="false" outlineLevel="0" collapsed="false">
      <c r="I102" s="0" t="str">
        <f aca="false" t="array" ref="I102:I102">IFERROR(CONCATENATE(TEXT(INDEX($I$7:$I$58,SMALL(IF($L$7:$L$58&lt;&gt;"",IF($I$7:$I$58&lt;&gt;"",ROW($I$7:$I$58)-MIN(ROW($I$7:$I$58))+1,""),""),ROW()-ROW(A$61)+1)),"##0"),","),"")</f>
        <v/>
      </c>
      <c r="J102" s="0" t="str">
        <f aca="false" t="array" ref="J102:J102">IFERROR(CONCATENATE((INDEX($L$7:$L$58,SMALL(IF($L$7:$L$58&lt;&gt;"",IF($I$7:$I$58&lt;&gt;"",ROW($I$7:$I$58)-MIN(ROW($I$7:$I$58))+1,""),""),ROW()-ROW(A$61)+1))),","),"")</f>
        <v/>
      </c>
      <c r="K102" s="0" t="str">
        <f aca="false" t="array" ref="K102:K102">IFERROR(CONCATENATE((INDEX($A$7:$A$58,SMALL(IF($L$7:$L$58&lt;&gt;"",IF($I$7:$I$58&lt;&gt;"",ROW($I$7:$I$58)-MIN(ROW($I$7:$I$58))+1,""),""),ROW()-ROW(A$61)+1))),),"")</f>
        <v/>
      </c>
      <c r="N102" s="0" t="str">
        <f aca="false" t="array" ref="N102:N102">IFERROR(CONCATENATE((INDEX($Q$7:$Q$58,SMALL(IF($Q$7:$Q$58&lt;&gt;"",IF($N$7:$N$58&lt;&gt;"",ROW($N$7:$N$58)-MIN(ROW($N$7:$N$58))+1,""),""),ROW()-ROW(A$61)+1)))," "),"")</f>
        <v/>
      </c>
      <c r="O102" s="0" t="str">
        <f aca="false" t="array" ref="O102:O102">IFERROR(CONCATENATE(TEXT(INDEX($N$7:$N$58,SMALL(IF($Q$7:$Q$58&lt;&gt;"",IF($N$7:$N$58&lt;&gt;"",ROW($N$7:$N$58)-MIN(ROW($N$7:$N$58))+1,""),""),ROW()-ROW(A$61)+1)),"##0")," "),"")</f>
        <v/>
      </c>
      <c r="P102" s="0" t="str">
        <f aca="false" t="array" ref="P102:P102">IFERROR(CONCATENATE((INDEX($A$7:$A$58,SMALL(IF($Q$7:$Q$58&lt;&gt;"",IF($N$7:$N$58&lt;&gt;"",ROW($N$7:$N$58)-MIN(ROW($N$7:$N$58))+1,""),""),ROW()-ROW(A$61)+1))),),"")</f>
        <v/>
      </c>
      <c r="S102" s="0" t="str">
        <f aca="false" t="array" ref="S102:S102">IFERROR(CONCATENATE((INDEX($V$7:$V$58,SMALL(IF($V$7:$V$58&lt;&gt;"",IF($S$7:$S$58&lt;&gt;"",ROW($S$7:$S$58)-MIN(ROW($S$7:$S$58))+1,""),""),ROW()-ROW(A$61)+1)))," "),"")</f>
        <v/>
      </c>
      <c r="T102" s="0" t="str">
        <f aca="false" t="array" ref="T102:T102">IFERROR(CONCATENATE(TEXT(INDEX($S$7:$S$58,SMALL(IF($V$7:$V$58&lt;&gt;"",IF($S$7:$S$58&lt;&gt;"",ROW($S$7:$S$58)-MIN(ROW($S$7:$S$58))+1,""),""),ROW()-ROW(A$61)+1)),"##0")," "),"")</f>
        <v/>
      </c>
      <c r="U102" s="0" t="str">
        <f aca="false" t="array" ref="U102:U102">IFERROR(CONCATENATE((INDEX($A$7:$A$58,SMALL(IF($V$7:$V$58&lt;&gt;"",IF($S$7:$S$58&lt;&gt;"",ROW($S$7:$S$58)-MIN(ROW($S$7:$S$58))+1,""),""),ROW()-ROW(A$61)+1))),),"")</f>
        <v/>
      </c>
    </row>
    <row r="103" customFormat="false" ht="15" hidden="false" customHeight="false" outlineLevel="0" collapsed="false">
      <c r="I103" s="0" t="str">
        <f aca="false" t="array" ref="I103:I103">IFERROR(CONCATENATE(TEXT(INDEX($I$7:$I$58,SMALL(IF($L$7:$L$58&lt;&gt;"",IF($I$7:$I$58&lt;&gt;"",ROW($I$7:$I$58)-MIN(ROW($I$7:$I$58))+1,""),""),ROW()-ROW(A$61)+1)),"##0"),","),"")</f>
        <v/>
      </c>
      <c r="J103" s="0" t="str">
        <f aca="false" t="array" ref="J103:J103">IFERROR(CONCATENATE((INDEX($L$7:$L$58,SMALL(IF($L$7:$L$58&lt;&gt;"",IF($I$7:$I$58&lt;&gt;"",ROW($I$7:$I$58)-MIN(ROW($I$7:$I$58))+1,""),""),ROW()-ROW(A$61)+1))),","),"")</f>
        <v/>
      </c>
      <c r="K103" s="0" t="str">
        <f aca="false" t="array" ref="K103:K103">IFERROR(CONCATENATE((INDEX($A$7:$A$58,SMALL(IF($L$7:$L$58&lt;&gt;"",IF($I$7:$I$58&lt;&gt;"",ROW($I$7:$I$58)-MIN(ROW($I$7:$I$58))+1,""),""),ROW()-ROW(A$61)+1))),),"")</f>
        <v/>
      </c>
      <c r="N103" s="0" t="str">
        <f aca="false" t="array" ref="N103:N103">IFERROR(CONCATENATE((INDEX($Q$7:$Q$58,SMALL(IF($Q$7:$Q$58&lt;&gt;"",IF($N$7:$N$58&lt;&gt;"",ROW($N$7:$N$58)-MIN(ROW($N$7:$N$58))+1,""),""),ROW()-ROW(A$61)+1)))," "),"")</f>
        <v/>
      </c>
      <c r="O103" s="0" t="str">
        <f aca="false" t="array" ref="O103:O103">IFERROR(CONCATENATE(TEXT(INDEX($N$7:$N$58,SMALL(IF($Q$7:$Q$58&lt;&gt;"",IF($N$7:$N$58&lt;&gt;"",ROW($N$7:$N$58)-MIN(ROW($N$7:$N$58))+1,""),""),ROW()-ROW(A$61)+1)),"##0")," "),"")</f>
        <v/>
      </c>
      <c r="P103" s="0" t="str">
        <f aca="false" t="array" ref="P103:P103">IFERROR(CONCATENATE((INDEX($A$7:$A$58,SMALL(IF($Q$7:$Q$58&lt;&gt;"",IF($N$7:$N$58&lt;&gt;"",ROW($N$7:$N$58)-MIN(ROW($N$7:$N$58))+1,""),""),ROW()-ROW(A$61)+1))),),"")</f>
        <v/>
      </c>
      <c r="S103" s="0" t="str">
        <f aca="false" t="array" ref="S103:S103">IFERROR(CONCATENATE((INDEX($V$7:$V$58,SMALL(IF($V$7:$V$58&lt;&gt;"",IF($S$7:$S$58&lt;&gt;"",ROW($S$7:$S$58)-MIN(ROW($S$7:$S$58))+1,""),""),ROW()-ROW(A$61)+1)))," "),"")</f>
        <v/>
      </c>
      <c r="T103" s="0" t="str">
        <f aca="false" t="array" ref="T103:T103">IFERROR(CONCATENATE(TEXT(INDEX($S$7:$S$58,SMALL(IF($V$7:$V$58&lt;&gt;"",IF($S$7:$S$58&lt;&gt;"",ROW($S$7:$S$58)-MIN(ROW($S$7:$S$58))+1,""),""),ROW()-ROW(A$61)+1)),"##0")," "),"")</f>
        <v/>
      </c>
      <c r="U103" s="0" t="str">
        <f aca="false" t="array" ref="U103:U103">IFERROR(CONCATENATE((INDEX($A$7:$A$58,SMALL(IF($V$7:$V$58&lt;&gt;"",IF($S$7:$S$58&lt;&gt;"",ROW($S$7:$S$58)-MIN(ROW($S$7:$S$58))+1,""),""),ROW()-ROW(A$61)+1))),),"")</f>
        <v/>
      </c>
    </row>
    <row r="104" customFormat="false" ht="15" hidden="false" customHeight="false" outlineLevel="0" collapsed="false">
      <c r="I104" s="0" t="str">
        <f aca="false" t="array" ref="I104:I104">IFERROR(CONCATENATE(TEXT(INDEX($I$7:$I$58,SMALL(IF($L$7:$L$58&lt;&gt;"",IF($I$7:$I$58&lt;&gt;"",ROW($I$7:$I$58)-MIN(ROW($I$7:$I$58))+1,""),""),ROW()-ROW(A$61)+1)),"##0"),","),"")</f>
        <v/>
      </c>
      <c r="J104" s="0" t="str">
        <f aca="false" t="array" ref="J104:J104">IFERROR(CONCATENATE((INDEX($L$7:$L$58,SMALL(IF($L$7:$L$58&lt;&gt;"",IF($I$7:$I$58&lt;&gt;"",ROW($I$7:$I$58)-MIN(ROW($I$7:$I$58))+1,""),""),ROW()-ROW(A$61)+1))),","),"")</f>
        <v/>
      </c>
      <c r="K104" s="0" t="str">
        <f aca="false" t="array" ref="K104:K104">IFERROR(CONCATENATE((INDEX($A$7:$A$58,SMALL(IF($L$7:$L$58&lt;&gt;"",IF($I$7:$I$58&lt;&gt;"",ROW($I$7:$I$58)-MIN(ROW($I$7:$I$58))+1,""),""),ROW()-ROW(A$61)+1))),),"")</f>
        <v/>
      </c>
      <c r="N104" s="0" t="str">
        <f aca="false" t="array" ref="N104:N104">IFERROR(CONCATENATE((INDEX($Q$7:$Q$58,SMALL(IF($Q$7:$Q$58&lt;&gt;"",IF($N$7:$N$58&lt;&gt;"",ROW($N$7:$N$58)-MIN(ROW($N$7:$N$58))+1,""),""),ROW()-ROW(A$61)+1)))," "),"")</f>
        <v/>
      </c>
      <c r="O104" s="0" t="str">
        <f aca="false" t="array" ref="O104:O104">IFERROR(CONCATENATE(TEXT(INDEX($N$7:$N$58,SMALL(IF($Q$7:$Q$58&lt;&gt;"",IF($N$7:$N$58&lt;&gt;"",ROW($N$7:$N$58)-MIN(ROW($N$7:$N$58))+1,""),""),ROW()-ROW(A$61)+1)),"##0")," "),"")</f>
        <v/>
      </c>
      <c r="P104" s="0" t="str">
        <f aca="false" t="array" ref="P104:P104">IFERROR(CONCATENATE((INDEX($A$7:$A$58,SMALL(IF($Q$7:$Q$58&lt;&gt;"",IF($N$7:$N$58&lt;&gt;"",ROW($N$7:$N$58)-MIN(ROW($N$7:$N$58))+1,""),""),ROW()-ROW(A$61)+1))),),"")</f>
        <v/>
      </c>
      <c r="S104" s="0" t="str">
        <f aca="false" t="array" ref="S104:S104">IFERROR(CONCATENATE((INDEX($V$7:$V$58,SMALL(IF($V$7:$V$58&lt;&gt;"",IF($S$7:$S$58&lt;&gt;"",ROW($S$7:$S$58)-MIN(ROW($S$7:$S$58))+1,""),""),ROW()-ROW(A$61)+1)))," "),"")</f>
        <v/>
      </c>
      <c r="T104" s="0" t="str">
        <f aca="false" t="array" ref="T104:T104">IFERROR(CONCATENATE(TEXT(INDEX($S$7:$S$58,SMALL(IF($V$7:$V$58&lt;&gt;"",IF($S$7:$S$58&lt;&gt;"",ROW($S$7:$S$58)-MIN(ROW($S$7:$S$58))+1,""),""),ROW()-ROW(A$61)+1)),"##0")," "),"")</f>
        <v/>
      </c>
      <c r="U104" s="0" t="str">
        <f aca="false" t="array" ref="U104:U104">IFERROR(CONCATENATE((INDEX($A$7:$A$58,SMALL(IF($V$7:$V$58&lt;&gt;"",IF($S$7:$S$58&lt;&gt;"",ROW($S$7:$S$58)-MIN(ROW($S$7:$S$58))+1,""),""),ROW()-ROW(A$61)+1))),),"")</f>
        <v/>
      </c>
    </row>
    <row r="105" customFormat="false" ht="15" hidden="false" customHeight="false" outlineLevel="0" collapsed="false">
      <c r="I105" s="0" t="str">
        <f aca="false" t="array" ref="I105:I105">IFERROR(CONCATENATE(TEXT(INDEX($I$7:$I$58,SMALL(IF($L$7:$L$58&lt;&gt;"",IF($I$7:$I$58&lt;&gt;"",ROW($I$7:$I$58)-MIN(ROW($I$7:$I$58))+1,""),""),ROW()-ROW(A$61)+1)),"##0"),","),"")</f>
        <v/>
      </c>
      <c r="J105" s="0" t="str">
        <f aca="false" t="array" ref="J105:J105">IFERROR(CONCATENATE((INDEX($L$7:$L$58,SMALL(IF($L$7:$L$58&lt;&gt;"",IF($I$7:$I$58&lt;&gt;"",ROW($I$7:$I$58)-MIN(ROW($I$7:$I$58))+1,""),""),ROW()-ROW(A$61)+1))),","),"")</f>
        <v/>
      </c>
      <c r="K105" s="0" t="str">
        <f aca="false" t="array" ref="K105:K105">IFERROR(CONCATENATE((INDEX($A$7:$A$58,SMALL(IF($L$7:$L$58&lt;&gt;"",IF($I$7:$I$58&lt;&gt;"",ROW($I$7:$I$58)-MIN(ROW($I$7:$I$58))+1,""),""),ROW()-ROW(A$61)+1))),),"")</f>
        <v/>
      </c>
      <c r="N105" s="0" t="str">
        <f aca="false" t="array" ref="N105:N105">IFERROR(CONCATENATE((INDEX($Q$7:$Q$58,SMALL(IF($Q$7:$Q$58&lt;&gt;"",IF($N$7:$N$58&lt;&gt;"",ROW($N$7:$N$58)-MIN(ROW($N$7:$N$58))+1,""),""),ROW()-ROW(A$61)+1)))," "),"")</f>
        <v/>
      </c>
      <c r="O105" s="0" t="str">
        <f aca="false" t="array" ref="O105:O105">IFERROR(CONCATENATE(TEXT(INDEX($N$7:$N$58,SMALL(IF($Q$7:$Q$58&lt;&gt;"",IF($N$7:$N$58&lt;&gt;"",ROW($N$7:$N$58)-MIN(ROW($N$7:$N$58))+1,""),""),ROW()-ROW(A$61)+1)),"##0")," "),"")</f>
        <v/>
      </c>
      <c r="P105" s="0" t="str">
        <f aca="false" t="array" ref="P105:P105">IFERROR(CONCATENATE((INDEX($A$7:$A$58,SMALL(IF($Q$7:$Q$58&lt;&gt;"",IF($N$7:$N$58&lt;&gt;"",ROW($N$7:$N$58)-MIN(ROW($N$7:$N$58))+1,""),""),ROW()-ROW(A$61)+1))),),"")</f>
        <v/>
      </c>
      <c r="S105" s="0" t="str">
        <f aca="false" t="array" ref="S105:S105">IFERROR(CONCATENATE((INDEX($V$7:$V$58,SMALL(IF($V$7:$V$58&lt;&gt;"",IF($S$7:$S$58&lt;&gt;"",ROW($S$7:$S$58)-MIN(ROW($S$7:$S$58))+1,""),""),ROW()-ROW(A$61)+1)))," "),"")</f>
        <v/>
      </c>
      <c r="T105" s="0" t="str">
        <f aca="false" t="array" ref="T105:T105">IFERROR(CONCATENATE(TEXT(INDEX($S$7:$S$58,SMALL(IF($V$7:$V$58&lt;&gt;"",IF($S$7:$S$58&lt;&gt;"",ROW($S$7:$S$58)-MIN(ROW($S$7:$S$58))+1,""),""),ROW()-ROW(A$61)+1)),"##0")," "),"")</f>
        <v/>
      </c>
      <c r="U105" s="0" t="str">
        <f aca="false" t="array" ref="U105:U105">IFERROR(CONCATENATE((INDEX($A$7:$A$58,SMALL(IF($V$7:$V$58&lt;&gt;"",IF($S$7:$S$58&lt;&gt;"",ROW($S$7:$S$58)-MIN(ROW($S$7:$S$58))+1,""),""),ROW()-ROW(A$61)+1))),),"")</f>
        <v/>
      </c>
    </row>
    <row r="106" customFormat="false" ht="15" hidden="false" customHeight="false" outlineLevel="0" collapsed="false">
      <c r="I106" s="0" t="str">
        <f aca="false" t="array" ref="I106:I106">IFERROR(CONCATENATE(TEXT(INDEX($I$7:$I$58,SMALL(IF($L$7:$L$58&lt;&gt;"",IF($I$7:$I$58&lt;&gt;"",ROW($I$7:$I$58)-MIN(ROW($I$7:$I$58))+1,""),""),ROW()-ROW(A$61)+1)),"##0"),","),"")</f>
        <v/>
      </c>
      <c r="J106" s="0" t="str">
        <f aca="false" t="array" ref="J106:J106">IFERROR(CONCATENATE((INDEX($L$7:$L$58,SMALL(IF($L$7:$L$58&lt;&gt;"",IF($I$7:$I$58&lt;&gt;"",ROW($I$7:$I$58)-MIN(ROW($I$7:$I$58))+1,""),""),ROW()-ROW(A$61)+1))),","),"")</f>
        <v/>
      </c>
      <c r="K106" s="0" t="str">
        <f aca="false" t="array" ref="K106:K106">IFERROR(CONCATENATE((INDEX($A$7:$A$58,SMALL(IF($L$7:$L$58&lt;&gt;"",IF($I$7:$I$58&lt;&gt;"",ROW($I$7:$I$58)-MIN(ROW($I$7:$I$58))+1,""),""),ROW()-ROW(A$61)+1))),),"")</f>
        <v/>
      </c>
      <c r="N106" s="0" t="str">
        <f aca="false" t="array" ref="N106:N106">IFERROR(CONCATENATE((INDEX($Q$7:$Q$58,SMALL(IF($Q$7:$Q$58&lt;&gt;"",IF($N$7:$N$58&lt;&gt;"",ROW($N$7:$N$58)-MIN(ROW($N$7:$N$58))+1,""),""),ROW()-ROW(A$61)+1)))," "),"")</f>
        <v/>
      </c>
      <c r="O106" s="0" t="str">
        <f aca="false" t="array" ref="O106:O106">IFERROR(CONCATENATE(TEXT(INDEX($N$7:$N$58,SMALL(IF($Q$7:$Q$58&lt;&gt;"",IF($N$7:$N$58&lt;&gt;"",ROW($N$7:$N$58)-MIN(ROW($N$7:$N$58))+1,""),""),ROW()-ROW(A$61)+1)),"##0")," "),"")</f>
        <v/>
      </c>
      <c r="P106" s="0" t="str">
        <f aca="false" t="array" ref="P106:P106">IFERROR(CONCATENATE((INDEX($A$7:$A$58,SMALL(IF($Q$7:$Q$58&lt;&gt;"",IF($N$7:$N$58&lt;&gt;"",ROW($N$7:$N$58)-MIN(ROW($N$7:$N$58))+1,""),""),ROW()-ROW(A$61)+1))),),"")</f>
        <v/>
      </c>
      <c r="S106" s="0" t="str">
        <f aca="false" t="array" ref="S106:S106">IFERROR(CONCATENATE((INDEX($V$7:$V$58,SMALL(IF($V$7:$V$58&lt;&gt;"",IF($S$7:$S$58&lt;&gt;"",ROW($S$7:$S$58)-MIN(ROW($S$7:$S$58))+1,""),""),ROW()-ROW(A$61)+1)))," "),"")</f>
        <v/>
      </c>
      <c r="T106" s="0" t="str">
        <f aca="false" t="array" ref="T106:T106">IFERROR(CONCATENATE(TEXT(INDEX($S$7:$S$58,SMALL(IF($V$7:$V$58&lt;&gt;"",IF($S$7:$S$58&lt;&gt;"",ROW($S$7:$S$58)-MIN(ROW($S$7:$S$58))+1,""),""),ROW()-ROW(A$61)+1)),"##0")," "),"")</f>
        <v/>
      </c>
      <c r="U106" s="0" t="str">
        <f aca="false" t="array" ref="U106:U106">IFERROR(CONCATENATE((INDEX($A$7:$A$58,SMALL(IF($V$7:$V$58&lt;&gt;"",IF($S$7:$S$58&lt;&gt;"",ROW($S$7:$S$58)-MIN(ROW($S$7:$S$58))+1,""),""),ROW()-ROW(A$61)+1))),),"")</f>
        <v/>
      </c>
    </row>
    <row r="107" customFormat="false" ht="15" hidden="false" customHeight="false" outlineLevel="0" collapsed="false">
      <c r="I107" s="0" t="str">
        <f aca="false" t="array" ref="I107:I107">IFERROR(CONCATENATE(TEXT(INDEX($I$7:$I$58,SMALL(IF($L$7:$L$58&lt;&gt;"",IF($I$7:$I$58&lt;&gt;"",ROW($I$7:$I$58)-MIN(ROW($I$7:$I$58))+1,""),""),ROW()-ROW(A$61)+1)),"##0"),","),"")</f>
        <v/>
      </c>
      <c r="J107" s="0" t="str">
        <f aca="false" t="array" ref="J107:J107">IFERROR(CONCATENATE((INDEX($L$7:$L$58,SMALL(IF($L$7:$L$58&lt;&gt;"",IF($I$7:$I$58&lt;&gt;"",ROW($I$7:$I$58)-MIN(ROW($I$7:$I$58))+1,""),""),ROW()-ROW(A$61)+1))),","),"")</f>
        <v/>
      </c>
      <c r="K107" s="0" t="str">
        <f aca="false" t="array" ref="K107:K107">IFERROR(CONCATENATE((INDEX($A$7:$A$58,SMALL(IF($L$7:$L$58&lt;&gt;"",IF($I$7:$I$58&lt;&gt;"",ROW($I$7:$I$58)-MIN(ROW($I$7:$I$58))+1,""),""),ROW()-ROW(A$61)+1))),),"")</f>
        <v/>
      </c>
      <c r="N107" s="0" t="str">
        <f aca="false" t="array" ref="N107:N107">IFERROR(CONCATENATE((INDEX($Q$7:$Q$58,SMALL(IF($Q$7:$Q$58&lt;&gt;"",IF($N$7:$N$58&lt;&gt;"",ROW($N$7:$N$58)-MIN(ROW($N$7:$N$58))+1,""),""),ROW()-ROW(A$61)+1)))," "),"")</f>
        <v/>
      </c>
      <c r="O107" s="0" t="str">
        <f aca="false" t="array" ref="O107:O107">IFERROR(CONCATENATE(TEXT(INDEX($N$7:$N$58,SMALL(IF($Q$7:$Q$58&lt;&gt;"",IF($N$7:$N$58&lt;&gt;"",ROW($N$7:$N$58)-MIN(ROW($N$7:$N$58))+1,""),""),ROW()-ROW(A$61)+1)),"##0")," "),"")</f>
        <v/>
      </c>
      <c r="P107" s="0" t="str">
        <f aca="false" t="array" ref="P107:P107">IFERROR(CONCATENATE((INDEX($A$7:$A$58,SMALL(IF($Q$7:$Q$58&lt;&gt;"",IF($N$7:$N$58&lt;&gt;"",ROW($N$7:$N$58)-MIN(ROW($N$7:$N$58))+1,""),""),ROW()-ROW(A$61)+1))),),"")</f>
        <v/>
      </c>
      <c r="S107" s="0" t="str">
        <f aca="false" t="array" ref="S107:S107">IFERROR(CONCATENATE((INDEX($V$7:$V$58,SMALL(IF($V$7:$V$58&lt;&gt;"",IF($S$7:$S$58&lt;&gt;"",ROW($S$7:$S$58)-MIN(ROW($S$7:$S$58))+1,""),""),ROW()-ROW(A$61)+1)))," "),"")</f>
        <v/>
      </c>
      <c r="T107" s="0" t="str">
        <f aca="false" t="array" ref="T107:T107">IFERROR(CONCATENATE(TEXT(INDEX($S$7:$S$58,SMALL(IF($V$7:$V$58&lt;&gt;"",IF($S$7:$S$58&lt;&gt;"",ROW($S$7:$S$58)-MIN(ROW($S$7:$S$58))+1,""),""),ROW()-ROW(A$61)+1)),"##0")," "),"")</f>
        <v/>
      </c>
      <c r="U107" s="0" t="str">
        <f aca="false" t="array" ref="U107:U107">IFERROR(CONCATENATE((INDEX($A$7:$A$58,SMALL(IF($V$7:$V$58&lt;&gt;"",IF($S$7:$S$58&lt;&gt;"",ROW($S$7:$S$58)-MIN(ROW($S$7:$S$58))+1,""),""),ROW()-ROW(A$61)+1))),),"")</f>
        <v/>
      </c>
    </row>
    <row r="108" customFormat="false" ht="15" hidden="false" customHeight="false" outlineLevel="0" collapsed="false">
      <c r="I108" s="0" t="str">
        <f aca="false" t="array" ref="I108:I108">IFERROR(CONCATENATE(TEXT(INDEX($I$7:$I$58,SMALL(IF($L$7:$L$58&lt;&gt;"",IF($I$7:$I$58&lt;&gt;"",ROW($I$7:$I$58)-MIN(ROW($I$7:$I$58))+1,""),""),ROW()-ROW(A$61)+1)),"##0"),","),"")</f>
        <v/>
      </c>
      <c r="J108" s="0" t="str">
        <f aca="false" t="array" ref="J108:J108">IFERROR(CONCATENATE((INDEX($L$7:$L$58,SMALL(IF($L$7:$L$58&lt;&gt;"",IF($I$7:$I$58&lt;&gt;"",ROW($I$7:$I$58)-MIN(ROW($I$7:$I$58))+1,""),""),ROW()-ROW(A$61)+1))),","),"")</f>
        <v/>
      </c>
      <c r="K108" s="0" t="str">
        <f aca="false" t="array" ref="K108:K108">IFERROR(CONCATENATE((INDEX($A$7:$A$58,SMALL(IF($L$7:$L$58&lt;&gt;"",IF($I$7:$I$58&lt;&gt;"",ROW($I$7:$I$58)-MIN(ROW($I$7:$I$58))+1,""),""),ROW()-ROW(A$61)+1))),),"")</f>
        <v/>
      </c>
      <c r="N108" s="0" t="str">
        <f aca="false" t="array" ref="N108:N108">IFERROR(CONCATENATE((INDEX($Q$7:$Q$58,SMALL(IF($Q$7:$Q$58&lt;&gt;"",IF($N$7:$N$58&lt;&gt;"",ROW($N$7:$N$58)-MIN(ROW($N$7:$N$58))+1,""),""),ROW()-ROW(A$61)+1)))," "),"")</f>
        <v/>
      </c>
      <c r="O108" s="0" t="str">
        <f aca="false" t="array" ref="O108:O108">IFERROR(CONCATENATE(TEXT(INDEX($N$7:$N$58,SMALL(IF($Q$7:$Q$58&lt;&gt;"",IF($N$7:$N$58&lt;&gt;"",ROW($N$7:$N$58)-MIN(ROW($N$7:$N$58))+1,""),""),ROW()-ROW(A$61)+1)),"##0")," "),"")</f>
        <v/>
      </c>
      <c r="P108" s="0" t="str">
        <f aca="false" t="array" ref="P108:P108">IFERROR(CONCATENATE((INDEX($A$7:$A$58,SMALL(IF($Q$7:$Q$58&lt;&gt;"",IF($N$7:$N$58&lt;&gt;"",ROW($N$7:$N$58)-MIN(ROW($N$7:$N$58))+1,""),""),ROW()-ROW(A$61)+1))),),"")</f>
        <v/>
      </c>
      <c r="S108" s="0" t="str">
        <f aca="false" t="array" ref="S108:S108">IFERROR(CONCATENATE((INDEX($V$7:$V$58,SMALL(IF($V$7:$V$58&lt;&gt;"",IF($S$7:$S$58&lt;&gt;"",ROW($S$7:$S$58)-MIN(ROW($S$7:$S$58))+1,""),""),ROW()-ROW(A$61)+1)))," "),"")</f>
        <v/>
      </c>
      <c r="T108" s="0" t="str">
        <f aca="false" t="array" ref="T108:T108">IFERROR(CONCATENATE(TEXT(INDEX($S$7:$S$58,SMALL(IF($V$7:$V$58&lt;&gt;"",IF($S$7:$S$58&lt;&gt;"",ROW($S$7:$S$58)-MIN(ROW($S$7:$S$58))+1,""),""),ROW()-ROW(A$61)+1)),"##0")," "),"")</f>
        <v/>
      </c>
      <c r="U108" s="0" t="str">
        <f aca="false" t="array" ref="U108:U108">IFERROR(CONCATENATE((INDEX($A$7:$A$58,SMALL(IF($V$7:$V$58&lt;&gt;"",IF($S$7:$S$58&lt;&gt;"",ROW($S$7:$S$58)-MIN(ROW($S$7:$S$58))+1,""),""),ROW()-ROW(A$61)+1))),),"")</f>
        <v/>
      </c>
    </row>
    <row r="109" customFormat="false" ht="15" hidden="false" customHeight="false" outlineLevel="0" collapsed="false">
      <c r="I109" s="0" t="str">
        <f aca="false" t="array" ref="I109:I109">IFERROR(CONCATENATE(TEXT(INDEX($I$7:$I$58,SMALL(IF($L$7:$L$58&lt;&gt;"",IF($I$7:$I$58&lt;&gt;"",ROW($I$7:$I$58)-MIN(ROW($I$7:$I$58))+1,""),""),ROW()-ROW(A$61)+1)),"##0"),","),"")</f>
        <v/>
      </c>
      <c r="J109" s="0" t="str">
        <f aca="false" t="array" ref="J109:J109">IFERROR(CONCATENATE((INDEX($L$7:$L$58,SMALL(IF($L$7:$L$58&lt;&gt;"",IF($I$7:$I$58&lt;&gt;"",ROW($I$7:$I$58)-MIN(ROW($I$7:$I$58))+1,""),""),ROW()-ROW(A$61)+1))),","),"")</f>
        <v/>
      </c>
      <c r="K109" s="0" t="str">
        <f aca="false" t="array" ref="K109:K109">IFERROR(CONCATENATE((INDEX($A$7:$A$58,SMALL(IF($L$7:$L$58&lt;&gt;"",IF($I$7:$I$58&lt;&gt;"",ROW($I$7:$I$58)-MIN(ROW($I$7:$I$58))+1,""),""),ROW()-ROW(A$61)+1))),),"")</f>
        <v/>
      </c>
      <c r="N109" s="0" t="str">
        <f aca="false" t="array" ref="N109:N109">IFERROR(CONCATENATE((INDEX($Q$7:$Q$58,SMALL(IF($Q$7:$Q$58&lt;&gt;"",IF($N$7:$N$58&lt;&gt;"",ROW($N$7:$N$58)-MIN(ROW($N$7:$N$58))+1,""),""),ROW()-ROW(A$61)+1)))," "),"")</f>
        <v/>
      </c>
      <c r="O109" s="0" t="str">
        <f aca="false" t="array" ref="O109:O109">IFERROR(CONCATENATE(TEXT(INDEX($N$7:$N$58,SMALL(IF($Q$7:$Q$58&lt;&gt;"",IF($N$7:$N$58&lt;&gt;"",ROW($N$7:$N$58)-MIN(ROW($N$7:$N$58))+1,""),""),ROW()-ROW(A$61)+1)),"##0")," "),"")</f>
        <v/>
      </c>
      <c r="P109" s="0" t="str">
        <f aca="false" t="array" ref="P109:P109">IFERROR(CONCATENATE((INDEX($A$7:$A$58,SMALL(IF($Q$7:$Q$58&lt;&gt;"",IF($N$7:$N$58&lt;&gt;"",ROW($N$7:$N$58)-MIN(ROW($N$7:$N$58))+1,""),""),ROW()-ROW(A$61)+1))),),"")</f>
        <v/>
      </c>
      <c r="S109" s="0" t="str">
        <f aca="false" t="array" ref="S109:S109">IFERROR(CONCATENATE((INDEX($V$7:$V$58,SMALL(IF($V$7:$V$58&lt;&gt;"",IF($S$7:$S$58&lt;&gt;"",ROW($S$7:$S$58)-MIN(ROW($S$7:$S$58))+1,""),""),ROW()-ROW(A$61)+1)))," "),"")</f>
        <v/>
      </c>
      <c r="T109" s="0" t="str">
        <f aca="false" t="array" ref="T109:T109">IFERROR(CONCATENATE(TEXT(INDEX($S$7:$S$58,SMALL(IF($V$7:$V$58&lt;&gt;"",IF($S$7:$S$58&lt;&gt;"",ROW($S$7:$S$58)-MIN(ROW($S$7:$S$58))+1,""),""),ROW()-ROW(A$61)+1)),"##0")," "),"")</f>
        <v/>
      </c>
      <c r="U109" s="0" t="str">
        <f aca="false" t="array" ref="U109:U109">IFERROR(CONCATENATE((INDEX($A$7:$A$58,SMALL(IF($V$7:$V$58&lt;&gt;"",IF($S$7:$S$58&lt;&gt;"",ROW($S$7:$S$58)-MIN(ROW($S$7:$S$58))+1,""),""),ROW()-ROW(A$61)+1))),),"")</f>
        <v/>
      </c>
    </row>
    <row r="110" customFormat="false" ht="15" hidden="false" customHeight="false" outlineLevel="0" collapsed="false">
      <c r="I110" s="0" t="str">
        <f aca="false" t="array" ref="I110:I110">IFERROR(CONCATENATE(TEXT(INDEX($I$7:$I$58,SMALL(IF($L$7:$L$58&lt;&gt;"",IF($I$7:$I$58&lt;&gt;"",ROW($I$7:$I$58)-MIN(ROW($I$7:$I$58))+1,""),""),ROW()-ROW(A$61)+1)),"##0"),","),"")</f>
        <v/>
      </c>
      <c r="J110" s="0" t="str">
        <f aca="false" t="array" ref="J110:J110">IFERROR(CONCATENATE((INDEX($L$7:$L$58,SMALL(IF($L$7:$L$58&lt;&gt;"",IF($I$7:$I$58&lt;&gt;"",ROW($I$7:$I$58)-MIN(ROW($I$7:$I$58))+1,""),""),ROW()-ROW(A$61)+1))),","),"")</f>
        <v/>
      </c>
      <c r="K110" s="0" t="str">
        <f aca="false" t="array" ref="K110:K110">IFERROR(CONCATENATE((INDEX($A$7:$A$58,SMALL(IF($L$7:$L$58&lt;&gt;"",IF($I$7:$I$58&lt;&gt;"",ROW($I$7:$I$58)-MIN(ROW($I$7:$I$58))+1,""),""),ROW()-ROW(A$61)+1))),),"")</f>
        <v/>
      </c>
      <c r="N110" s="0" t="str">
        <f aca="false" t="array" ref="N110:N110">IFERROR(CONCATENATE((INDEX($Q$7:$Q$58,SMALL(IF($Q$7:$Q$58&lt;&gt;"",IF($N$7:$N$58&lt;&gt;"",ROW($N$7:$N$58)-MIN(ROW($N$7:$N$58))+1,""),""),ROW()-ROW(A$61)+1)))," "),"")</f>
        <v/>
      </c>
      <c r="O110" s="0" t="str">
        <f aca="false" t="array" ref="O110:O110">IFERROR(CONCATENATE(TEXT(INDEX($N$7:$N$58,SMALL(IF($Q$7:$Q$58&lt;&gt;"",IF($N$7:$N$58&lt;&gt;"",ROW($N$7:$N$58)-MIN(ROW($N$7:$N$58))+1,""),""),ROW()-ROW(A$61)+1)),"##0")," "),"")</f>
        <v/>
      </c>
      <c r="P110" s="0" t="str">
        <f aca="false" t="array" ref="P110:P110">IFERROR(CONCATENATE((INDEX($A$7:$A$58,SMALL(IF($Q$7:$Q$58&lt;&gt;"",IF($N$7:$N$58&lt;&gt;"",ROW($N$7:$N$58)-MIN(ROW($N$7:$N$58))+1,""),""),ROW()-ROW(A$61)+1))),),"")</f>
        <v/>
      </c>
      <c r="S110" s="0" t="str">
        <f aca="false" t="array" ref="S110:S110">IFERROR(CONCATENATE((INDEX($V$7:$V$58,SMALL(IF($V$7:$V$58&lt;&gt;"",IF($S$7:$S$58&lt;&gt;"",ROW($S$7:$S$58)-MIN(ROW($S$7:$S$58))+1,""),""),ROW()-ROW(A$61)+1)))," "),"")</f>
        <v/>
      </c>
      <c r="T110" s="0" t="str">
        <f aca="false" t="array" ref="T110:T110">IFERROR(CONCATENATE(TEXT(INDEX($S$7:$S$58,SMALL(IF($V$7:$V$58&lt;&gt;"",IF($S$7:$S$58&lt;&gt;"",ROW($S$7:$S$58)-MIN(ROW($S$7:$S$58))+1,""),""),ROW()-ROW(A$61)+1)),"##0")," "),"")</f>
        <v/>
      </c>
      <c r="U110" s="0" t="str">
        <f aca="false" t="array" ref="U110:U110">IFERROR(CONCATENATE((INDEX($A$7:$A$58,SMALL(IF($V$7:$V$58&lt;&gt;"",IF($S$7:$S$58&lt;&gt;"",ROW($S$7:$S$58)-MIN(ROW($S$7:$S$58))+1,""),""),ROW()-ROW(A$61)+1))),),"")</f>
        <v/>
      </c>
    </row>
    <row r="111" customFormat="false" ht="15" hidden="false" customHeight="false" outlineLevel="0" collapsed="false">
      <c r="I111" s="0" t="str">
        <f aca="false" t="array" ref="I111:I111">IFERROR(CONCATENATE(TEXT(INDEX($I$7:$I$58,SMALL(IF($L$7:$L$58&lt;&gt;"",IF($I$7:$I$58&lt;&gt;"",ROW($I$7:$I$58)-MIN(ROW($I$7:$I$58))+1,""),""),ROW()-ROW(A$61)+1)),"##0"),","),"")</f>
        <v/>
      </c>
      <c r="J111" s="0" t="str">
        <f aca="false" t="array" ref="J111:J111">IFERROR(CONCATENATE((INDEX($L$7:$L$58,SMALL(IF($L$7:$L$58&lt;&gt;"",IF($I$7:$I$58&lt;&gt;"",ROW($I$7:$I$58)-MIN(ROW($I$7:$I$58))+1,""),""),ROW()-ROW(A$61)+1))),","),"")</f>
        <v/>
      </c>
      <c r="K111" s="0" t="str">
        <f aca="false" t="array" ref="K111:K111">IFERROR(CONCATENATE((INDEX($A$7:$A$58,SMALL(IF($L$7:$L$58&lt;&gt;"",IF($I$7:$I$58&lt;&gt;"",ROW($I$7:$I$58)-MIN(ROW($I$7:$I$58))+1,""),""),ROW()-ROW(A$61)+1))),),"")</f>
        <v/>
      </c>
      <c r="N111" s="0" t="str">
        <f aca="false" t="array" ref="N111:N111">IFERROR(CONCATENATE((INDEX($Q$7:$Q$58,SMALL(IF($Q$7:$Q$58&lt;&gt;"",IF($N$7:$N$58&lt;&gt;"",ROW($N$7:$N$58)-MIN(ROW($N$7:$N$58))+1,""),""),ROW()-ROW(A$61)+1)))," "),"")</f>
        <v/>
      </c>
      <c r="O111" s="0" t="str">
        <f aca="false" t="array" ref="O111:O111">IFERROR(CONCATENATE(TEXT(INDEX($N$7:$N$58,SMALL(IF($Q$7:$Q$58&lt;&gt;"",IF($N$7:$N$58&lt;&gt;"",ROW($N$7:$N$58)-MIN(ROW($N$7:$N$58))+1,""),""),ROW()-ROW(A$61)+1)),"##0")," "),"")</f>
        <v/>
      </c>
      <c r="P111" s="0" t="str">
        <f aca="false" t="array" ref="P111:P111">IFERROR(CONCATENATE((INDEX($A$7:$A$58,SMALL(IF($Q$7:$Q$58&lt;&gt;"",IF($N$7:$N$58&lt;&gt;"",ROW($N$7:$N$58)-MIN(ROW($N$7:$N$58))+1,""),""),ROW()-ROW(A$61)+1))),),"")</f>
        <v/>
      </c>
      <c r="S111" s="0" t="str">
        <f aca="false" t="array" ref="S111:S111">IFERROR(CONCATENATE((INDEX($V$7:$V$58,SMALL(IF($V$7:$V$58&lt;&gt;"",IF($S$7:$S$58&lt;&gt;"",ROW($S$7:$S$58)-MIN(ROW($S$7:$S$58))+1,""),""),ROW()-ROW(A$61)+1)))," "),"")</f>
        <v/>
      </c>
      <c r="T111" s="0" t="str">
        <f aca="false" t="array" ref="T111:T111">IFERROR(CONCATENATE(TEXT(INDEX($S$7:$S$58,SMALL(IF($V$7:$V$58&lt;&gt;"",IF($S$7:$S$58&lt;&gt;"",ROW($S$7:$S$58)-MIN(ROW($S$7:$S$58))+1,""),""),ROW()-ROW(A$61)+1)),"##0")," "),"")</f>
        <v/>
      </c>
      <c r="U111" s="0" t="str">
        <f aca="false" t="array" ref="U111:U111">IFERROR(CONCATENATE((INDEX($A$7:$A$58,SMALL(IF($V$7:$V$58&lt;&gt;"",IF($S$7:$S$58&lt;&gt;"",ROW($S$7:$S$58)-MIN(ROW($S$7:$S$58))+1,""),""),ROW()-ROW(A$61)+1))),),"")</f>
        <v/>
      </c>
    </row>
    <row r="112" customFormat="false" ht="15" hidden="false" customHeight="false" outlineLevel="0" collapsed="false">
      <c r="I112" s="0" t="str">
        <f aca="false" t="array" ref="I112:I112">IFERROR(CONCATENATE(TEXT(INDEX($I$7:$I$58,SMALL(IF($L$7:$L$58&lt;&gt;"",IF($I$7:$I$58&lt;&gt;"",ROW($I$7:$I$58)-MIN(ROW($I$7:$I$58))+1,""),""),ROW()-ROW(A$61)+1)),"##0"),","),"")</f>
        <v/>
      </c>
      <c r="J112" s="0" t="str">
        <f aca="false" t="array" ref="J112:J112">IFERROR(CONCATENATE((INDEX($L$7:$L$58,SMALL(IF($L$7:$L$58&lt;&gt;"",IF($I$7:$I$58&lt;&gt;"",ROW($I$7:$I$58)-MIN(ROW($I$7:$I$58))+1,""),""),ROW()-ROW(A$61)+1))),","),"")</f>
        <v/>
      </c>
      <c r="K112" s="0" t="str">
        <f aca="false" t="array" ref="K112:K112">IFERROR(CONCATENATE((INDEX($A$7:$A$58,SMALL(IF($L$7:$L$58&lt;&gt;"",IF($I$7:$I$58&lt;&gt;"",ROW($I$7:$I$58)-MIN(ROW($I$7:$I$58))+1,""),""),ROW()-ROW(A$61)+1))),),"")</f>
        <v/>
      </c>
      <c r="N112" s="0" t="str">
        <f aca="false" t="array" ref="N112:N112">IFERROR(CONCATENATE((INDEX($Q$7:$Q$58,SMALL(IF($Q$7:$Q$58&lt;&gt;"",IF($N$7:$N$58&lt;&gt;"",ROW($N$7:$N$58)-MIN(ROW($N$7:$N$58))+1,""),""),ROW()-ROW(A$61)+1)))," "),"")</f>
        <v/>
      </c>
      <c r="O112" s="0" t="str">
        <f aca="false" t="array" ref="O112:O112">IFERROR(CONCATENATE(TEXT(INDEX($N$7:$N$58,SMALL(IF($Q$7:$Q$58&lt;&gt;"",IF($N$7:$N$58&lt;&gt;"",ROW($N$7:$N$58)-MIN(ROW($N$7:$N$58))+1,""),""),ROW()-ROW(A$61)+1)),"##0")," "),"")</f>
        <v/>
      </c>
      <c r="P112" s="0" t="str">
        <f aca="false" t="array" ref="P112:P112">IFERROR(CONCATENATE((INDEX($A$7:$A$58,SMALL(IF($Q$7:$Q$58&lt;&gt;"",IF($N$7:$N$58&lt;&gt;"",ROW($N$7:$N$58)-MIN(ROW($N$7:$N$58))+1,""),""),ROW()-ROW(A$61)+1))),),"")</f>
        <v/>
      </c>
      <c r="S112" s="0" t="str">
        <f aca="false" t="array" ref="S112:S112">IFERROR(CONCATENATE((INDEX($V$7:$V$58,SMALL(IF($V$7:$V$58&lt;&gt;"",IF($S$7:$S$58&lt;&gt;"",ROW($S$7:$S$58)-MIN(ROW($S$7:$S$58))+1,""),""),ROW()-ROW(A$61)+1)))," "),"")</f>
        <v/>
      </c>
      <c r="T112" s="0" t="str">
        <f aca="false" t="array" ref="T112:T112">IFERROR(CONCATENATE(TEXT(INDEX($S$7:$S$58,SMALL(IF($V$7:$V$58&lt;&gt;"",IF($S$7:$S$58&lt;&gt;"",ROW($S$7:$S$58)-MIN(ROW($S$7:$S$58))+1,""),""),ROW()-ROW(A$61)+1)),"##0")," "),"")</f>
        <v/>
      </c>
      <c r="U112" s="0" t="str">
        <f aca="false" t="array" ref="U112:U112">IFERROR(CONCATENATE((INDEX($A$7:$A$58,SMALL(IF($V$7:$V$58&lt;&gt;"",IF($S$7:$S$58&lt;&gt;"",ROW($S$7:$S$58)-MIN(ROW($S$7:$S$58))+1,""),""),ROW()-ROW(A$61)+1))),),"")</f>
        <v/>
      </c>
    </row>
  </sheetData>
  <mergeCells count="4">
    <mergeCell ref="A5:G5"/>
    <mergeCell ref="H5:L5"/>
    <mergeCell ref="M5:Q5"/>
    <mergeCell ref="R5:V5"/>
  </mergeCells>
  <conditionalFormatting sqref="E10">
    <cfRule type="expression" priority="2" aboveAverage="0" equalAverage="0" bottom="0" percent="0" rank="0" text="" dxfId="0">
      <formula>AND(ISBLANK(D10),ISBLANK(INDIRECT(ADDRESS(ROW(),COLUMN(mouser_part_data)+4))),ISBLANK(INDIRECT(ADDRESS(ROW(),COLUMN(rs_part_data)+4))),ISBLANK(INDIRECT(ADDRESS(ROW(),COLUMN(digikey_part_data)+4))))</formula>
    </cfRule>
    <cfRule type="expression" priority="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1">
    <cfRule type="expression" priority="6" aboveAverage="0" equalAverage="0" bottom="0" percent="0" rank="0" text="" dxfId="0">
      <formula>AND(ISBLANK(D11),ISBLANK(INDIRECT(ADDRESS(ROW(),COLUMN(mouser_part_data)+4))),ISBLANK(INDIRECT(ADDRESS(ROW(),COLUMN(rs_part_data)+4))),ISBLANK(INDIRECT(ADDRESS(ROW(),COLUMN(digikey_part_data)+4))))</formula>
    </cfRule>
    <cfRule type="expression" priority="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2">
    <cfRule type="expression" priority="10" aboveAverage="0" equalAverage="0" bottom="0" percent="0" rank="0" text="" dxfId="0">
      <formula>AND(ISBLANK(D12),ISBLANK(INDIRECT(ADDRESS(ROW(),COLUMN(mouser_part_data)+4))),ISBLANK(INDIRECT(ADDRESS(ROW(),COLUMN(rs_part_data)+4))),ISBLANK(INDIRECT(ADDRESS(ROW(),COLUMN(digikey_part_data)+4))))</formula>
    </cfRule>
    <cfRule type="expression" priority="1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3">
    <cfRule type="expression" priority="14" aboveAverage="0" equalAverage="0" bottom="0" percent="0" rank="0" text="" dxfId="0">
      <formula>AND(ISBLANK(D13),ISBLANK(INDIRECT(ADDRESS(ROW(),COLUMN(mouser_part_data)+4))),ISBLANK(INDIRECT(ADDRESS(ROW(),COLUMN(rs_part_data)+4))),ISBLANK(INDIRECT(ADDRESS(ROW(),COLUMN(digikey_part_data)+4))))</formula>
    </cfRule>
    <cfRule type="expression" priority="1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4">
    <cfRule type="expression" priority="18" aboveAverage="0" equalAverage="0" bottom="0" percent="0" rank="0" text="" dxfId="0">
      <formula>AND(ISBLANK(D14),ISBLANK(INDIRECT(ADDRESS(ROW(),COLUMN(mouser_part_data)+4))),ISBLANK(INDIRECT(ADDRESS(ROW(),COLUMN(rs_part_data)+4))),ISBLANK(INDIRECT(ADDRESS(ROW(),COLUMN(digikey_part_data)+4))))</formula>
    </cfRule>
    <cfRule type="expression" priority="1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2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2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5">
    <cfRule type="expression" priority="22" aboveAverage="0" equalAverage="0" bottom="0" percent="0" rank="0" text="" dxfId="0">
      <formula>AND(ISBLANK(D15),ISBLANK(INDIRECT(ADDRESS(ROW(),COLUMN(mouser_part_data)+4))),ISBLANK(INDIRECT(ADDRESS(ROW(),COLUMN(rs_part_data)+4))),ISBLANK(INDIRECT(ADDRESS(ROW(),COLUMN(digikey_part_data)+4))))</formula>
    </cfRule>
    <cfRule type="expression" priority="2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2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2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6">
    <cfRule type="expression" priority="26" aboveAverage="0" equalAverage="0" bottom="0" percent="0" rank="0" text="" dxfId="0">
      <formula>AND(ISBLANK(D16),ISBLANK(INDIRECT(ADDRESS(ROW(),COLUMN(mouser_part_data)+4))),ISBLANK(INDIRECT(ADDRESS(ROW(),COLUMN(rs_part_data)+4))),ISBLANK(INDIRECT(ADDRESS(ROW(),COLUMN(digikey_part_data)+4))))</formula>
    </cfRule>
    <cfRule type="expression" priority="2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2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2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7">
    <cfRule type="expression" priority="30" aboveAverage="0" equalAverage="0" bottom="0" percent="0" rank="0" text="" dxfId="0">
      <formula>AND(ISBLANK(D17),ISBLANK(INDIRECT(ADDRESS(ROW(),COLUMN(mouser_part_data)+4))),ISBLANK(INDIRECT(ADDRESS(ROW(),COLUMN(rs_part_data)+4))),ISBLANK(INDIRECT(ADDRESS(ROW(),COLUMN(digikey_part_data)+4))))</formula>
    </cfRule>
    <cfRule type="expression" priority="3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3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3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8">
    <cfRule type="expression" priority="34" aboveAverage="0" equalAverage="0" bottom="0" percent="0" rank="0" text="" dxfId="0">
      <formula>AND(ISBLANK(D18),ISBLANK(INDIRECT(ADDRESS(ROW(),COLUMN(mouser_part_data)+4))),ISBLANK(INDIRECT(ADDRESS(ROW(),COLUMN(rs_part_data)+4))),ISBLANK(INDIRECT(ADDRESS(ROW(),COLUMN(digikey_part_data)+4))))</formula>
    </cfRule>
    <cfRule type="expression" priority="3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3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3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19">
    <cfRule type="expression" priority="38" aboveAverage="0" equalAverage="0" bottom="0" percent="0" rank="0" text="" dxfId="0">
      <formula>AND(ISBLANK(D19),ISBLANK(INDIRECT(ADDRESS(ROW(),COLUMN(mouser_part_data)+4))),ISBLANK(INDIRECT(ADDRESS(ROW(),COLUMN(rs_part_data)+4))),ISBLANK(INDIRECT(ADDRESS(ROW(),COLUMN(digikey_part_data)+4))))</formula>
    </cfRule>
    <cfRule type="expression" priority="3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4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4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0">
    <cfRule type="expression" priority="42" aboveAverage="0" equalAverage="0" bottom="0" percent="0" rank="0" text="" dxfId="0">
      <formula>AND(ISBLANK(D20),ISBLANK(INDIRECT(ADDRESS(ROW(),COLUMN(mouser_part_data)+4))),ISBLANK(INDIRECT(ADDRESS(ROW(),COLUMN(rs_part_data)+4))),ISBLANK(INDIRECT(ADDRESS(ROW(),COLUMN(digikey_part_data)+4))))</formula>
    </cfRule>
    <cfRule type="expression" priority="4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4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4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1">
    <cfRule type="expression" priority="46" aboveAverage="0" equalAverage="0" bottom="0" percent="0" rank="0" text="" dxfId="0">
      <formula>AND(ISBLANK(D21),ISBLANK(INDIRECT(ADDRESS(ROW(),COLUMN(mouser_part_data)+4))),ISBLANK(INDIRECT(ADDRESS(ROW(),COLUMN(rs_part_data)+4))),ISBLANK(INDIRECT(ADDRESS(ROW(),COLUMN(digikey_part_data)+4))))</formula>
    </cfRule>
    <cfRule type="expression" priority="4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4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4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2">
    <cfRule type="expression" priority="50" aboveAverage="0" equalAverage="0" bottom="0" percent="0" rank="0" text="" dxfId="0">
      <formula>AND(ISBLANK(D22),ISBLANK(INDIRECT(ADDRESS(ROW(),COLUMN(mouser_part_data)+4))),ISBLANK(INDIRECT(ADDRESS(ROW(),COLUMN(rs_part_data)+4))),ISBLANK(INDIRECT(ADDRESS(ROW(),COLUMN(digikey_part_data)+4))))</formula>
    </cfRule>
    <cfRule type="expression" priority="5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5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5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3">
    <cfRule type="expression" priority="54" aboveAverage="0" equalAverage="0" bottom="0" percent="0" rank="0" text="" dxfId="0">
      <formula>AND(ISBLANK(D23),ISBLANK(INDIRECT(ADDRESS(ROW(),COLUMN(mouser_part_data)+4))),ISBLANK(INDIRECT(ADDRESS(ROW(),COLUMN(rs_part_data)+4))),ISBLANK(INDIRECT(ADDRESS(ROW(),COLUMN(digikey_part_data)+4))))</formula>
    </cfRule>
    <cfRule type="expression" priority="5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5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5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4">
    <cfRule type="expression" priority="58" aboveAverage="0" equalAverage="0" bottom="0" percent="0" rank="0" text="" dxfId="0">
      <formula>AND(ISBLANK(D24),ISBLANK(INDIRECT(ADDRESS(ROW(),COLUMN(mouser_part_data)+4))),ISBLANK(INDIRECT(ADDRESS(ROW(),COLUMN(rs_part_data)+4))),ISBLANK(INDIRECT(ADDRESS(ROW(),COLUMN(digikey_part_data)+4))))</formula>
    </cfRule>
    <cfRule type="expression" priority="5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6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6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5">
    <cfRule type="expression" priority="62" aboveAverage="0" equalAverage="0" bottom="0" percent="0" rank="0" text="" dxfId="0">
      <formula>AND(ISBLANK(D25),ISBLANK(INDIRECT(ADDRESS(ROW(),COLUMN(mouser_part_data)+4))),ISBLANK(INDIRECT(ADDRESS(ROW(),COLUMN(rs_part_data)+4))),ISBLANK(INDIRECT(ADDRESS(ROW(),COLUMN(digikey_part_data)+4))))</formula>
    </cfRule>
    <cfRule type="expression" priority="6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6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6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6">
    <cfRule type="expression" priority="66" aboveAverage="0" equalAverage="0" bottom="0" percent="0" rank="0" text="" dxfId="0">
      <formula>AND(ISBLANK(D26),ISBLANK(INDIRECT(ADDRESS(ROW(),COLUMN(mouser_part_data)+4))),ISBLANK(INDIRECT(ADDRESS(ROW(),COLUMN(rs_part_data)+4))),ISBLANK(INDIRECT(ADDRESS(ROW(),COLUMN(digikey_part_data)+4))))</formula>
    </cfRule>
    <cfRule type="expression" priority="6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6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6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7">
    <cfRule type="expression" priority="70" aboveAverage="0" equalAverage="0" bottom="0" percent="0" rank="0" text="" dxfId="0">
      <formula>AND(ISBLANK(D27),ISBLANK(INDIRECT(ADDRESS(ROW(),COLUMN(mouser_part_data)+4))),ISBLANK(INDIRECT(ADDRESS(ROW(),COLUMN(rs_part_data)+4))),ISBLANK(INDIRECT(ADDRESS(ROW(),COLUMN(digikey_part_data)+4))))</formula>
    </cfRule>
    <cfRule type="expression" priority="7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7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7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8">
    <cfRule type="expression" priority="74" aboveAverage="0" equalAverage="0" bottom="0" percent="0" rank="0" text="" dxfId="0">
      <formula>AND(ISBLANK(D28),ISBLANK(INDIRECT(ADDRESS(ROW(),COLUMN(mouser_part_data)+4))),ISBLANK(INDIRECT(ADDRESS(ROW(),COLUMN(rs_part_data)+4))),ISBLANK(INDIRECT(ADDRESS(ROW(),COLUMN(digikey_part_data)+4))))</formula>
    </cfRule>
    <cfRule type="expression" priority="7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7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7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29">
    <cfRule type="expression" priority="78" aboveAverage="0" equalAverage="0" bottom="0" percent="0" rank="0" text="" dxfId="0">
      <formula>AND(ISBLANK(D29),ISBLANK(INDIRECT(ADDRESS(ROW(),COLUMN(mouser_part_data)+4))),ISBLANK(INDIRECT(ADDRESS(ROW(),COLUMN(rs_part_data)+4))),ISBLANK(INDIRECT(ADDRESS(ROW(),COLUMN(digikey_part_data)+4))))</formula>
    </cfRule>
    <cfRule type="expression" priority="7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8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8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0">
    <cfRule type="expression" priority="82" aboveAverage="0" equalAverage="0" bottom="0" percent="0" rank="0" text="" dxfId="0">
      <formula>AND(ISBLANK(D30),ISBLANK(INDIRECT(ADDRESS(ROW(),COLUMN(mouser_part_data)+4))),ISBLANK(INDIRECT(ADDRESS(ROW(),COLUMN(rs_part_data)+4))),ISBLANK(INDIRECT(ADDRESS(ROW(),COLUMN(digikey_part_data)+4))))</formula>
    </cfRule>
    <cfRule type="expression" priority="8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8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8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1">
    <cfRule type="expression" priority="86" aboveAverage="0" equalAverage="0" bottom="0" percent="0" rank="0" text="" dxfId="0">
      <formula>AND(ISBLANK(D31),ISBLANK(INDIRECT(ADDRESS(ROW(),COLUMN(mouser_part_data)+4))),ISBLANK(INDIRECT(ADDRESS(ROW(),COLUMN(rs_part_data)+4))),ISBLANK(INDIRECT(ADDRESS(ROW(),COLUMN(digikey_part_data)+4))))</formula>
    </cfRule>
    <cfRule type="expression" priority="8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8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8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2">
    <cfRule type="expression" priority="90" aboveAverage="0" equalAverage="0" bottom="0" percent="0" rank="0" text="" dxfId="0">
      <formula>AND(ISBLANK(D32),ISBLANK(INDIRECT(ADDRESS(ROW(),COLUMN(mouser_part_data)+4))),ISBLANK(INDIRECT(ADDRESS(ROW(),COLUMN(rs_part_data)+4))),ISBLANK(INDIRECT(ADDRESS(ROW(),COLUMN(digikey_part_data)+4))))</formula>
    </cfRule>
    <cfRule type="expression" priority="9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9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9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3">
    <cfRule type="expression" priority="94" aboveAverage="0" equalAverage="0" bottom="0" percent="0" rank="0" text="" dxfId="0">
      <formula>AND(ISBLANK(D33),ISBLANK(INDIRECT(ADDRESS(ROW(),COLUMN(mouser_part_data)+4))),ISBLANK(INDIRECT(ADDRESS(ROW(),COLUMN(rs_part_data)+4))),ISBLANK(INDIRECT(ADDRESS(ROW(),COLUMN(digikey_part_data)+4))))</formula>
    </cfRule>
    <cfRule type="expression" priority="9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9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9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4">
    <cfRule type="expression" priority="98" aboveAverage="0" equalAverage="0" bottom="0" percent="0" rank="0" text="" dxfId="0">
      <formula>AND(ISBLANK(D34),ISBLANK(INDIRECT(ADDRESS(ROW(),COLUMN(mouser_part_data)+4))),ISBLANK(INDIRECT(ADDRESS(ROW(),COLUMN(rs_part_data)+4))),ISBLANK(INDIRECT(ADDRESS(ROW(),COLUMN(digikey_part_data)+4))))</formula>
    </cfRule>
    <cfRule type="expression" priority="9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0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0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5">
    <cfRule type="expression" priority="102" aboveAverage="0" equalAverage="0" bottom="0" percent="0" rank="0" text="" dxfId="0">
      <formula>AND(ISBLANK(D35),ISBLANK(INDIRECT(ADDRESS(ROW(),COLUMN(mouser_part_data)+4))),ISBLANK(INDIRECT(ADDRESS(ROW(),COLUMN(rs_part_data)+4))),ISBLANK(INDIRECT(ADDRESS(ROW(),COLUMN(digikey_part_data)+4))))</formula>
    </cfRule>
    <cfRule type="expression" priority="10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0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0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6">
    <cfRule type="expression" priority="106" aboveAverage="0" equalAverage="0" bottom="0" percent="0" rank="0" text="" dxfId="0">
      <formula>AND(ISBLANK(D36),ISBLANK(INDIRECT(ADDRESS(ROW(),COLUMN(mouser_part_data)+4))),ISBLANK(INDIRECT(ADDRESS(ROW(),COLUMN(rs_part_data)+4))),ISBLANK(INDIRECT(ADDRESS(ROW(),COLUMN(digikey_part_data)+4))))</formula>
    </cfRule>
    <cfRule type="expression" priority="10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0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0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7">
    <cfRule type="expression" priority="110" aboveAverage="0" equalAverage="0" bottom="0" percent="0" rank="0" text="" dxfId="0">
      <formula>AND(ISBLANK(D37),ISBLANK(INDIRECT(ADDRESS(ROW(),COLUMN(mouser_part_data)+4))),ISBLANK(INDIRECT(ADDRESS(ROW(),COLUMN(rs_part_data)+4))),ISBLANK(INDIRECT(ADDRESS(ROW(),COLUMN(digikey_part_data)+4))))</formula>
    </cfRule>
    <cfRule type="expression" priority="11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1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1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8">
    <cfRule type="expression" priority="114" aboveAverage="0" equalAverage="0" bottom="0" percent="0" rank="0" text="" dxfId="0">
      <formula>AND(ISBLANK(D38),ISBLANK(INDIRECT(ADDRESS(ROW(),COLUMN(mouser_part_data)+4))),ISBLANK(INDIRECT(ADDRESS(ROW(),COLUMN(rs_part_data)+4))),ISBLANK(INDIRECT(ADDRESS(ROW(),COLUMN(digikey_part_data)+4))))</formula>
    </cfRule>
    <cfRule type="expression" priority="11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1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1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39">
    <cfRule type="expression" priority="118" aboveAverage="0" equalAverage="0" bottom="0" percent="0" rank="0" text="" dxfId="0">
      <formula>AND(ISBLANK(D39),ISBLANK(INDIRECT(ADDRESS(ROW(),COLUMN(mouser_part_data)+4))),ISBLANK(INDIRECT(ADDRESS(ROW(),COLUMN(rs_part_data)+4))),ISBLANK(INDIRECT(ADDRESS(ROW(),COLUMN(digikey_part_data)+4))))</formula>
    </cfRule>
    <cfRule type="expression" priority="11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2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2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0">
    <cfRule type="expression" priority="122" aboveAverage="0" equalAverage="0" bottom="0" percent="0" rank="0" text="" dxfId="0">
      <formula>AND(ISBLANK(D40),ISBLANK(INDIRECT(ADDRESS(ROW(),COLUMN(mouser_part_data)+4))),ISBLANK(INDIRECT(ADDRESS(ROW(),COLUMN(rs_part_data)+4))),ISBLANK(INDIRECT(ADDRESS(ROW(),COLUMN(digikey_part_data)+4))))</formula>
    </cfRule>
    <cfRule type="expression" priority="12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2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2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1">
    <cfRule type="expression" priority="126" aboveAverage="0" equalAverage="0" bottom="0" percent="0" rank="0" text="" dxfId="0">
      <formula>AND(ISBLANK(D41),ISBLANK(INDIRECT(ADDRESS(ROW(),COLUMN(mouser_part_data)+4))),ISBLANK(INDIRECT(ADDRESS(ROW(),COLUMN(rs_part_data)+4))),ISBLANK(INDIRECT(ADDRESS(ROW(),COLUMN(digikey_part_data)+4))))</formula>
    </cfRule>
    <cfRule type="expression" priority="12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2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2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2">
    <cfRule type="expression" priority="130" aboveAverage="0" equalAverage="0" bottom="0" percent="0" rank="0" text="" dxfId="0">
      <formula>AND(ISBLANK(D42),ISBLANK(INDIRECT(ADDRESS(ROW(),COLUMN(mouser_part_data)+4))),ISBLANK(INDIRECT(ADDRESS(ROW(),COLUMN(rs_part_data)+4))),ISBLANK(INDIRECT(ADDRESS(ROW(),COLUMN(digikey_part_data)+4))))</formula>
    </cfRule>
    <cfRule type="expression" priority="13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3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3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3">
    <cfRule type="expression" priority="134" aboveAverage="0" equalAverage="0" bottom="0" percent="0" rank="0" text="" dxfId="0">
      <formula>AND(ISBLANK(D43),ISBLANK(INDIRECT(ADDRESS(ROW(),COLUMN(mouser_part_data)+4))),ISBLANK(INDIRECT(ADDRESS(ROW(),COLUMN(rs_part_data)+4))),ISBLANK(INDIRECT(ADDRESS(ROW(),COLUMN(digikey_part_data)+4))))</formula>
    </cfRule>
    <cfRule type="expression" priority="13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3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3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4">
    <cfRule type="expression" priority="138" aboveAverage="0" equalAverage="0" bottom="0" percent="0" rank="0" text="" dxfId="0">
      <formula>AND(ISBLANK(D44),ISBLANK(INDIRECT(ADDRESS(ROW(),COLUMN(mouser_part_data)+4))),ISBLANK(INDIRECT(ADDRESS(ROW(),COLUMN(rs_part_data)+4))),ISBLANK(INDIRECT(ADDRESS(ROW(),COLUMN(digikey_part_data)+4))))</formula>
    </cfRule>
    <cfRule type="expression" priority="13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4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4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5">
    <cfRule type="expression" priority="142" aboveAverage="0" equalAverage="0" bottom="0" percent="0" rank="0" text="" dxfId="0">
      <formula>AND(ISBLANK(D45),ISBLANK(INDIRECT(ADDRESS(ROW(),COLUMN(mouser_part_data)+4))),ISBLANK(INDIRECT(ADDRESS(ROW(),COLUMN(rs_part_data)+4))),ISBLANK(INDIRECT(ADDRESS(ROW(),COLUMN(digikey_part_data)+4))))</formula>
    </cfRule>
    <cfRule type="expression" priority="14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4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4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6">
    <cfRule type="expression" priority="146" aboveAverage="0" equalAverage="0" bottom="0" percent="0" rank="0" text="" dxfId="0">
      <formula>AND(ISBLANK(D46),ISBLANK(INDIRECT(ADDRESS(ROW(),COLUMN(mouser_part_data)+4))),ISBLANK(INDIRECT(ADDRESS(ROW(),COLUMN(rs_part_data)+4))),ISBLANK(INDIRECT(ADDRESS(ROW(),COLUMN(digikey_part_data)+4))))</formula>
    </cfRule>
    <cfRule type="expression" priority="14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4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4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7">
    <cfRule type="expression" priority="150" aboveAverage="0" equalAverage="0" bottom="0" percent="0" rank="0" text="" dxfId="0">
      <formula>AND(ISBLANK(D47),ISBLANK(INDIRECT(ADDRESS(ROW(),COLUMN(mouser_part_data)+4))),ISBLANK(INDIRECT(ADDRESS(ROW(),COLUMN(rs_part_data)+4))),ISBLANK(INDIRECT(ADDRESS(ROW(),COLUMN(digikey_part_data)+4))))</formula>
    </cfRule>
    <cfRule type="expression" priority="15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5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5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8">
    <cfRule type="expression" priority="154" aboveAverage="0" equalAverage="0" bottom="0" percent="0" rank="0" text="" dxfId="0">
      <formula>AND(ISBLANK(D48),ISBLANK(INDIRECT(ADDRESS(ROW(),COLUMN(mouser_part_data)+4))),ISBLANK(INDIRECT(ADDRESS(ROW(),COLUMN(rs_part_data)+4))),ISBLANK(INDIRECT(ADDRESS(ROW(),COLUMN(digikey_part_data)+4))))</formula>
    </cfRule>
    <cfRule type="expression" priority="15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5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5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49">
    <cfRule type="expression" priority="158" aboveAverage="0" equalAverage="0" bottom="0" percent="0" rank="0" text="" dxfId="0">
      <formula>AND(ISBLANK(D49),ISBLANK(INDIRECT(ADDRESS(ROW(),COLUMN(mouser_part_data)+4))),ISBLANK(INDIRECT(ADDRESS(ROW(),COLUMN(rs_part_data)+4))),ISBLANK(INDIRECT(ADDRESS(ROW(),COLUMN(digikey_part_data)+4))))</formula>
    </cfRule>
    <cfRule type="expression" priority="15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6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6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0">
    <cfRule type="expression" priority="162" aboveAverage="0" equalAverage="0" bottom="0" percent="0" rank="0" text="" dxfId="0">
      <formula>AND(ISBLANK(D50),ISBLANK(INDIRECT(ADDRESS(ROW(),COLUMN(mouser_part_data)+4))),ISBLANK(INDIRECT(ADDRESS(ROW(),COLUMN(rs_part_data)+4))),ISBLANK(INDIRECT(ADDRESS(ROW(),COLUMN(digikey_part_data)+4))))</formula>
    </cfRule>
    <cfRule type="expression" priority="16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6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6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1">
    <cfRule type="expression" priority="166" aboveAverage="0" equalAverage="0" bottom="0" percent="0" rank="0" text="" dxfId="0">
      <formula>AND(ISBLANK(D51),ISBLANK(INDIRECT(ADDRESS(ROW(),COLUMN(mouser_part_data)+4))),ISBLANK(INDIRECT(ADDRESS(ROW(),COLUMN(rs_part_data)+4))),ISBLANK(INDIRECT(ADDRESS(ROW(),COLUMN(digikey_part_data)+4))))</formula>
    </cfRule>
    <cfRule type="expression" priority="16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6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6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2">
    <cfRule type="expression" priority="170" aboveAverage="0" equalAverage="0" bottom="0" percent="0" rank="0" text="" dxfId="0">
      <formula>AND(ISBLANK(D52),ISBLANK(INDIRECT(ADDRESS(ROW(),COLUMN(mouser_part_data)+4))),ISBLANK(INDIRECT(ADDRESS(ROW(),COLUMN(rs_part_data)+4))),ISBLANK(INDIRECT(ADDRESS(ROW(),COLUMN(digikey_part_data)+4))))</formula>
    </cfRule>
    <cfRule type="expression" priority="17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7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7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3">
    <cfRule type="expression" priority="174" aboveAverage="0" equalAverage="0" bottom="0" percent="0" rank="0" text="" dxfId="0">
      <formula>AND(ISBLANK(D53),ISBLANK(INDIRECT(ADDRESS(ROW(),COLUMN(mouser_part_data)+4))),ISBLANK(INDIRECT(ADDRESS(ROW(),COLUMN(rs_part_data)+4))),ISBLANK(INDIRECT(ADDRESS(ROW(),COLUMN(digikey_part_data)+4))))</formula>
    </cfRule>
    <cfRule type="expression" priority="17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7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7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4">
    <cfRule type="expression" priority="178" aboveAverage="0" equalAverage="0" bottom="0" percent="0" rank="0" text="" dxfId="0">
      <formula>AND(ISBLANK(D54),ISBLANK(INDIRECT(ADDRESS(ROW(),COLUMN(mouser_part_data)+4))),ISBLANK(INDIRECT(ADDRESS(ROW(),COLUMN(rs_part_data)+4))),ISBLANK(INDIRECT(ADDRESS(ROW(),COLUMN(digikey_part_data)+4))))</formula>
    </cfRule>
    <cfRule type="expression" priority="17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8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8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5">
    <cfRule type="expression" priority="182" aboveAverage="0" equalAverage="0" bottom="0" percent="0" rank="0" text="" dxfId="0">
      <formula>AND(ISBLANK(D55),ISBLANK(INDIRECT(ADDRESS(ROW(),COLUMN(mouser_part_data)+4))),ISBLANK(INDIRECT(ADDRESS(ROW(),COLUMN(rs_part_data)+4))),ISBLANK(INDIRECT(ADDRESS(ROW(),COLUMN(digikey_part_data)+4))))</formula>
    </cfRule>
    <cfRule type="expression" priority="18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8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8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6">
    <cfRule type="expression" priority="186" aboveAverage="0" equalAverage="0" bottom="0" percent="0" rank="0" text="" dxfId="0">
      <formula>AND(ISBLANK(D56),ISBLANK(INDIRECT(ADDRESS(ROW(),COLUMN(mouser_part_data)+4))),ISBLANK(INDIRECT(ADDRESS(ROW(),COLUMN(rs_part_data)+4))),ISBLANK(INDIRECT(ADDRESS(ROW(),COLUMN(digikey_part_data)+4))))</formula>
    </cfRule>
    <cfRule type="expression" priority="18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8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8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7">
    <cfRule type="expression" priority="190" aboveAverage="0" equalAverage="0" bottom="0" percent="0" rank="0" text="" dxfId="0">
      <formula>AND(ISBLANK(D57),ISBLANK(INDIRECT(ADDRESS(ROW(),COLUMN(mouser_part_data)+4))),ISBLANK(INDIRECT(ADDRESS(ROW(),COLUMN(rs_part_data)+4))),ISBLANK(INDIRECT(ADDRESS(ROW(),COLUMN(digikey_part_data)+4))))</formula>
    </cfRule>
    <cfRule type="expression" priority="191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92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93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58">
    <cfRule type="expression" priority="194" aboveAverage="0" equalAverage="0" bottom="0" percent="0" rank="0" text="" dxfId="0">
      <formula>AND(ISBLANK(D58),ISBLANK(INDIRECT(ADDRESS(ROW(),COLUMN(mouser_part_data)+4))),ISBLANK(INDIRECT(ADDRESS(ROW(),COLUMN(rs_part_data)+4))),ISBLANK(INDIRECT(ADDRESS(ROW(),COLUMN(digikey_part_data)+4))))</formula>
    </cfRule>
    <cfRule type="expression" priority="195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196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197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7">
    <cfRule type="expression" priority="198" aboveAverage="0" equalAverage="0" bottom="0" percent="0" rank="0" text="" dxfId="0">
      <formula>AND(ISBLANK(D7),ISBLANK(INDIRECT(ADDRESS(ROW(),COLUMN(mouser_part_data)+4))),ISBLANK(INDIRECT(ADDRESS(ROW(),COLUMN(rs_part_data)+4))),ISBLANK(INDIRECT(ADDRESS(ROW(),COLUMN(digikey_part_data)+4))))</formula>
    </cfRule>
    <cfRule type="expression" priority="199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200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201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8">
    <cfRule type="expression" priority="202" aboveAverage="0" equalAverage="0" bottom="0" percent="0" rank="0" text="" dxfId="0">
      <formula>AND(ISBLANK(D8),ISBLANK(INDIRECT(ADDRESS(ROW(),COLUMN(mouser_part_data)+4))),ISBLANK(INDIRECT(ADDRESS(ROW(),COLUMN(rs_part_data)+4))),ISBLANK(INDIRECT(ADDRESS(ROW(),COLUMN(digikey_part_data)+4))))</formula>
    </cfRule>
    <cfRule type="expression" priority="203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204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205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E9">
    <cfRule type="expression" priority="206" aboveAverage="0" equalAverage="0" bottom="0" percent="0" rank="0" text="" dxfId="0">
      <formula>AND(ISBLANK(D9),ISBLANK(INDIRECT(ADDRESS(ROW(),COLUMN(mouser_part_data)+4))),ISBLANK(INDIRECT(ADDRESS(ROW(),COLUMN(rs_part_data)+4))),ISBLANK(INDIRECT(ADDRESS(ROW(),COLUMN(digikey_part_data)+4))))</formula>
    </cfRule>
    <cfRule type="expression" priority="207" aboveAverage="0" equalAverage="0" bottom="0" percent="0" rank="0" text="" dxfId="0">
      <formula>IF(SUM(INDIRECT(ADDRESS(ROW(),COLUMN(mouser_part_data)+0)),INDIRECT(ADDRESS(ROW(),COLUMN(rs_part_data)+0)),INDIRECT(ADDRESS(ROW(),COLUMN(digikey_part_data)+0)))=0,1,0)</formula>
    </cfRule>
    <cfRule type="cellIs" priority="208" operator="greaterThan" aboveAverage="0" equalAverage="0" bottom="0" percent="0" rank="0" text="" dxfId="1">
      <formula>SUM(INDIRECT(ADDRESS(ROW(),COLUMN(mouser_part_data)+0)),INDIRECT(ADDRESS(ROW(),COLUMN(rs_part_data)+0)),INDIRECT(ADDRESS(ROW(),COLUMN(digikey_part_data)+0)))</formula>
    </cfRule>
    <cfRule type="cellIs" priority="209" operator="greaterThan" aboveAverage="0" equalAverage="0" bottom="0" percent="0" rank="0" text="" dxfId="2">
      <formula>SUM(IF(ISNUMBER(INDIRECT(ADDRESS(ROW(),COLUMN(mouser_part_data)+2))),INDIRECT(ADDRESS(ROW(),COLUMN(mouser_part_data)+1)),0),IF(ISNUMBER(INDIRECT(ADDRESS(ROW(),COLUMN(rs_part_data)+2))),INDIRECT(ADDRESS(ROW(),COLUMN(rs_part_data)+1)),0),IF(ISNUMBER(INDIRECT(ADDRESS(ROW(),COLUMN(digikey_part_data)+2))),INDIRECT(ADDRESS(ROW(),COLUMN(digikey_part_data)+1)),0))</formula>
    </cfRule>
  </conditionalFormatting>
  <conditionalFormatting sqref="H10">
    <cfRule type="cellIs" priority="210" operator="equal" aboveAverage="0" equalAverage="0" bottom="0" percent="0" rank="0" text="" dxfId="0">
      <formula>0</formula>
    </cfRule>
    <cfRule type="cellIs" priority="211" operator="lessThan" aboveAverage="0" equalAverage="0" bottom="0" percent="0" rank="0" text="" dxfId="1">
      <formula>E10</formula>
    </cfRule>
  </conditionalFormatting>
  <conditionalFormatting sqref="H11">
    <cfRule type="cellIs" priority="212" operator="equal" aboveAverage="0" equalAverage="0" bottom="0" percent="0" rank="0" text="" dxfId="0">
      <formula>0</formula>
    </cfRule>
    <cfRule type="cellIs" priority="213" operator="lessThan" aboveAverage="0" equalAverage="0" bottom="0" percent="0" rank="0" text="" dxfId="1">
      <formula>E11</formula>
    </cfRule>
  </conditionalFormatting>
  <conditionalFormatting sqref="H15">
    <cfRule type="cellIs" priority="214" operator="equal" aboveAverage="0" equalAverage="0" bottom="0" percent="0" rank="0" text="" dxfId="0">
      <formula>0</formula>
    </cfRule>
    <cfRule type="cellIs" priority="215" operator="lessThan" aboveAverage="0" equalAverage="0" bottom="0" percent="0" rank="0" text="" dxfId="1">
      <formula>E15</formula>
    </cfRule>
  </conditionalFormatting>
  <conditionalFormatting sqref="H16">
    <cfRule type="cellIs" priority="216" operator="equal" aboveAverage="0" equalAverage="0" bottom="0" percent="0" rank="0" text="" dxfId="0">
      <formula>0</formula>
    </cfRule>
    <cfRule type="cellIs" priority="217" operator="lessThan" aboveAverage="0" equalAverage="0" bottom="0" percent="0" rank="0" text="" dxfId="1">
      <formula>E16</formula>
    </cfRule>
  </conditionalFormatting>
  <conditionalFormatting sqref="H17">
    <cfRule type="cellIs" priority="218" operator="equal" aboveAverage="0" equalAverage="0" bottom="0" percent="0" rank="0" text="" dxfId="0">
      <formula>0</formula>
    </cfRule>
    <cfRule type="cellIs" priority="219" operator="lessThan" aboveAverage="0" equalAverage="0" bottom="0" percent="0" rank="0" text="" dxfId="1">
      <formula>E17</formula>
    </cfRule>
  </conditionalFormatting>
  <conditionalFormatting sqref="H18">
    <cfRule type="cellIs" priority="220" operator="equal" aboveAverage="0" equalAverage="0" bottom="0" percent="0" rank="0" text="" dxfId="0">
      <formula>0</formula>
    </cfRule>
    <cfRule type="cellIs" priority="221" operator="lessThan" aboveAverage="0" equalAverage="0" bottom="0" percent="0" rank="0" text="" dxfId="1">
      <formula>E18</formula>
    </cfRule>
  </conditionalFormatting>
  <conditionalFormatting sqref="H19">
    <cfRule type="cellIs" priority="222" operator="equal" aboveAverage="0" equalAverage="0" bottom="0" percent="0" rank="0" text="" dxfId="0">
      <formula>0</formula>
    </cfRule>
    <cfRule type="cellIs" priority="223" operator="lessThan" aboveAverage="0" equalAverage="0" bottom="0" percent="0" rank="0" text="" dxfId="1">
      <formula>E19</formula>
    </cfRule>
  </conditionalFormatting>
  <conditionalFormatting sqref="H20">
    <cfRule type="cellIs" priority="224" operator="equal" aboveAverage="0" equalAverage="0" bottom="0" percent="0" rank="0" text="" dxfId="0">
      <formula>0</formula>
    </cfRule>
    <cfRule type="cellIs" priority="225" operator="lessThan" aboveAverage="0" equalAverage="0" bottom="0" percent="0" rank="0" text="" dxfId="1">
      <formula>E20</formula>
    </cfRule>
  </conditionalFormatting>
  <conditionalFormatting sqref="H21">
    <cfRule type="cellIs" priority="226" operator="equal" aboveAverage="0" equalAverage="0" bottom="0" percent="0" rank="0" text="" dxfId="0">
      <formula>0</formula>
    </cfRule>
    <cfRule type="cellIs" priority="227" operator="lessThan" aboveAverage="0" equalAverage="0" bottom="0" percent="0" rank="0" text="" dxfId="1">
      <formula>E21</formula>
    </cfRule>
  </conditionalFormatting>
  <conditionalFormatting sqref="H24">
    <cfRule type="cellIs" priority="228" operator="equal" aboveAverage="0" equalAverage="0" bottom="0" percent="0" rank="0" text="" dxfId="0">
      <formula>0</formula>
    </cfRule>
    <cfRule type="cellIs" priority="229" operator="lessThan" aboveAverage="0" equalAverage="0" bottom="0" percent="0" rank="0" text="" dxfId="1">
      <formula>E24</formula>
    </cfRule>
  </conditionalFormatting>
  <conditionalFormatting sqref="H27">
    <cfRule type="cellIs" priority="230" operator="equal" aboveAverage="0" equalAverage="0" bottom="0" percent="0" rank="0" text="" dxfId="0">
      <formula>0</formula>
    </cfRule>
    <cfRule type="cellIs" priority="231" operator="lessThan" aboveAverage="0" equalAverage="0" bottom="0" percent="0" rank="0" text="" dxfId="1">
      <formula>E27</formula>
    </cfRule>
  </conditionalFormatting>
  <conditionalFormatting sqref="H28">
    <cfRule type="cellIs" priority="232" operator="equal" aboveAverage="0" equalAverage="0" bottom="0" percent="0" rank="0" text="" dxfId="0">
      <formula>0</formula>
    </cfRule>
    <cfRule type="cellIs" priority="233" operator="lessThan" aboveAverage="0" equalAverage="0" bottom="0" percent="0" rank="0" text="" dxfId="1">
      <formula>E28</formula>
    </cfRule>
  </conditionalFormatting>
  <conditionalFormatting sqref="H29">
    <cfRule type="cellIs" priority="234" operator="equal" aboveAverage="0" equalAverage="0" bottom="0" percent="0" rank="0" text="" dxfId="0">
      <formula>0</formula>
    </cfRule>
    <cfRule type="cellIs" priority="235" operator="lessThan" aboveAverage="0" equalAverage="0" bottom="0" percent="0" rank="0" text="" dxfId="1">
      <formula>E29</formula>
    </cfRule>
  </conditionalFormatting>
  <conditionalFormatting sqref="H33">
    <cfRule type="cellIs" priority="236" operator="equal" aboveAverage="0" equalAverage="0" bottom="0" percent="0" rank="0" text="" dxfId="0">
      <formula>0</formula>
    </cfRule>
    <cfRule type="cellIs" priority="237" operator="lessThan" aboveAverage="0" equalAverage="0" bottom="0" percent="0" rank="0" text="" dxfId="1">
      <formula>E33</formula>
    </cfRule>
  </conditionalFormatting>
  <conditionalFormatting sqref="H34">
    <cfRule type="cellIs" priority="238" operator="equal" aboveAverage="0" equalAverage="0" bottom="0" percent="0" rank="0" text="" dxfId="0">
      <formula>0</formula>
    </cfRule>
    <cfRule type="cellIs" priority="239" operator="lessThan" aboveAverage="0" equalAverage="0" bottom="0" percent="0" rank="0" text="" dxfId="1">
      <formula>E34</formula>
    </cfRule>
  </conditionalFormatting>
  <conditionalFormatting sqref="H35">
    <cfRule type="cellIs" priority="240" operator="equal" aboveAverage="0" equalAverage="0" bottom="0" percent="0" rank="0" text="" dxfId="0">
      <formula>0</formula>
    </cfRule>
    <cfRule type="cellIs" priority="241" operator="lessThan" aboveAverage="0" equalAverage="0" bottom="0" percent="0" rank="0" text="" dxfId="1">
      <formula>E35</formula>
    </cfRule>
  </conditionalFormatting>
  <conditionalFormatting sqref="H36">
    <cfRule type="cellIs" priority="242" operator="equal" aboveAverage="0" equalAverage="0" bottom="0" percent="0" rank="0" text="" dxfId="0">
      <formula>0</formula>
    </cfRule>
    <cfRule type="cellIs" priority="243" operator="lessThan" aboveAverage="0" equalAverage="0" bottom="0" percent="0" rank="0" text="" dxfId="1">
      <formula>E36</formula>
    </cfRule>
  </conditionalFormatting>
  <conditionalFormatting sqref="H37">
    <cfRule type="cellIs" priority="244" operator="equal" aboveAverage="0" equalAverage="0" bottom="0" percent="0" rank="0" text="" dxfId="0">
      <formula>0</formula>
    </cfRule>
    <cfRule type="cellIs" priority="245" operator="lessThan" aboveAverage="0" equalAverage="0" bottom="0" percent="0" rank="0" text="" dxfId="1">
      <formula>E37</formula>
    </cfRule>
  </conditionalFormatting>
  <conditionalFormatting sqref="H38">
    <cfRule type="cellIs" priority="246" operator="equal" aboveAverage="0" equalAverage="0" bottom="0" percent="0" rank="0" text="" dxfId="0">
      <formula>0</formula>
    </cfRule>
    <cfRule type="cellIs" priority="247" operator="lessThan" aboveAverage="0" equalAverage="0" bottom="0" percent="0" rank="0" text="" dxfId="1">
      <formula>E38</formula>
    </cfRule>
  </conditionalFormatting>
  <conditionalFormatting sqref="H39">
    <cfRule type="cellIs" priority="248" operator="equal" aboveAverage="0" equalAverage="0" bottom="0" percent="0" rank="0" text="" dxfId="0">
      <formula>0</formula>
    </cfRule>
    <cfRule type="cellIs" priority="249" operator="lessThan" aboveAverage="0" equalAverage="0" bottom="0" percent="0" rank="0" text="" dxfId="1">
      <formula>E39</formula>
    </cfRule>
  </conditionalFormatting>
  <conditionalFormatting sqref="H41">
    <cfRule type="cellIs" priority="250" operator="equal" aboveAverage="0" equalAverage="0" bottom="0" percent="0" rank="0" text="" dxfId="0">
      <formula>0</formula>
    </cfRule>
    <cfRule type="cellIs" priority="251" operator="lessThan" aboveAverage="0" equalAverage="0" bottom="0" percent="0" rank="0" text="" dxfId="1">
      <formula>E41</formula>
    </cfRule>
  </conditionalFormatting>
  <conditionalFormatting sqref="H42">
    <cfRule type="cellIs" priority="252" operator="equal" aboveAverage="0" equalAverage="0" bottom="0" percent="0" rank="0" text="" dxfId="0">
      <formula>0</formula>
    </cfRule>
    <cfRule type="cellIs" priority="253" operator="lessThan" aboveAverage="0" equalAverage="0" bottom="0" percent="0" rank="0" text="" dxfId="1">
      <formula>E42</formula>
    </cfRule>
  </conditionalFormatting>
  <conditionalFormatting sqref="H43">
    <cfRule type="cellIs" priority="254" operator="equal" aboveAverage="0" equalAverage="0" bottom="0" percent="0" rank="0" text="" dxfId="0">
      <formula>0</formula>
    </cfRule>
    <cfRule type="cellIs" priority="255" operator="lessThan" aboveAverage="0" equalAverage="0" bottom="0" percent="0" rank="0" text="" dxfId="1">
      <formula>E43</formula>
    </cfRule>
  </conditionalFormatting>
  <conditionalFormatting sqref="H51">
    <cfRule type="cellIs" priority="256" operator="equal" aboveAverage="0" equalAverage="0" bottom="0" percent="0" rank="0" text="" dxfId="0">
      <formula>0</formula>
    </cfRule>
    <cfRule type="cellIs" priority="257" operator="lessThan" aboveAverage="0" equalAverage="0" bottom="0" percent="0" rank="0" text="" dxfId="1">
      <formula>E51</formula>
    </cfRule>
  </conditionalFormatting>
  <conditionalFormatting sqref="H52">
    <cfRule type="cellIs" priority="258" operator="equal" aboveAverage="0" equalAverage="0" bottom="0" percent="0" rank="0" text="" dxfId="0">
      <formula>0</formula>
    </cfRule>
    <cfRule type="cellIs" priority="259" operator="lessThan" aboveAverage="0" equalAverage="0" bottom="0" percent="0" rank="0" text="" dxfId="1">
      <formula>E52</formula>
    </cfRule>
  </conditionalFormatting>
  <conditionalFormatting sqref="H53">
    <cfRule type="cellIs" priority="260" operator="equal" aboveAverage="0" equalAverage="0" bottom="0" percent="0" rank="0" text="" dxfId="0">
      <formula>0</formula>
    </cfRule>
    <cfRule type="cellIs" priority="261" operator="lessThan" aboveAverage="0" equalAverage="0" bottom="0" percent="0" rank="0" text="" dxfId="1">
      <formula>E53</formula>
    </cfRule>
  </conditionalFormatting>
  <conditionalFormatting sqref="H55">
    <cfRule type="cellIs" priority="262" operator="equal" aboveAverage="0" equalAverage="0" bottom="0" percent="0" rank="0" text="" dxfId="0">
      <formula>0</formula>
    </cfRule>
    <cfRule type="cellIs" priority="263" operator="lessThan" aboveAverage="0" equalAverage="0" bottom="0" percent="0" rank="0" text="" dxfId="1">
      <formula>E55</formula>
    </cfRule>
  </conditionalFormatting>
  <conditionalFormatting sqref="H56">
    <cfRule type="cellIs" priority="264" operator="equal" aboveAverage="0" equalAverage="0" bottom="0" percent="0" rank="0" text="" dxfId="0">
      <formula>0</formula>
    </cfRule>
    <cfRule type="cellIs" priority="265" operator="lessThan" aboveAverage="0" equalAverage="0" bottom="0" percent="0" rank="0" text="" dxfId="1">
      <formula>E56</formula>
    </cfRule>
  </conditionalFormatting>
  <conditionalFormatting sqref="H57">
    <cfRule type="cellIs" priority="266" operator="equal" aboveAverage="0" equalAverage="0" bottom="0" percent="0" rank="0" text="" dxfId="0">
      <formula>0</formula>
    </cfRule>
    <cfRule type="cellIs" priority="267" operator="lessThan" aboveAverage="0" equalAverage="0" bottom="0" percent="0" rank="0" text="" dxfId="1">
      <formula>E57</formula>
    </cfRule>
  </conditionalFormatting>
  <conditionalFormatting sqref="H58">
    <cfRule type="cellIs" priority="268" operator="equal" aboveAverage="0" equalAverage="0" bottom="0" percent="0" rank="0" text="" dxfId="0">
      <formula>0</formula>
    </cfRule>
    <cfRule type="cellIs" priority="269" operator="lessThan" aboveAverage="0" equalAverage="0" bottom="0" percent="0" rank="0" text="" dxfId="1">
      <formula>E58</formula>
    </cfRule>
  </conditionalFormatting>
  <conditionalFormatting sqref="I10">
    <cfRule type="cellIs" priority="270" operator="greaterThan" aboveAverage="0" equalAverage="0" bottom="0" percent="0" rank="0" text="" dxfId="0">
      <formula>H10</formula>
    </cfRule>
  </conditionalFormatting>
  <conditionalFormatting sqref="I11">
    <cfRule type="cellIs" priority="271" operator="greaterThan" aboveAverage="0" equalAverage="0" bottom="0" percent="0" rank="0" text="" dxfId="0">
      <formula>H11</formula>
    </cfRule>
  </conditionalFormatting>
  <conditionalFormatting sqref="I15">
    <cfRule type="cellIs" priority="272" operator="greaterThan" aboveAverage="0" equalAverage="0" bottom="0" percent="0" rank="0" text="" dxfId="0">
      <formula>H15</formula>
    </cfRule>
  </conditionalFormatting>
  <conditionalFormatting sqref="I16">
    <cfRule type="cellIs" priority="273" operator="greaterThan" aboveAverage="0" equalAverage="0" bottom="0" percent="0" rank="0" text="" dxfId="0">
      <formula>H16</formula>
    </cfRule>
  </conditionalFormatting>
  <conditionalFormatting sqref="I17">
    <cfRule type="cellIs" priority="274" operator="greaterThan" aboveAverage="0" equalAverage="0" bottom="0" percent="0" rank="0" text="" dxfId="0">
      <formula>H17</formula>
    </cfRule>
  </conditionalFormatting>
  <conditionalFormatting sqref="I18">
    <cfRule type="cellIs" priority="275" operator="greaterThan" aboveAverage="0" equalAverage="0" bottom="0" percent="0" rank="0" text="" dxfId="0">
      <formula>H18</formula>
    </cfRule>
  </conditionalFormatting>
  <conditionalFormatting sqref="I19">
    <cfRule type="cellIs" priority="276" operator="greaterThan" aboveAverage="0" equalAverage="0" bottom="0" percent="0" rank="0" text="" dxfId="0">
      <formula>H19</formula>
    </cfRule>
  </conditionalFormatting>
  <conditionalFormatting sqref="I20">
    <cfRule type="cellIs" priority="277" operator="greaterThan" aboveAverage="0" equalAverage="0" bottom="0" percent="0" rank="0" text="" dxfId="0">
      <formula>H20</formula>
    </cfRule>
  </conditionalFormatting>
  <conditionalFormatting sqref="I21">
    <cfRule type="cellIs" priority="278" operator="greaterThan" aboveAverage="0" equalAverage="0" bottom="0" percent="0" rank="0" text="" dxfId="0">
      <formula>H21</formula>
    </cfRule>
  </conditionalFormatting>
  <conditionalFormatting sqref="I24">
    <cfRule type="cellIs" priority="279" operator="greaterThan" aboveAverage="0" equalAverage="0" bottom="0" percent="0" rank="0" text="" dxfId="0">
      <formula>H24</formula>
    </cfRule>
  </conditionalFormatting>
  <conditionalFormatting sqref="I27">
    <cfRule type="cellIs" priority="280" operator="greaterThan" aboveAverage="0" equalAverage="0" bottom="0" percent="0" rank="0" text="" dxfId="0">
      <formula>H27</formula>
    </cfRule>
  </conditionalFormatting>
  <conditionalFormatting sqref="I28">
    <cfRule type="cellIs" priority="281" operator="greaterThan" aboveAverage="0" equalAverage="0" bottom="0" percent="0" rank="0" text="" dxfId="0">
      <formula>H28</formula>
    </cfRule>
  </conditionalFormatting>
  <conditionalFormatting sqref="I29">
    <cfRule type="cellIs" priority="282" operator="greaterThan" aboveAverage="0" equalAverage="0" bottom="0" percent="0" rank="0" text="" dxfId="0">
      <formula>H29</formula>
    </cfRule>
  </conditionalFormatting>
  <conditionalFormatting sqref="I33">
    <cfRule type="cellIs" priority="283" operator="greaterThan" aboveAverage="0" equalAverage="0" bottom="0" percent="0" rank="0" text="" dxfId="0">
      <formula>H33</formula>
    </cfRule>
  </conditionalFormatting>
  <conditionalFormatting sqref="I34">
    <cfRule type="cellIs" priority="284" operator="greaterThan" aboveAverage="0" equalAverage="0" bottom="0" percent="0" rank="0" text="" dxfId="0">
      <formula>H34</formula>
    </cfRule>
  </conditionalFormatting>
  <conditionalFormatting sqref="I35">
    <cfRule type="cellIs" priority="285" operator="greaterThan" aboveAverage="0" equalAverage="0" bottom="0" percent="0" rank="0" text="" dxfId="0">
      <formula>H35</formula>
    </cfRule>
  </conditionalFormatting>
  <conditionalFormatting sqref="I36">
    <cfRule type="cellIs" priority="286" operator="greaterThan" aboveAverage="0" equalAverage="0" bottom="0" percent="0" rank="0" text="" dxfId="0">
      <formula>H36</formula>
    </cfRule>
  </conditionalFormatting>
  <conditionalFormatting sqref="I37">
    <cfRule type="cellIs" priority="287" operator="greaterThan" aboveAverage="0" equalAverage="0" bottom="0" percent="0" rank="0" text="" dxfId="0">
      <formula>H37</formula>
    </cfRule>
  </conditionalFormatting>
  <conditionalFormatting sqref="I38">
    <cfRule type="cellIs" priority="288" operator="greaterThan" aboveAverage="0" equalAverage="0" bottom="0" percent="0" rank="0" text="" dxfId="0">
      <formula>H38</formula>
    </cfRule>
  </conditionalFormatting>
  <conditionalFormatting sqref="I39">
    <cfRule type="cellIs" priority="289" operator="greaterThan" aboveAverage="0" equalAverage="0" bottom="0" percent="0" rank="0" text="" dxfId="0">
      <formula>H39</formula>
    </cfRule>
  </conditionalFormatting>
  <conditionalFormatting sqref="I41">
    <cfRule type="cellIs" priority="290" operator="greaterThan" aboveAverage="0" equalAverage="0" bottom="0" percent="0" rank="0" text="" dxfId="0">
      <formula>H41</formula>
    </cfRule>
  </conditionalFormatting>
  <conditionalFormatting sqref="I42">
    <cfRule type="cellIs" priority="291" operator="greaterThan" aboveAverage="0" equalAverage="0" bottom="0" percent="0" rank="0" text="" dxfId="0">
      <formula>H42</formula>
    </cfRule>
  </conditionalFormatting>
  <conditionalFormatting sqref="I43">
    <cfRule type="cellIs" priority="292" operator="greaterThan" aboveAverage="0" equalAverage="0" bottom="0" percent="0" rank="0" text="" dxfId="0">
      <formula>H43</formula>
    </cfRule>
  </conditionalFormatting>
  <conditionalFormatting sqref="I51">
    <cfRule type="cellIs" priority="293" operator="greaterThan" aboveAverage="0" equalAverage="0" bottom="0" percent="0" rank="0" text="" dxfId="0">
      <formula>H51</formula>
    </cfRule>
  </conditionalFormatting>
  <conditionalFormatting sqref="I52">
    <cfRule type="cellIs" priority="294" operator="greaterThan" aboveAverage="0" equalAverage="0" bottom="0" percent="0" rank="0" text="" dxfId="0">
      <formula>H52</formula>
    </cfRule>
  </conditionalFormatting>
  <conditionalFormatting sqref="I53">
    <cfRule type="cellIs" priority="295" operator="greaterThan" aboveAverage="0" equalAverage="0" bottom="0" percent="0" rank="0" text="" dxfId="0">
      <formula>H53</formula>
    </cfRule>
  </conditionalFormatting>
  <conditionalFormatting sqref="I55">
    <cfRule type="cellIs" priority="296" operator="greaterThan" aboveAverage="0" equalAverage="0" bottom="0" percent="0" rank="0" text="" dxfId="0">
      <formula>H55</formula>
    </cfRule>
  </conditionalFormatting>
  <conditionalFormatting sqref="I56">
    <cfRule type="cellIs" priority="297" operator="greaterThan" aboveAverage="0" equalAverage="0" bottom="0" percent="0" rank="0" text="" dxfId="0">
      <formula>H56</formula>
    </cfRule>
  </conditionalFormatting>
  <conditionalFormatting sqref="I57">
    <cfRule type="cellIs" priority="298" operator="greaterThan" aboveAverage="0" equalAverage="0" bottom="0" percent="0" rank="0" text="" dxfId="0">
      <formula>H57</formula>
    </cfRule>
  </conditionalFormatting>
  <conditionalFormatting sqref="I58">
    <cfRule type="cellIs" priority="299" operator="greaterThan" aboveAverage="0" equalAverage="0" bottom="0" percent="0" rank="0" text="" dxfId="0">
      <formula>H58</formula>
    </cfRule>
  </conditionalFormatting>
  <conditionalFormatting sqref="J10">
    <cfRule type="cellIs" priority="300" operator="lessThanOrEqual" aboveAverage="0" equalAverage="0" bottom="0" percent="0" rank="0" text="" dxfId="3">
      <formula>F10</formula>
    </cfRule>
  </conditionalFormatting>
  <conditionalFormatting sqref="J11">
    <cfRule type="cellIs" priority="301" operator="lessThanOrEqual" aboveAverage="0" equalAverage="0" bottom="0" percent="0" rank="0" text="" dxfId="3">
      <formula>F11</formula>
    </cfRule>
  </conditionalFormatting>
  <conditionalFormatting sqref="J15">
    <cfRule type="cellIs" priority="302" operator="lessThanOrEqual" aboveAverage="0" equalAverage="0" bottom="0" percent="0" rank="0" text="" dxfId="3">
      <formula>F15</formula>
    </cfRule>
  </conditionalFormatting>
  <conditionalFormatting sqref="J16">
    <cfRule type="cellIs" priority="303" operator="lessThanOrEqual" aboveAverage="0" equalAverage="0" bottom="0" percent="0" rank="0" text="" dxfId="3">
      <formula>F16</formula>
    </cfRule>
  </conditionalFormatting>
  <conditionalFormatting sqref="J17">
    <cfRule type="cellIs" priority="304" operator="lessThanOrEqual" aboveAverage="0" equalAverage="0" bottom="0" percent="0" rank="0" text="" dxfId="3">
      <formula>F17</formula>
    </cfRule>
  </conditionalFormatting>
  <conditionalFormatting sqref="J18">
    <cfRule type="cellIs" priority="305" operator="lessThanOrEqual" aboveAverage="0" equalAverage="0" bottom="0" percent="0" rank="0" text="" dxfId="3">
      <formula>F18</formula>
    </cfRule>
  </conditionalFormatting>
  <conditionalFormatting sqref="J19">
    <cfRule type="cellIs" priority="306" operator="lessThanOrEqual" aboveAverage="0" equalAverage="0" bottom="0" percent="0" rank="0" text="" dxfId="3">
      <formula>F19</formula>
    </cfRule>
  </conditionalFormatting>
  <conditionalFormatting sqref="J20">
    <cfRule type="cellIs" priority="307" operator="lessThanOrEqual" aboveAverage="0" equalAverage="0" bottom="0" percent="0" rank="0" text="" dxfId="3">
      <formula>F20</formula>
    </cfRule>
  </conditionalFormatting>
  <conditionalFormatting sqref="J21">
    <cfRule type="cellIs" priority="308" operator="lessThanOrEqual" aboveAverage="0" equalAverage="0" bottom="0" percent="0" rank="0" text="" dxfId="3">
      <formula>F21</formula>
    </cfRule>
  </conditionalFormatting>
  <conditionalFormatting sqref="J24">
    <cfRule type="cellIs" priority="309" operator="lessThanOrEqual" aboveAverage="0" equalAverage="0" bottom="0" percent="0" rank="0" text="" dxfId="3">
      <formula>F24</formula>
    </cfRule>
  </conditionalFormatting>
  <conditionalFormatting sqref="J27">
    <cfRule type="cellIs" priority="310" operator="lessThanOrEqual" aboveAverage="0" equalAverage="0" bottom="0" percent="0" rank="0" text="" dxfId="3">
      <formula>F27</formula>
    </cfRule>
  </conditionalFormatting>
  <conditionalFormatting sqref="J28">
    <cfRule type="cellIs" priority="311" operator="lessThanOrEqual" aboveAverage="0" equalAverage="0" bottom="0" percent="0" rank="0" text="" dxfId="3">
      <formula>F28</formula>
    </cfRule>
  </conditionalFormatting>
  <conditionalFormatting sqref="J29">
    <cfRule type="cellIs" priority="312" operator="lessThanOrEqual" aboveAverage="0" equalAverage="0" bottom="0" percent="0" rank="0" text="" dxfId="3">
      <formula>F29</formula>
    </cfRule>
  </conditionalFormatting>
  <conditionalFormatting sqref="J33">
    <cfRule type="cellIs" priority="313" operator="lessThanOrEqual" aboveAverage="0" equalAverage="0" bottom="0" percent="0" rank="0" text="" dxfId="3">
      <formula>F33</formula>
    </cfRule>
  </conditionalFormatting>
  <conditionalFormatting sqref="J34">
    <cfRule type="cellIs" priority="314" operator="lessThanOrEqual" aboveAverage="0" equalAverage="0" bottom="0" percent="0" rank="0" text="" dxfId="3">
      <formula>F34</formula>
    </cfRule>
  </conditionalFormatting>
  <conditionalFormatting sqref="J35">
    <cfRule type="cellIs" priority="315" operator="lessThanOrEqual" aboveAverage="0" equalAverage="0" bottom="0" percent="0" rank="0" text="" dxfId="3">
      <formula>F35</formula>
    </cfRule>
  </conditionalFormatting>
  <conditionalFormatting sqref="J36">
    <cfRule type="cellIs" priority="316" operator="lessThanOrEqual" aboveAverage="0" equalAverage="0" bottom="0" percent="0" rank="0" text="" dxfId="3">
      <formula>F36</formula>
    </cfRule>
  </conditionalFormatting>
  <conditionalFormatting sqref="J37">
    <cfRule type="cellIs" priority="317" operator="lessThanOrEqual" aboveAverage="0" equalAverage="0" bottom="0" percent="0" rank="0" text="" dxfId="3">
      <formula>F37</formula>
    </cfRule>
  </conditionalFormatting>
  <conditionalFormatting sqref="J38">
    <cfRule type="cellIs" priority="318" operator="lessThanOrEqual" aboveAverage="0" equalAverage="0" bottom="0" percent="0" rank="0" text="" dxfId="3">
      <formula>F38</formula>
    </cfRule>
  </conditionalFormatting>
  <conditionalFormatting sqref="J39">
    <cfRule type="cellIs" priority="319" operator="lessThanOrEqual" aboveAverage="0" equalAverage="0" bottom="0" percent="0" rank="0" text="" dxfId="3">
      <formula>F39</formula>
    </cfRule>
  </conditionalFormatting>
  <conditionalFormatting sqref="J41">
    <cfRule type="cellIs" priority="320" operator="lessThanOrEqual" aboveAverage="0" equalAverage="0" bottom="0" percent="0" rank="0" text="" dxfId="3">
      <formula>F41</formula>
    </cfRule>
  </conditionalFormatting>
  <conditionalFormatting sqref="J42">
    <cfRule type="cellIs" priority="321" operator="lessThanOrEqual" aboveAverage="0" equalAverage="0" bottom="0" percent="0" rank="0" text="" dxfId="3">
      <formula>F42</formula>
    </cfRule>
  </conditionalFormatting>
  <conditionalFormatting sqref="J43">
    <cfRule type="cellIs" priority="322" operator="lessThanOrEqual" aboveAverage="0" equalAverage="0" bottom="0" percent="0" rank="0" text="" dxfId="3">
      <formula>F43</formula>
    </cfRule>
  </conditionalFormatting>
  <conditionalFormatting sqref="J51">
    <cfRule type="cellIs" priority="323" operator="lessThanOrEqual" aboveAverage="0" equalAverage="0" bottom="0" percent="0" rank="0" text="" dxfId="3">
      <formula>F51</formula>
    </cfRule>
  </conditionalFormatting>
  <conditionalFormatting sqref="J52">
    <cfRule type="cellIs" priority="324" operator="lessThanOrEqual" aboveAverage="0" equalAverage="0" bottom="0" percent="0" rank="0" text="" dxfId="3">
      <formula>F52</formula>
    </cfRule>
  </conditionalFormatting>
  <conditionalFormatting sqref="J53">
    <cfRule type="cellIs" priority="325" operator="lessThanOrEqual" aboveAverage="0" equalAverage="0" bottom="0" percent="0" rank="0" text="" dxfId="3">
      <formula>F53</formula>
    </cfRule>
  </conditionalFormatting>
  <conditionalFormatting sqref="J55">
    <cfRule type="cellIs" priority="326" operator="lessThanOrEqual" aboveAverage="0" equalAverage="0" bottom="0" percent="0" rank="0" text="" dxfId="3">
      <formula>F55</formula>
    </cfRule>
  </conditionalFormatting>
  <conditionalFormatting sqref="J56">
    <cfRule type="cellIs" priority="327" operator="lessThanOrEqual" aboveAverage="0" equalAverage="0" bottom="0" percent="0" rank="0" text="" dxfId="3">
      <formula>F56</formula>
    </cfRule>
  </conditionalFormatting>
  <conditionalFormatting sqref="J57">
    <cfRule type="cellIs" priority="328" operator="lessThanOrEqual" aboveAverage="0" equalAverage="0" bottom="0" percent="0" rank="0" text="" dxfId="3">
      <formula>F57</formula>
    </cfRule>
  </conditionalFormatting>
  <conditionalFormatting sqref="J58">
    <cfRule type="cellIs" priority="329" operator="lessThanOrEqual" aboveAverage="0" equalAverage="0" bottom="0" percent="0" rank="0" text="" dxfId="3">
      <formula>F58</formula>
    </cfRule>
  </conditionalFormatting>
  <conditionalFormatting sqref="K10">
    <cfRule type="cellIs" priority="330" operator="lessThanOrEqual" aboveAverage="0" equalAverage="0" bottom="0" percent="0" rank="0" text="" dxfId="3">
      <formula>G10</formula>
    </cfRule>
  </conditionalFormatting>
  <conditionalFormatting sqref="K11">
    <cfRule type="cellIs" priority="331" operator="lessThanOrEqual" aboveAverage="0" equalAverage="0" bottom="0" percent="0" rank="0" text="" dxfId="3">
      <formula>G11</formula>
    </cfRule>
  </conditionalFormatting>
  <conditionalFormatting sqref="K15">
    <cfRule type="cellIs" priority="332" operator="lessThanOrEqual" aboveAverage="0" equalAverage="0" bottom="0" percent="0" rank="0" text="" dxfId="3">
      <formula>G15</formula>
    </cfRule>
  </conditionalFormatting>
  <conditionalFormatting sqref="K16">
    <cfRule type="cellIs" priority="333" operator="lessThanOrEqual" aboveAverage="0" equalAverage="0" bottom="0" percent="0" rank="0" text="" dxfId="3">
      <formula>G16</formula>
    </cfRule>
  </conditionalFormatting>
  <conditionalFormatting sqref="K17">
    <cfRule type="cellIs" priority="334" operator="lessThanOrEqual" aboveAverage="0" equalAverage="0" bottom="0" percent="0" rank="0" text="" dxfId="3">
      <formula>G17</formula>
    </cfRule>
  </conditionalFormatting>
  <conditionalFormatting sqref="K18">
    <cfRule type="cellIs" priority="335" operator="lessThanOrEqual" aboveAverage="0" equalAverage="0" bottom="0" percent="0" rank="0" text="" dxfId="3">
      <formula>G18</formula>
    </cfRule>
  </conditionalFormatting>
  <conditionalFormatting sqref="K19">
    <cfRule type="cellIs" priority="336" operator="lessThanOrEqual" aboveAverage="0" equalAverage="0" bottom="0" percent="0" rank="0" text="" dxfId="3">
      <formula>G19</formula>
    </cfRule>
  </conditionalFormatting>
  <conditionalFormatting sqref="K20">
    <cfRule type="cellIs" priority="337" operator="lessThanOrEqual" aboveAverage="0" equalAverage="0" bottom="0" percent="0" rank="0" text="" dxfId="3">
      <formula>G20</formula>
    </cfRule>
  </conditionalFormatting>
  <conditionalFormatting sqref="K21">
    <cfRule type="cellIs" priority="338" operator="lessThanOrEqual" aboveAverage="0" equalAverage="0" bottom="0" percent="0" rank="0" text="" dxfId="3">
      <formula>G21</formula>
    </cfRule>
  </conditionalFormatting>
  <conditionalFormatting sqref="K24">
    <cfRule type="cellIs" priority="339" operator="lessThanOrEqual" aboveAverage="0" equalAverage="0" bottom="0" percent="0" rank="0" text="" dxfId="3">
      <formula>G24</formula>
    </cfRule>
  </conditionalFormatting>
  <conditionalFormatting sqref="K27">
    <cfRule type="cellIs" priority="340" operator="lessThanOrEqual" aboveAverage="0" equalAverage="0" bottom="0" percent="0" rank="0" text="" dxfId="3">
      <formula>G27</formula>
    </cfRule>
  </conditionalFormatting>
  <conditionalFormatting sqref="K28">
    <cfRule type="cellIs" priority="341" operator="lessThanOrEqual" aboveAverage="0" equalAverage="0" bottom="0" percent="0" rank="0" text="" dxfId="3">
      <formula>G28</formula>
    </cfRule>
  </conditionalFormatting>
  <conditionalFormatting sqref="K29">
    <cfRule type="cellIs" priority="342" operator="lessThanOrEqual" aboveAverage="0" equalAverage="0" bottom="0" percent="0" rank="0" text="" dxfId="3">
      <formula>G29</formula>
    </cfRule>
  </conditionalFormatting>
  <conditionalFormatting sqref="K33">
    <cfRule type="cellIs" priority="343" operator="lessThanOrEqual" aboveAverage="0" equalAverage="0" bottom="0" percent="0" rank="0" text="" dxfId="3">
      <formula>G33</formula>
    </cfRule>
  </conditionalFormatting>
  <conditionalFormatting sqref="K34">
    <cfRule type="cellIs" priority="344" operator="lessThanOrEqual" aboveAverage="0" equalAverage="0" bottom="0" percent="0" rank="0" text="" dxfId="3">
      <formula>G34</formula>
    </cfRule>
  </conditionalFormatting>
  <conditionalFormatting sqref="K35">
    <cfRule type="cellIs" priority="345" operator="lessThanOrEqual" aboveAverage="0" equalAverage="0" bottom="0" percent="0" rank="0" text="" dxfId="3">
      <formula>G35</formula>
    </cfRule>
  </conditionalFormatting>
  <conditionalFormatting sqref="K36">
    <cfRule type="cellIs" priority="346" operator="lessThanOrEqual" aboveAverage="0" equalAverage="0" bottom="0" percent="0" rank="0" text="" dxfId="3">
      <formula>G36</formula>
    </cfRule>
  </conditionalFormatting>
  <conditionalFormatting sqref="K37">
    <cfRule type="cellIs" priority="347" operator="lessThanOrEqual" aboveAverage="0" equalAverage="0" bottom="0" percent="0" rank="0" text="" dxfId="3">
      <formula>G37</formula>
    </cfRule>
  </conditionalFormatting>
  <conditionalFormatting sqref="K38">
    <cfRule type="cellIs" priority="348" operator="lessThanOrEqual" aboveAverage="0" equalAverage="0" bottom="0" percent="0" rank="0" text="" dxfId="3">
      <formula>G38</formula>
    </cfRule>
  </conditionalFormatting>
  <conditionalFormatting sqref="K39">
    <cfRule type="cellIs" priority="349" operator="lessThanOrEqual" aboveAverage="0" equalAverage="0" bottom="0" percent="0" rank="0" text="" dxfId="3">
      <formula>G39</formula>
    </cfRule>
  </conditionalFormatting>
  <conditionalFormatting sqref="K41">
    <cfRule type="cellIs" priority="350" operator="lessThanOrEqual" aboveAverage="0" equalAverage="0" bottom="0" percent="0" rank="0" text="" dxfId="3">
      <formula>G41</formula>
    </cfRule>
  </conditionalFormatting>
  <conditionalFormatting sqref="K42">
    <cfRule type="cellIs" priority="351" operator="lessThanOrEqual" aboveAverage="0" equalAverage="0" bottom="0" percent="0" rank="0" text="" dxfId="3">
      <formula>G42</formula>
    </cfRule>
  </conditionalFormatting>
  <conditionalFormatting sqref="K43">
    <cfRule type="cellIs" priority="352" operator="lessThanOrEqual" aboveAverage="0" equalAverage="0" bottom="0" percent="0" rank="0" text="" dxfId="3">
      <formula>G43</formula>
    </cfRule>
  </conditionalFormatting>
  <conditionalFormatting sqref="K51">
    <cfRule type="cellIs" priority="353" operator="lessThanOrEqual" aboveAverage="0" equalAverage="0" bottom="0" percent="0" rank="0" text="" dxfId="3">
      <formula>G51</formula>
    </cfRule>
  </conditionalFormatting>
  <conditionalFormatting sqref="K52">
    <cfRule type="cellIs" priority="354" operator="lessThanOrEqual" aboveAverage="0" equalAverage="0" bottom="0" percent="0" rank="0" text="" dxfId="3">
      <formula>G52</formula>
    </cfRule>
  </conditionalFormatting>
  <conditionalFormatting sqref="K53">
    <cfRule type="cellIs" priority="355" operator="lessThanOrEqual" aboveAverage="0" equalAverage="0" bottom="0" percent="0" rank="0" text="" dxfId="3">
      <formula>G53</formula>
    </cfRule>
  </conditionalFormatting>
  <conditionalFormatting sqref="K55">
    <cfRule type="cellIs" priority="356" operator="lessThanOrEqual" aboveAverage="0" equalAverage="0" bottom="0" percent="0" rank="0" text="" dxfId="3">
      <formula>G55</formula>
    </cfRule>
  </conditionalFormatting>
  <conditionalFormatting sqref="K56">
    <cfRule type="cellIs" priority="357" operator="lessThanOrEqual" aboveAverage="0" equalAverage="0" bottom="0" percent="0" rank="0" text="" dxfId="3">
      <formula>G56</formula>
    </cfRule>
  </conditionalFormatting>
  <conditionalFormatting sqref="K57">
    <cfRule type="cellIs" priority="358" operator="lessThanOrEqual" aboveAverage="0" equalAverage="0" bottom="0" percent="0" rank="0" text="" dxfId="3">
      <formula>G57</formula>
    </cfRule>
  </conditionalFormatting>
  <conditionalFormatting sqref="K58">
    <cfRule type="cellIs" priority="359" operator="lessThanOrEqual" aboveAverage="0" equalAverage="0" bottom="0" percent="0" rank="0" text="" dxfId="3">
      <formula>G58</formula>
    </cfRule>
  </conditionalFormatting>
  <conditionalFormatting sqref="R11">
    <cfRule type="cellIs" priority="360" operator="equal" aboveAverage="0" equalAverage="0" bottom="0" percent="0" rank="0" text="" dxfId="0">
      <formula>0</formula>
    </cfRule>
    <cfRule type="cellIs" priority="361" operator="lessThan" aboveAverage="0" equalAverage="0" bottom="0" percent="0" rank="0" text="" dxfId="1">
      <formula>E11</formula>
    </cfRule>
  </conditionalFormatting>
  <conditionalFormatting sqref="R21">
    <cfRule type="cellIs" priority="362" operator="equal" aboveAverage="0" equalAverage="0" bottom="0" percent="0" rank="0" text="" dxfId="0">
      <formula>0</formula>
    </cfRule>
    <cfRule type="cellIs" priority="363" operator="lessThan" aboveAverage="0" equalAverage="0" bottom="0" percent="0" rank="0" text="" dxfId="1">
      <formula>E21</formula>
    </cfRule>
  </conditionalFormatting>
  <conditionalFormatting sqref="R23">
    <cfRule type="cellIs" priority="364" operator="equal" aboveAverage="0" equalAverage="0" bottom="0" percent="0" rank="0" text="" dxfId="0">
      <formula>0</formula>
    </cfRule>
    <cfRule type="cellIs" priority="365" operator="lessThan" aboveAverage="0" equalAverage="0" bottom="0" percent="0" rank="0" text="" dxfId="1">
      <formula>E23</formula>
    </cfRule>
  </conditionalFormatting>
  <conditionalFormatting sqref="R27">
    <cfRule type="cellIs" priority="366" operator="equal" aboveAverage="0" equalAverage="0" bottom="0" percent="0" rank="0" text="" dxfId="0">
      <formula>0</formula>
    </cfRule>
    <cfRule type="cellIs" priority="367" operator="lessThan" aboveAverage="0" equalAverage="0" bottom="0" percent="0" rank="0" text="" dxfId="1">
      <formula>E27</formula>
    </cfRule>
  </conditionalFormatting>
  <conditionalFormatting sqref="R28">
    <cfRule type="cellIs" priority="368" operator="equal" aboveAverage="0" equalAverage="0" bottom="0" percent="0" rank="0" text="" dxfId="0">
      <formula>0</formula>
    </cfRule>
    <cfRule type="cellIs" priority="369" operator="lessThan" aboveAverage="0" equalAverage="0" bottom="0" percent="0" rank="0" text="" dxfId="1">
      <formula>E28</formula>
    </cfRule>
  </conditionalFormatting>
  <conditionalFormatting sqref="R29">
    <cfRule type="cellIs" priority="370" operator="equal" aboveAverage="0" equalAverage="0" bottom="0" percent="0" rank="0" text="" dxfId="0">
      <formula>0</formula>
    </cfRule>
    <cfRule type="cellIs" priority="371" operator="lessThan" aboveAverage="0" equalAverage="0" bottom="0" percent="0" rank="0" text="" dxfId="1">
      <formula>E29</formula>
    </cfRule>
  </conditionalFormatting>
  <conditionalFormatting sqref="R30">
    <cfRule type="cellIs" priority="372" operator="equal" aboveAverage="0" equalAverage="0" bottom="0" percent="0" rank="0" text="" dxfId="0">
      <formula>0</formula>
    </cfRule>
    <cfRule type="cellIs" priority="373" operator="lessThan" aboveAverage="0" equalAverage="0" bottom="0" percent="0" rank="0" text="" dxfId="1">
      <formula>E30</formula>
    </cfRule>
  </conditionalFormatting>
  <conditionalFormatting sqref="R34">
    <cfRule type="cellIs" priority="374" operator="equal" aboveAverage="0" equalAverage="0" bottom="0" percent="0" rank="0" text="" dxfId="0">
      <formula>0</formula>
    </cfRule>
    <cfRule type="cellIs" priority="375" operator="lessThan" aboveAverage="0" equalAverage="0" bottom="0" percent="0" rank="0" text="" dxfId="1">
      <formula>E34</formula>
    </cfRule>
  </conditionalFormatting>
  <conditionalFormatting sqref="R44">
    <cfRule type="cellIs" priority="376" operator="equal" aboveAverage="0" equalAverage="0" bottom="0" percent="0" rank="0" text="" dxfId="0">
      <formula>0</formula>
    </cfRule>
    <cfRule type="cellIs" priority="377" operator="lessThan" aboveAverage="0" equalAverage="0" bottom="0" percent="0" rank="0" text="" dxfId="1">
      <formula>E44</formula>
    </cfRule>
  </conditionalFormatting>
  <conditionalFormatting sqref="R53">
    <cfRule type="cellIs" priority="378" operator="equal" aboveAverage="0" equalAverage="0" bottom="0" percent="0" rank="0" text="" dxfId="0">
      <formula>0</formula>
    </cfRule>
    <cfRule type="cellIs" priority="379" operator="lessThan" aboveAverage="0" equalAverage="0" bottom="0" percent="0" rank="0" text="" dxfId="1">
      <formula>E53</formula>
    </cfRule>
  </conditionalFormatting>
  <conditionalFormatting sqref="S11">
    <cfRule type="cellIs" priority="380" operator="greaterThan" aboveAverage="0" equalAverage="0" bottom="0" percent="0" rank="0" text="" dxfId="0">
      <formula>R11</formula>
    </cfRule>
  </conditionalFormatting>
  <conditionalFormatting sqref="S21">
    <cfRule type="cellIs" priority="381" operator="greaterThan" aboveAverage="0" equalAverage="0" bottom="0" percent="0" rank="0" text="" dxfId="0">
      <formula>R21</formula>
    </cfRule>
  </conditionalFormatting>
  <conditionalFormatting sqref="S23">
    <cfRule type="cellIs" priority="382" operator="greaterThan" aboveAverage="0" equalAverage="0" bottom="0" percent="0" rank="0" text="" dxfId="0">
      <formula>R23</formula>
    </cfRule>
  </conditionalFormatting>
  <conditionalFormatting sqref="S27">
    <cfRule type="cellIs" priority="383" operator="greaterThan" aboveAverage="0" equalAverage="0" bottom="0" percent="0" rank="0" text="" dxfId="0">
      <formula>R27</formula>
    </cfRule>
  </conditionalFormatting>
  <conditionalFormatting sqref="S28">
    <cfRule type="cellIs" priority="384" operator="greaterThan" aboveAverage="0" equalAverage="0" bottom="0" percent="0" rank="0" text="" dxfId="0">
      <formula>R28</formula>
    </cfRule>
  </conditionalFormatting>
  <conditionalFormatting sqref="S29">
    <cfRule type="cellIs" priority="385" operator="greaterThan" aboveAverage="0" equalAverage="0" bottom="0" percent="0" rank="0" text="" dxfId="0">
      <formula>R29</formula>
    </cfRule>
  </conditionalFormatting>
  <conditionalFormatting sqref="S30">
    <cfRule type="cellIs" priority="386" operator="greaterThan" aboveAverage="0" equalAverage="0" bottom="0" percent="0" rank="0" text="" dxfId="0">
      <formula>R30</formula>
    </cfRule>
  </conditionalFormatting>
  <conditionalFormatting sqref="S34">
    <cfRule type="cellIs" priority="387" operator="greaterThan" aboveAverage="0" equalAverage="0" bottom="0" percent="0" rank="0" text="" dxfId="0">
      <formula>R34</formula>
    </cfRule>
  </conditionalFormatting>
  <conditionalFormatting sqref="S44">
    <cfRule type="cellIs" priority="388" operator="greaterThan" aboveAverage="0" equalAverage="0" bottom="0" percent="0" rank="0" text="" dxfId="0">
      <formula>R44</formula>
    </cfRule>
  </conditionalFormatting>
  <conditionalFormatting sqref="S53">
    <cfRule type="cellIs" priority="389" operator="greaterThan" aboveAverage="0" equalAverage="0" bottom="0" percent="0" rank="0" text="" dxfId="0">
      <formula>R53</formula>
    </cfRule>
  </conditionalFormatting>
  <conditionalFormatting sqref="T11">
    <cfRule type="cellIs" priority="390" operator="lessThanOrEqual" aboveAverage="0" equalAverage="0" bottom="0" percent="0" rank="0" text="" dxfId="3">
      <formula>F11</formula>
    </cfRule>
  </conditionalFormatting>
  <conditionalFormatting sqref="T21">
    <cfRule type="cellIs" priority="391" operator="lessThanOrEqual" aboveAverage="0" equalAverage="0" bottom="0" percent="0" rank="0" text="" dxfId="3">
      <formula>F21</formula>
    </cfRule>
  </conditionalFormatting>
  <conditionalFormatting sqref="T23">
    <cfRule type="cellIs" priority="392" operator="lessThanOrEqual" aboveAverage="0" equalAverage="0" bottom="0" percent="0" rank="0" text="" dxfId="3">
      <formula>F23</formula>
    </cfRule>
  </conditionalFormatting>
  <conditionalFormatting sqref="T27">
    <cfRule type="cellIs" priority="393" operator="lessThanOrEqual" aboveAverage="0" equalAverage="0" bottom="0" percent="0" rank="0" text="" dxfId="3">
      <formula>F27</formula>
    </cfRule>
  </conditionalFormatting>
  <conditionalFormatting sqref="T28">
    <cfRule type="cellIs" priority="394" operator="lessThanOrEqual" aboveAverage="0" equalAverage="0" bottom="0" percent="0" rank="0" text="" dxfId="3">
      <formula>F28</formula>
    </cfRule>
  </conditionalFormatting>
  <conditionalFormatting sqref="T29">
    <cfRule type="cellIs" priority="395" operator="lessThanOrEqual" aboveAverage="0" equalAverage="0" bottom="0" percent="0" rank="0" text="" dxfId="3">
      <formula>F29</formula>
    </cfRule>
  </conditionalFormatting>
  <conditionalFormatting sqref="T30">
    <cfRule type="cellIs" priority="396" operator="lessThanOrEqual" aboveAverage="0" equalAverage="0" bottom="0" percent="0" rank="0" text="" dxfId="3">
      <formula>F30</formula>
    </cfRule>
  </conditionalFormatting>
  <conditionalFormatting sqref="T34">
    <cfRule type="cellIs" priority="397" operator="lessThanOrEqual" aboveAverage="0" equalAverage="0" bottom="0" percent="0" rank="0" text="" dxfId="3">
      <formula>F34</formula>
    </cfRule>
  </conditionalFormatting>
  <conditionalFormatting sqref="T44">
    <cfRule type="cellIs" priority="398" operator="lessThanOrEqual" aboveAverage="0" equalAverage="0" bottom="0" percent="0" rank="0" text="" dxfId="3">
      <formula>F44</formula>
    </cfRule>
  </conditionalFormatting>
  <conditionalFormatting sqref="T53">
    <cfRule type="cellIs" priority="399" operator="lessThanOrEqual" aboveAverage="0" equalAverage="0" bottom="0" percent="0" rank="0" text="" dxfId="3">
      <formula>F53</formula>
    </cfRule>
  </conditionalFormatting>
  <conditionalFormatting sqref="U11">
    <cfRule type="cellIs" priority="400" operator="lessThanOrEqual" aboveAverage="0" equalAverage="0" bottom="0" percent="0" rank="0" text="" dxfId="3">
      <formula>G11</formula>
    </cfRule>
  </conditionalFormatting>
  <conditionalFormatting sqref="U21">
    <cfRule type="cellIs" priority="401" operator="lessThanOrEqual" aboveAverage="0" equalAverage="0" bottom="0" percent="0" rank="0" text="" dxfId="3">
      <formula>G21</formula>
    </cfRule>
  </conditionalFormatting>
  <conditionalFormatting sqref="U23">
    <cfRule type="cellIs" priority="402" operator="lessThanOrEqual" aboveAverage="0" equalAverage="0" bottom="0" percent="0" rank="0" text="" dxfId="3">
      <formula>G23</formula>
    </cfRule>
  </conditionalFormatting>
  <conditionalFormatting sqref="U27">
    <cfRule type="cellIs" priority="403" operator="lessThanOrEqual" aboveAverage="0" equalAverage="0" bottom="0" percent="0" rank="0" text="" dxfId="3">
      <formula>G27</formula>
    </cfRule>
  </conditionalFormatting>
  <conditionalFormatting sqref="U28">
    <cfRule type="cellIs" priority="404" operator="lessThanOrEqual" aboveAverage="0" equalAverage="0" bottom="0" percent="0" rank="0" text="" dxfId="3">
      <formula>G28</formula>
    </cfRule>
  </conditionalFormatting>
  <conditionalFormatting sqref="U29">
    <cfRule type="cellIs" priority="405" operator="lessThanOrEqual" aboveAverage="0" equalAverage="0" bottom="0" percent="0" rank="0" text="" dxfId="3">
      <formula>G29</formula>
    </cfRule>
  </conditionalFormatting>
  <conditionalFormatting sqref="U30">
    <cfRule type="cellIs" priority="406" operator="lessThanOrEqual" aboveAverage="0" equalAverage="0" bottom="0" percent="0" rank="0" text="" dxfId="3">
      <formula>G30</formula>
    </cfRule>
  </conditionalFormatting>
  <conditionalFormatting sqref="U34">
    <cfRule type="cellIs" priority="407" operator="lessThanOrEqual" aboveAverage="0" equalAverage="0" bottom="0" percent="0" rank="0" text="" dxfId="3">
      <formula>G34</formula>
    </cfRule>
  </conditionalFormatting>
  <conditionalFormatting sqref="U44">
    <cfRule type="cellIs" priority="408" operator="lessThanOrEqual" aboveAverage="0" equalAverage="0" bottom="0" percent="0" rank="0" text="" dxfId="3">
      <formula>G44</formula>
    </cfRule>
  </conditionalFormatting>
  <conditionalFormatting sqref="U53">
    <cfRule type="cellIs" priority="409" operator="lessThanOrEqual" aboveAverage="0" equalAverage="0" bottom="0" percent="0" rank="0" text="" dxfId="3">
      <formula>G53</formula>
    </cfRule>
  </conditionalFormatting>
  <hyperlinks>
    <hyperlink ref="L10" r:id="rId2" display="399-7999-1-ND"/>
    <hyperlink ref="L11" r:id="rId3" display="478-3755-1-ND"/>
    <hyperlink ref="V11" r:id="rId4" display="390-990"/>
    <hyperlink ref="L15" r:id="rId5" display="399-4925-1-ND"/>
    <hyperlink ref="L16" r:id="rId6" display="67-1557-1-ND"/>
    <hyperlink ref="L17" r:id="rId7" display="1N4148WTPMSCT-ND"/>
    <hyperlink ref="L18" r:id="rId8" display="B360A-FDICT-ND"/>
    <hyperlink ref="L19" r:id="rId9" display="67-1558-1-ND"/>
    <hyperlink ref="L20" r:id="rId10" display="67-1556-1-ND"/>
    <hyperlink ref="L21" r:id="rId11" display="497-5559-1-ND"/>
    <hyperlink ref="V21" r:id="rId12" display="714-6850"/>
    <hyperlink ref="V23" r:id="rId13" display="175-7527"/>
    <hyperlink ref="L24" r:id="rId14" display="335-1151-ND"/>
    <hyperlink ref="L27" r:id="rId15" display="Z3112-ND"/>
    <hyperlink ref="V27" r:id="rId16" display="807-4065"/>
    <hyperlink ref="L28" r:id="rId17" display="SRN8040-8R2YCT-ND"/>
    <hyperlink ref="V28" r:id="rId18" display="743-5172"/>
    <hyperlink ref="L29" r:id="rId19" display="450-1650-ND"/>
    <hyperlink ref="V29" r:id="rId20" display="479-1413"/>
    <hyperlink ref="V30" r:id="rId21" display="548-7244"/>
    <hyperlink ref="L33" r:id="rId22" display="AE10387-ND"/>
    <hyperlink ref="L34" r:id="rId23" display="BC847BLT1GOSCT-ND"/>
    <hyperlink ref="V34" r:id="rId24" display="545-2759"/>
    <hyperlink ref="L35" r:id="rId25" display="RMCF0805JT680RCT-ND"/>
    <hyperlink ref="L36" r:id="rId26" display="RMCF0805JT4K70CT-ND"/>
    <hyperlink ref="L37" r:id="rId27" display="RMCF0805JT680RCT-ND"/>
    <hyperlink ref="L38" r:id="rId28" display="RMCF0805JT47R0CT-ND"/>
    <hyperlink ref="L39" r:id="rId29" display="RMCF0805JT1K00CT-ND"/>
    <hyperlink ref="L41" r:id="rId30" display="RMCF0805JT47K0CT-ND"/>
    <hyperlink ref="L42" r:id="rId31" display="RMCF0805JT4K70CT-ND"/>
    <hyperlink ref="L43" r:id="rId32" display="RMCF0805JT330RCT-ND"/>
    <hyperlink ref="V44" r:id="rId33" display="132-179"/>
    <hyperlink ref="L51" r:id="rId34" display="LM25011MY/NOPBCT-ND"/>
    <hyperlink ref="L52" r:id="rId35" display="296-3697-1-ND"/>
    <hyperlink ref="L53" r:id="rId36" display="296-1206-1-ND"/>
    <hyperlink ref="V53" r:id="rId37" display="662-8266"/>
    <hyperlink ref="L54" r:id="rId38" display="74LVC06AS14-13DITR-ND"/>
    <hyperlink ref="L55" r:id="rId39" display="296-13222-1-ND"/>
    <hyperlink ref="L56" r:id="rId40" display="MC7805BDTGOS-ND"/>
    <hyperlink ref="L57" r:id="rId41" display="MC74HC08ADGOS-ND"/>
    <hyperlink ref="L58" r:id="rId42" display="MC74HC02ADGOS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2018-01-31T15:11:55Z</dcterms:created>
  <dc:creator/>
  <dc:description/>
  <dc:language>pt-BR</dc:language>
  <cp:lastModifiedBy>Hildo Guillardi Junior</cp:lastModifiedBy>
  <dcterms:modified xsi:type="dcterms:W3CDTF">2018-01-31T15:12:17Z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