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81A37EA3-7C8E-44FF-A89B-B562416BF4FD}" xr6:coauthVersionLast="47" xr6:coauthVersionMax="47" xr10:uidLastSave="{00000000-0000-0000-0000-000000000000}"/>
  <bookViews>
    <workbookView xWindow="11304" yWindow="24" windowWidth="11760" windowHeight="12360" xr2:uid="{15FFB4DA-647B-47A8-A954-D576C3956A52}"/>
  </bookViews>
  <sheets>
    <sheet name="Sheet1 (3)" sheetId="3" r:id="rId1"/>
    <sheet name="Sheet1" sheetId="1" r:id="rId2"/>
    <sheet name="Sheet1 (2)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3" l="1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AD3" i="3" l="1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6" i="3"/>
  <c r="K27" i="3" s="1"/>
  <c r="Y4" i="3" l="1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C28" i="3" s="1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D29" i="3" s="1"/>
  <c r="AE17" i="3"/>
  <c r="AE29" i="3" s="1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E7" i="3"/>
  <c r="W7" i="3" s="1"/>
  <c r="E8" i="3"/>
  <c r="W8" i="3" s="1"/>
  <c r="AC7" i="3"/>
  <c r="G7" i="3"/>
  <c r="J6" i="3"/>
  <c r="AB6" i="3" s="1"/>
  <c r="I5" i="3"/>
  <c r="F6" i="3"/>
  <c r="X6" i="3" s="1"/>
  <c r="J5" i="3"/>
  <c r="AB5" i="3" s="1"/>
  <c r="F5" i="3"/>
  <c r="E4" i="3"/>
  <c r="J4" i="3"/>
  <c r="J12" i="2"/>
  <c r="D25" i="3" l="1"/>
  <c r="W9" i="3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W28" i="3"/>
  <c r="Z28" i="3"/>
  <c r="W4" i="3"/>
  <c r="Z23" i="3"/>
  <c r="AD23" i="3"/>
  <c r="AE23" i="3"/>
  <c r="G23" i="3"/>
  <c r="I23" i="3"/>
  <c r="K23" i="3"/>
  <c r="E23" i="3"/>
  <c r="J23" i="3"/>
  <c r="F23" i="3"/>
  <c r="AE40" i="2"/>
  <c r="AD40" i="2"/>
  <c r="AC40" i="2"/>
  <c r="Z40" i="2"/>
  <c r="W40" i="2"/>
  <c r="AE34" i="2"/>
  <c r="AD34" i="2"/>
  <c r="AC34" i="2"/>
  <c r="AB34" i="2"/>
  <c r="AA34" i="2"/>
  <c r="Z34" i="2"/>
  <c r="AE28" i="2"/>
  <c r="AD28" i="2"/>
  <c r="AC28" i="2"/>
  <c r="AA28" i="2"/>
  <c r="Z28" i="2"/>
  <c r="W28" i="2"/>
  <c r="AE27" i="2"/>
  <c r="AD27" i="2"/>
  <c r="AC27" i="2"/>
  <c r="AB27" i="2"/>
  <c r="Z27" i="2"/>
  <c r="Y27" i="2"/>
  <c r="I40" i="2"/>
  <c r="AA40" i="2" s="1"/>
  <c r="J40" i="2"/>
  <c r="AB40" i="2" s="1"/>
  <c r="G40" i="2"/>
  <c r="Y40" i="2" s="1"/>
  <c r="F40" i="2"/>
  <c r="X40" i="2" s="1"/>
  <c r="G34" i="2"/>
  <c r="Y34" i="2" s="1"/>
  <c r="F34" i="2"/>
  <c r="X34" i="2" s="1"/>
  <c r="E34" i="2"/>
  <c r="W34" i="2" s="1"/>
  <c r="J28" i="2"/>
  <c r="AB28" i="2" s="1"/>
  <c r="G28" i="2"/>
  <c r="Y28" i="2" s="1"/>
  <c r="F28" i="2"/>
  <c r="X28" i="2" s="1"/>
  <c r="I27" i="2"/>
  <c r="AA27" i="2" s="1"/>
  <c r="F27" i="2"/>
  <c r="X27" i="2" s="1"/>
  <c r="E27" i="2"/>
  <c r="W27" i="2" s="1"/>
  <c r="J24" i="2"/>
  <c r="AB24" i="2" s="1"/>
  <c r="G24" i="2"/>
  <c r="Y24" i="2" s="1"/>
  <c r="F24" i="2"/>
  <c r="X24" i="2" s="1"/>
  <c r="F18" i="2"/>
  <c r="X18" i="2" s="1"/>
  <c r="W18" i="2"/>
  <c r="F15" i="2"/>
  <c r="X15" i="2" s="1"/>
  <c r="AE24" i="2"/>
  <c r="AD24" i="2"/>
  <c r="AC24" i="2"/>
  <c r="AA24" i="2"/>
  <c r="Z24" i="2"/>
  <c r="W24" i="2"/>
  <c r="AE18" i="2"/>
  <c r="AD18" i="2"/>
  <c r="AC18" i="2"/>
  <c r="AB18" i="2"/>
  <c r="AA18" i="2"/>
  <c r="Z18" i="2"/>
  <c r="Y18" i="2"/>
  <c r="AE15" i="2"/>
  <c r="AD15" i="2"/>
  <c r="AC15" i="2"/>
  <c r="AB15" i="2"/>
  <c r="AA15" i="2"/>
  <c r="Z15" i="2"/>
  <c r="Y15" i="2"/>
  <c r="E15" i="2"/>
  <c r="W15" i="2" s="1"/>
  <c r="Y10" i="2"/>
  <c r="Z10" i="2"/>
  <c r="AB10" i="2"/>
  <c r="AC10" i="2"/>
  <c r="AD10" i="2"/>
  <c r="AE10" i="2"/>
  <c r="X12" i="2"/>
  <c r="Z12" i="2"/>
  <c r="AA12" i="2"/>
  <c r="AC12" i="2"/>
  <c r="AD12" i="2"/>
  <c r="AE12" i="2"/>
  <c r="Y3" i="2"/>
  <c r="Z3" i="2"/>
  <c r="AC3" i="2"/>
  <c r="AD3" i="2"/>
  <c r="AE3" i="2"/>
  <c r="I10" i="2"/>
  <c r="AA10" i="2" s="1"/>
  <c r="I3" i="2"/>
  <c r="AA3" i="2" s="1"/>
  <c r="G12" i="2"/>
  <c r="Y12" i="2" s="1"/>
  <c r="AB12" i="2"/>
  <c r="J3" i="2"/>
  <c r="AB3" i="2" s="1"/>
  <c r="F10" i="2"/>
  <c r="X10" i="2" s="1"/>
  <c r="F3" i="2"/>
  <c r="X3" i="2" s="1"/>
  <c r="E10" i="2"/>
  <c r="W10" i="2" s="1"/>
  <c r="E12" i="2"/>
  <c r="W12" i="2" s="1"/>
  <c r="E3" i="2"/>
  <c r="W3" i="2" s="1"/>
  <c r="J26" i="3" l="1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<sst xmlns="http://schemas.openxmlformats.org/spreadsheetml/2006/main" count="170" uniqueCount="90">
  <si>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</si>
  <si>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</si>
  <si>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</si>
  <si>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</si>
  <si>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</si>
  <si>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</si>
  <si>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</si>
  <si>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</si>
  <si>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</si>
  <si>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</si>
  <si>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</si>
  <si>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</si>
  <si>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</si>
  <si>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</si>
  <si>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</si>
  <si>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</si>
  <si>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</si>
  <si>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23-35</t>
  </si>
  <si>
    <t>38-46</t>
  </si>
  <si>
    <t>47-62</t>
  </si>
  <si>
    <t>60-63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</si>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</sst>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7" borderId="0" xfId="0" applyNumberFormat="1" applyFill="1"/>
    <xf numFmtId="4" fontId="0" fillId="4" borderId="0" xfId="0" applyNumberFormat="1" applyFill="1"/>
    <xf numFmtId="4" fontId="0" fillId="8" borderId="0" xfId="0" applyNumberFormat="1" applyFill="1"/>
    <xf numFmtId="0" fontId="0" fillId="8" borderId="0" xfId="0" applyFill="1"/>
    <xf numFmtId="4" fontId="0" fillId="9" borderId="0" xfId="0" applyNumberFormat="1" applyFill="1"/>
    <xf numFmtId="0" fontId="0" fillId="9" borderId="0" xfId="0" applyFill="1"/>
    <xf numFmtId="4" fontId="0" fillId="6" borderId="0" xfId="0" applyNumberFormat="1" applyFill="1"/>
    <xf numFmtId="4" fontId="0" fillId="10" borderId="0" xfId="0" applyNumberFormat="1" applyFill="1"/>
    <xf numFmtId="0" fontId="0" fillId="10" borderId="0" xfId="0" applyFill="1"/>
    <xf numFmtId="4" fontId="0" fillId="11" borderId="0" xfId="0" applyNumberFormat="1" applyFill="1"/>
    <xf numFmtId="0" fontId="0" fillId="11" borderId="0" xfId="0" applyFill="1"/>
    <xf numFmtId="4" fontId="0" fillId="12" borderId="0" xfId="0" applyNumberFormat="1" applyFill="1"/>
    <xf numFmtId="0" fontId="0" fillId="12" borderId="0" xfId="0" applyFill="1"/>
    <xf numFmtId="4" fontId="0" fillId="13" borderId="0" xfId="0" applyNumberFormat="1" applyFill="1"/>
    <xf numFmtId="0" fontId="0" fillId="13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4" fontId="0" fillId="4" borderId="2" xfId="0" applyNumberFormat="1" applyFill="1" applyBorder="1"/>
    <xf numFmtId="4" fontId="0" fillId="6" borderId="2" xfId="0" applyNumberFormat="1" applyFill="1" applyBorder="1"/>
    <xf numFmtId="4" fontId="0" fillId="8" borderId="2" xfId="0" applyNumberFormat="1" applyFill="1" applyBorder="1"/>
    <xf numFmtId="4" fontId="0" fillId="9" borderId="2" xfId="0" applyNumberFormat="1" applyFill="1" applyBorder="1"/>
    <xf numFmtId="4" fontId="0" fillId="13" borderId="2" xfId="0" applyNumberFormat="1" applyFill="1" applyBorder="1"/>
    <xf numFmtId="4" fontId="0" fillId="10" borderId="2" xfId="0" applyNumberFormat="1" applyFill="1" applyBorder="1"/>
    <xf numFmtId="4" fontId="0" fillId="11" borderId="2" xfId="0" applyNumberFormat="1" applyFill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4" fontId="0" fillId="4" borderId="0" xfId="0" applyNumberFormat="1" applyFill="1" applyBorder="1"/>
    <xf numFmtId="4" fontId="0" fillId="6" borderId="0" xfId="0" applyNumberFormat="1" applyFill="1" applyBorder="1"/>
    <xf numFmtId="4" fontId="0" fillId="8" borderId="0" xfId="0" applyNumberFormat="1" applyFill="1" applyBorder="1"/>
    <xf numFmtId="4" fontId="0" fillId="9" borderId="0" xfId="0" applyNumberFormat="1" applyFill="1" applyBorder="1"/>
    <xf numFmtId="4" fontId="0" fillId="13" borderId="0" xfId="0" applyNumberFormat="1" applyFill="1" applyBorder="1"/>
    <xf numFmtId="4" fontId="0" fillId="10" borderId="0" xfId="0" applyNumberFormat="1" applyFill="1" applyBorder="1"/>
    <xf numFmtId="4" fontId="0" fillId="11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4" fontId="0" fillId="4" borderId="7" xfId="0" applyNumberFormat="1" applyFill="1" applyBorder="1"/>
    <xf numFmtId="4" fontId="0" fillId="6" borderId="7" xfId="0" applyNumberFormat="1" applyFill="1" applyBorder="1"/>
    <xf numFmtId="4" fontId="0" fillId="8" borderId="7" xfId="0" applyNumberFormat="1" applyFill="1" applyBorder="1"/>
    <xf numFmtId="4" fontId="0" fillId="9" borderId="7" xfId="0" applyNumberFormat="1" applyFill="1" applyBorder="1"/>
    <xf numFmtId="4" fontId="0" fillId="13" borderId="7" xfId="0" applyNumberFormat="1" applyFill="1" applyBorder="1"/>
    <xf numFmtId="4" fontId="0" fillId="10" borderId="7" xfId="0" applyNumberFormat="1" applyFill="1" applyBorder="1"/>
    <xf numFmtId="4" fontId="0" fillId="11" borderId="7" xfId="0" applyNumberFormat="1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4" fontId="0" fillId="7" borderId="10" xfId="0" applyNumberFormat="1" applyFill="1" applyBorder="1"/>
    <xf numFmtId="4" fontId="0" fillId="4" borderId="10" xfId="0" applyNumberFormat="1" applyFill="1" applyBorder="1"/>
    <xf numFmtId="4" fontId="0" fillId="6" borderId="10" xfId="0" applyNumberFormat="1" applyFill="1" applyBorder="1"/>
    <xf numFmtId="4" fontId="0" fillId="8" borderId="10" xfId="0" applyNumberFormat="1" applyFill="1" applyBorder="1"/>
    <xf numFmtId="4" fontId="0" fillId="9" borderId="10" xfId="0" applyNumberFormat="1" applyFill="1" applyBorder="1"/>
    <xf numFmtId="4" fontId="0" fillId="13" borderId="10" xfId="0" applyNumberFormat="1" applyFill="1" applyBorder="1"/>
    <xf numFmtId="4" fontId="0" fillId="10" borderId="10" xfId="0" applyNumberFormat="1" applyFill="1" applyBorder="1"/>
    <xf numFmtId="4" fontId="0" fillId="11" borderId="10" xfId="0" applyNumberFormat="1" applyFill="1" applyBorder="1"/>
    <xf numFmtId="4" fontId="0" fillId="12" borderId="1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4" fontId="0" fillId="7" borderId="1" xfId="0" applyNumberFormat="1" applyFill="1" applyBorder="1"/>
    <xf numFmtId="4" fontId="0" fillId="12" borderId="3" xfId="0" applyNumberFormat="1" applyFill="1" applyBorder="1"/>
    <xf numFmtId="4" fontId="0" fillId="7" borderId="4" xfId="0" applyNumberFormat="1" applyFill="1" applyBorder="1"/>
    <xf numFmtId="4" fontId="0" fillId="12" borderId="5" xfId="0" applyNumberFormat="1" applyFill="1" applyBorder="1"/>
    <xf numFmtId="4" fontId="0" fillId="7" borderId="6" xfId="0" applyNumberFormat="1" applyFill="1" applyBorder="1"/>
    <xf numFmtId="4" fontId="0" fillId="12" borderId="8" xfId="0" applyNumberFormat="1" applyFill="1" applyBorder="1"/>
    <xf numFmtId="4" fontId="0" fillId="7" borderId="9" xfId="0" applyNumberFormat="1" applyFill="1" applyBorder="1"/>
    <xf numFmtId="4" fontId="0" fillId="12" borderId="11" xfId="0" applyNumberForma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10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" fontId="0" fillId="7" borderId="12" xfId="0" applyNumberFormat="1" applyFill="1" applyBorder="1"/>
    <xf numFmtId="4" fontId="0" fillId="4" borderId="12" xfId="0" applyNumberFormat="1" applyFill="1" applyBorder="1"/>
    <xf numFmtId="4" fontId="0" fillId="6" borderId="12" xfId="0" applyNumberFormat="1" applyFill="1" applyBorder="1"/>
    <xf numFmtId="4" fontId="0" fillId="8" borderId="12" xfId="0" applyNumberFormat="1" applyFill="1" applyBorder="1"/>
    <xf numFmtId="4" fontId="0" fillId="9" borderId="12" xfId="0" applyNumberFormat="1" applyFill="1" applyBorder="1"/>
    <xf numFmtId="4" fontId="0" fillId="13" borderId="12" xfId="0" applyNumberFormat="1" applyFill="1" applyBorder="1"/>
    <xf numFmtId="4" fontId="0" fillId="10" borderId="12" xfId="0" applyNumberFormat="1" applyFill="1" applyBorder="1"/>
    <xf numFmtId="4" fontId="0" fillId="11" borderId="12" xfId="0" applyNumberFormat="1" applyFill="1" applyBorder="1"/>
    <xf numFmtId="4" fontId="0" fillId="12" borderId="12" xfId="0" applyNumberFormat="1" applyFill="1" applyBorder="1"/>
    <xf numFmtId="0" fontId="0" fillId="0" borderId="12" xfId="0" applyBorder="1"/>
    <xf numFmtId="0" fontId="0" fillId="0" borderId="0" xfId="0" applyFill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" fontId="0" fillId="0" borderId="0" xfId="0" applyNumberFormat="1" applyFill="1"/>
    <xf numFmtId="0" fontId="0" fillId="0" borderId="13" xfId="0" applyFill="1" applyBorder="1"/>
    <xf numFmtId="4" fontId="0" fillId="0" borderId="13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7" borderId="0" xfId="0" applyNumberFormat="1" applyFill="1" applyBorder="1"/>
    <xf numFmtId="0" fontId="3" fillId="16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7" borderId="12" xfId="0" applyFill="1" applyBorder="1" applyAlignment="1">
      <alignment horizontal="center"/>
    </xf>
    <xf numFmtId="4" fontId="0" fillId="17" borderId="12" xfId="0" applyNumberFormat="1" applyFill="1" applyBorder="1"/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1" fillId="0" borderId="0" xfId="0" applyNumberFormat="1" applyFont="1" applyFill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>
            <v>0.41199999999999998</v>
          </cell>
        </row>
        <row r="3">
          <cell r="F3">
            <v>125</v>
          </cell>
        </row>
        <row r="4">
          <cell r="F4">
            <v>125</v>
          </cell>
        </row>
        <row r="5">
          <cell r="F5">
            <v>55</v>
          </cell>
        </row>
        <row r="6">
          <cell r="F6">
            <v>55</v>
          </cell>
        </row>
        <row r="7">
          <cell r="F7">
            <v>0.16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1">
          <cell r="F21">
            <v>50.4</v>
          </cell>
        </row>
        <row r="22">
          <cell r="F22">
            <v>45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4">
          <cell r="F34">
            <v>1.5</v>
          </cell>
        </row>
        <row r="36">
          <cell r="F36">
            <v>0.06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9">
          <cell r="F49">
            <v>0.28000000000000003</v>
          </cell>
        </row>
        <row r="50">
          <cell r="F50">
            <v>0.04</v>
          </cell>
        </row>
        <row r="54">
          <cell r="F54">
            <v>90</v>
          </cell>
        </row>
        <row r="55">
          <cell r="F55">
            <v>1.1200000000000001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7">
          <cell r="F77">
            <v>4.6900000000000004</v>
          </cell>
        </row>
        <row r="78">
          <cell r="F78">
            <v>2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9">
          <cell r="F109">
            <v>0.2</v>
          </cell>
        </row>
        <row r="111">
          <cell r="F111">
            <v>0.32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dimension ref="A1:BA56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K15" sqref="K15"/>
    </sheetView>
  </sheetViews>
  <sheetFormatPr defaultRowHeight="14.4" x14ac:dyDescent="0.3"/>
  <cols>
    <col min="3" max="3" width="9.109375" style="120" customWidth="1"/>
    <col min="4" max="4" width="9.88671875" style="5" bestFit="1" customWidth="1"/>
    <col min="5" max="12" width="8.88671875" style="120" customWidth="1"/>
    <col min="13" max="13" width="8.88671875" style="120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143">
        <v>2021</v>
      </c>
      <c r="D1" s="143"/>
      <c r="E1" s="144" t="s">
        <v>12</v>
      </c>
      <c r="F1" s="144"/>
      <c r="G1" s="144"/>
      <c r="H1" s="144"/>
      <c r="I1" s="144"/>
      <c r="J1" s="144"/>
      <c r="K1" s="144"/>
      <c r="L1" s="144"/>
      <c r="M1" s="144"/>
      <c r="N1" s="142" t="s">
        <v>79</v>
      </c>
      <c r="O1" s="142"/>
      <c r="P1" s="142"/>
      <c r="Q1" s="142"/>
      <c r="R1" s="142"/>
      <c r="S1" s="142"/>
      <c r="T1" s="142"/>
      <c r="U1" s="142"/>
      <c r="V1" s="142"/>
      <c r="W1" s="145" t="s">
        <v>14</v>
      </c>
      <c r="X1" s="145"/>
      <c r="Y1" s="145"/>
      <c r="Z1" s="145"/>
      <c r="AA1" s="145"/>
      <c r="AB1" s="145"/>
      <c r="AC1" s="145"/>
      <c r="AD1" s="145"/>
      <c r="AE1" s="145"/>
      <c r="AF1" s="128"/>
      <c r="AG1" s="142" t="s">
        <v>13</v>
      </c>
      <c r="AH1" s="142"/>
      <c r="AI1" s="142"/>
      <c r="AJ1" s="142"/>
      <c r="AK1" s="142"/>
      <c r="AL1" s="142"/>
      <c r="AM1" s="142"/>
      <c r="AN1" s="142"/>
      <c r="AO1" s="142"/>
      <c r="AP1" s="142" t="s">
        <v>71</v>
      </c>
      <c r="AQ1" s="142"/>
      <c r="AR1" s="142"/>
      <c r="AS1" s="142"/>
      <c r="AT1" s="142"/>
      <c r="AU1" s="142"/>
      <c r="AV1" s="142"/>
      <c r="AW1" s="142"/>
      <c r="AX1" s="142"/>
    </row>
    <row r="2" spans="1:53" x14ac:dyDescent="0.3">
      <c r="A2" t="s">
        <v>16</v>
      </c>
      <c r="B2" t="s">
        <v>15</v>
      </c>
      <c r="C2" s="122" t="s">
        <v>0</v>
      </c>
      <c r="D2" s="100" t="s">
        <v>2</v>
      </c>
      <c r="E2" s="101" t="s">
        <v>4</v>
      </c>
      <c r="F2" s="102" t="s">
        <v>3</v>
      </c>
      <c r="G2" s="103" t="s">
        <v>5</v>
      </c>
      <c r="H2" s="104" t="s">
        <v>10</v>
      </c>
      <c r="I2" s="105" t="s">
        <v>6</v>
      </c>
      <c r="J2" s="106" t="s">
        <v>7</v>
      </c>
      <c r="K2" s="107" t="s">
        <v>8</v>
      </c>
      <c r="L2" s="108" t="s">
        <v>11</v>
      </c>
      <c r="M2" s="109" t="s">
        <v>9</v>
      </c>
      <c r="N2" s="101" t="s">
        <v>4</v>
      </c>
      <c r="O2" s="102" t="s">
        <v>3</v>
      </c>
      <c r="P2" s="103" t="s">
        <v>5</v>
      </c>
      <c r="Q2" s="104" t="s">
        <v>10</v>
      </c>
      <c r="R2" s="105" t="s">
        <v>6</v>
      </c>
      <c r="S2" s="106" t="s">
        <v>7</v>
      </c>
      <c r="T2" s="107" t="s">
        <v>8</v>
      </c>
      <c r="U2" s="108" t="s">
        <v>11</v>
      </c>
      <c r="V2" s="109" t="s">
        <v>9</v>
      </c>
      <c r="W2" s="101" t="s">
        <v>4</v>
      </c>
      <c r="X2" s="102" t="s">
        <v>3</v>
      </c>
      <c r="Y2" s="103" t="s">
        <v>5</v>
      </c>
      <c r="Z2" s="104" t="s">
        <v>10</v>
      </c>
      <c r="AA2" s="105" t="s">
        <v>6</v>
      </c>
      <c r="AB2" s="106" t="s">
        <v>7</v>
      </c>
      <c r="AC2" s="107" t="s">
        <v>8</v>
      </c>
      <c r="AD2" s="108" t="s">
        <v>11</v>
      </c>
      <c r="AE2" s="109" t="s">
        <v>9</v>
      </c>
      <c r="AF2" s="140" t="s">
        <v>74</v>
      </c>
      <c r="AG2" s="101" t="s">
        <v>4</v>
      </c>
      <c r="AH2" s="102" t="s">
        <v>3</v>
      </c>
      <c r="AI2" s="103" t="s">
        <v>5</v>
      </c>
      <c r="AJ2" s="104" t="s">
        <v>10</v>
      </c>
      <c r="AK2" s="105" t="s">
        <v>6</v>
      </c>
      <c r="AL2" s="106" t="s">
        <v>7</v>
      </c>
      <c r="AM2" s="107" t="s">
        <v>8</v>
      </c>
      <c r="AN2" s="108" t="s">
        <v>11</v>
      </c>
      <c r="AO2" s="109" t="s">
        <v>9</v>
      </c>
      <c r="AP2" s="101" t="s">
        <v>4</v>
      </c>
      <c r="AQ2" s="102" t="s">
        <v>3</v>
      </c>
      <c r="AR2" s="103" t="s">
        <v>5</v>
      </c>
      <c r="AS2" s="104" t="s">
        <v>10</v>
      </c>
      <c r="AT2" s="105" t="s">
        <v>6</v>
      </c>
      <c r="AU2" s="106" t="s">
        <v>7</v>
      </c>
      <c r="AV2" s="107" t="s">
        <v>8</v>
      </c>
      <c r="AW2" s="108" t="s">
        <v>11</v>
      </c>
      <c r="AX2" s="109" t="s">
        <v>9</v>
      </c>
    </row>
    <row r="3" spans="1:53" x14ac:dyDescent="0.3">
      <c r="A3" s="126">
        <v>0.86423333300000005</v>
      </c>
      <c r="B3" s="126">
        <v>108.9092</v>
      </c>
      <c r="C3" s="121" t="s">
        <v>41</v>
      </c>
      <c r="D3" s="119" t="s">
        <v>21</v>
      </c>
      <c r="E3" s="110">
        <v>0</v>
      </c>
      <c r="F3" s="111">
        <v>250</v>
      </c>
      <c r="G3" s="112">
        <v>0</v>
      </c>
      <c r="H3" s="113">
        <v>0</v>
      </c>
      <c r="I3" s="114">
        <v>0</v>
      </c>
      <c r="J3" s="115">
        <v>24.556999999999999</v>
      </c>
      <c r="K3" s="116">
        <v>0</v>
      </c>
      <c r="L3" s="117">
        <v>0</v>
      </c>
      <c r="M3" s="118">
        <v>0</v>
      </c>
      <c r="N3" s="110">
        <v>0.3</v>
      </c>
      <c r="O3" s="111">
        <v>0.47</v>
      </c>
      <c r="P3" s="112">
        <v>0.55000000000000004</v>
      </c>
      <c r="Q3" s="113">
        <v>0.9</v>
      </c>
      <c r="R3" s="114">
        <v>0.65</v>
      </c>
      <c r="S3" s="115">
        <v>7.0000000000000007E-2</v>
      </c>
      <c r="T3" s="116">
        <v>1</v>
      </c>
      <c r="U3" s="117">
        <v>1</v>
      </c>
      <c r="V3" s="118">
        <v>1</v>
      </c>
      <c r="W3" s="110">
        <f t="shared" ref="W3:AE3" si="0">E3*N3</f>
        <v>0</v>
      </c>
      <c r="X3" s="111">
        <f t="shared" si="0"/>
        <v>117.5</v>
      </c>
      <c r="Y3" s="112">
        <f t="shared" si="0"/>
        <v>0</v>
      </c>
      <c r="Z3" s="113">
        <f t="shared" si="0"/>
        <v>0</v>
      </c>
      <c r="AA3" s="114">
        <f t="shared" si="0"/>
        <v>0</v>
      </c>
      <c r="AB3" s="115">
        <f t="shared" si="0"/>
        <v>1.71899</v>
      </c>
      <c r="AC3" s="116">
        <f t="shared" si="0"/>
        <v>0</v>
      </c>
      <c r="AD3" s="117">
        <f t="shared" si="0"/>
        <v>0</v>
      </c>
      <c r="AE3" s="118">
        <f t="shared" si="0"/>
        <v>0</v>
      </c>
      <c r="AF3" s="141"/>
      <c r="AG3" s="110">
        <v>0.28999999999999998</v>
      </c>
      <c r="AH3" s="111">
        <v>0.28999999999999998</v>
      </c>
      <c r="AI3" s="112">
        <v>0.56000000000000005</v>
      </c>
      <c r="AJ3" s="113">
        <v>1</v>
      </c>
      <c r="AK3" s="114">
        <v>0.33</v>
      </c>
      <c r="AL3" s="115">
        <v>0.25</v>
      </c>
      <c r="AM3" s="116">
        <v>1</v>
      </c>
      <c r="AN3" s="117">
        <v>1</v>
      </c>
      <c r="AO3" s="118">
        <v>1</v>
      </c>
      <c r="AP3" s="110">
        <v>0.35</v>
      </c>
      <c r="AQ3" s="111">
        <v>0.56999999999999995</v>
      </c>
      <c r="AR3" s="112">
        <v>0.37</v>
      </c>
      <c r="AS3" s="113">
        <v>0.73</v>
      </c>
      <c r="AT3" s="114">
        <v>0.95</v>
      </c>
      <c r="AU3" s="115">
        <v>0.37</v>
      </c>
      <c r="AV3" s="116">
        <v>1</v>
      </c>
      <c r="AW3" s="117">
        <v>1</v>
      </c>
      <c r="AX3" s="118">
        <v>1</v>
      </c>
      <c r="BA3" s="151"/>
    </row>
    <row r="4" spans="1:53" x14ac:dyDescent="0.3">
      <c r="A4" s="126">
        <v>4.5260000000000002E-2</v>
      </c>
      <c r="B4" s="126">
        <v>109.23968000000001</v>
      </c>
      <c r="C4" s="121" t="s">
        <v>42</v>
      </c>
      <c r="D4" s="119" t="s">
        <v>22</v>
      </c>
      <c r="E4" s="110">
        <f>'[1]Sheet 1'!$F$16</f>
        <v>10</v>
      </c>
      <c r="F4" s="111">
        <v>0</v>
      </c>
      <c r="G4" s="112">
        <v>0</v>
      </c>
      <c r="H4" s="113">
        <v>0</v>
      </c>
      <c r="I4" s="114">
        <v>0</v>
      </c>
      <c r="J4" s="115">
        <f>'[1]Sheet 1'!$F$11+'[1]Sheet 1'!$F$12+'[1]Sheet 1'!$F$13+'[1]Sheet 1'!$F$14+'[1]Sheet 1'!$F$15</f>
        <v>134.64500000000001</v>
      </c>
      <c r="K4" s="116">
        <v>0</v>
      </c>
      <c r="L4" s="117">
        <v>0</v>
      </c>
      <c r="M4" s="118">
        <v>0</v>
      </c>
      <c r="N4" s="110">
        <v>0.3</v>
      </c>
      <c r="O4" s="111">
        <v>0.47</v>
      </c>
      <c r="P4" s="112">
        <v>0.55000000000000004</v>
      </c>
      <c r="Q4" s="113">
        <v>0.9</v>
      </c>
      <c r="R4" s="114">
        <v>0.65</v>
      </c>
      <c r="S4" s="115">
        <v>7.0000000000000007E-2</v>
      </c>
      <c r="T4" s="116">
        <v>1</v>
      </c>
      <c r="U4" s="117">
        <v>1</v>
      </c>
      <c r="V4" s="118">
        <v>1</v>
      </c>
      <c r="W4" s="110">
        <f t="shared" ref="W4:W22" si="1">E4*N4</f>
        <v>3</v>
      </c>
      <c r="X4" s="111">
        <f t="shared" ref="X4:X22" si="2">F4*O4</f>
        <v>0</v>
      </c>
      <c r="Y4" s="112">
        <f t="shared" ref="Y4:Y22" si="3">G4*P4</f>
        <v>0</v>
      </c>
      <c r="Z4" s="113">
        <f t="shared" ref="Z4:Z22" si="4">H4*Q4</f>
        <v>0</v>
      </c>
      <c r="AA4" s="114">
        <f t="shared" ref="AA4:AA22" si="5">I4*R4</f>
        <v>0</v>
      </c>
      <c r="AB4" s="115">
        <f t="shared" ref="AB4:AB22" si="6">J4*S4</f>
        <v>9.4251500000000021</v>
      </c>
      <c r="AC4" s="116">
        <f t="shared" ref="AC4:AC22" si="7">K4*T4</f>
        <v>0</v>
      </c>
      <c r="AD4" s="117">
        <f t="shared" ref="AD4:AD22" si="8">L4*U4</f>
        <v>0</v>
      </c>
      <c r="AE4" s="118">
        <f t="shared" ref="AE4:AE22" si="9">M4*V4</f>
        <v>0</v>
      </c>
      <c r="AF4" s="141"/>
      <c r="AG4" s="110">
        <v>0.28999999999999998</v>
      </c>
      <c r="AH4" s="111">
        <v>0.28999999999999998</v>
      </c>
      <c r="AI4" s="112">
        <v>0.56000000000000005</v>
      </c>
      <c r="AJ4" s="113">
        <v>1</v>
      </c>
      <c r="AK4" s="114">
        <v>0.33</v>
      </c>
      <c r="AL4" s="115">
        <v>0.25</v>
      </c>
      <c r="AM4" s="116">
        <v>1</v>
      </c>
      <c r="AN4" s="117">
        <v>1</v>
      </c>
      <c r="AO4" s="118">
        <v>1</v>
      </c>
      <c r="AP4" s="110">
        <v>0.35</v>
      </c>
      <c r="AQ4" s="111">
        <v>0.56999999999999995</v>
      </c>
      <c r="AR4" s="112">
        <v>0.37</v>
      </c>
      <c r="AS4" s="113">
        <v>0.73</v>
      </c>
      <c r="AT4" s="114">
        <v>0.95</v>
      </c>
      <c r="AU4" s="115">
        <v>0.37</v>
      </c>
      <c r="AV4" s="116">
        <v>1</v>
      </c>
      <c r="AW4" s="117">
        <v>1</v>
      </c>
      <c r="AX4" s="118">
        <v>1</v>
      </c>
      <c r="BA4" s="151"/>
    </row>
    <row r="5" spans="1:53" x14ac:dyDescent="0.3">
      <c r="A5" s="126">
        <v>1.1174249999999999</v>
      </c>
      <c r="B5" s="126">
        <v>109.55835</v>
      </c>
      <c r="C5" s="121" t="s">
        <v>43</v>
      </c>
      <c r="D5" s="119" t="s">
        <v>23</v>
      </c>
      <c r="E5" s="110">
        <v>0</v>
      </c>
      <c r="F5" s="111">
        <f>'[1]Sheet 1'!$F$5+'[1]Sheet 1'!$F$6</f>
        <v>110</v>
      </c>
      <c r="G5" s="112">
        <v>0</v>
      </c>
      <c r="H5" s="113">
        <v>0</v>
      </c>
      <c r="I5" s="114">
        <f>'[1]Sheet 1'!$F$31+'[1]Sheet 1'!$F$32+'[1]Sheet 1'!$F$34+'[1]Sheet 1'!$F$55+'[1]Sheet 1'!$F$111</f>
        <v>3.9650000000000003</v>
      </c>
      <c r="J5" s="115">
        <f>'[1]Sheet 1'!$F$10+'[1]Sheet 1'!$F$17+'[1]Sheet 1'!$F$27+'[1]Sheet 1'!$F$28+'[1]Sheet 1'!$F$30+'[1]Sheet 1'!$F$37+'[1]Sheet 1'!$F$38</f>
        <v>7.6409999999999991</v>
      </c>
      <c r="K5" s="116">
        <v>0.08</v>
      </c>
      <c r="L5" s="117">
        <v>0</v>
      </c>
      <c r="M5" s="118">
        <v>0</v>
      </c>
      <c r="N5" s="110">
        <v>0.3</v>
      </c>
      <c r="O5" s="111">
        <v>0.47</v>
      </c>
      <c r="P5" s="112">
        <v>0.55000000000000004</v>
      </c>
      <c r="Q5" s="113">
        <v>0.9</v>
      </c>
      <c r="R5" s="114">
        <v>0.65</v>
      </c>
      <c r="S5" s="115">
        <v>7.0000000000000007E-2</v>
      </c>
      <c r="T5" s="116">
        <v>1</v>
      </c>
      <c r="U5" s="117">
        <v>1</v>
      </c>
      <c r="V5" s="118">
        <v>1</v>
      </c>
      <c r="W5" s="110">
        <f t="shared" si="1"/>
        <v>0</v>
      </c>
      <c r="X5" s="111">
        <f t="shared" si="2"/>
        <v>51.699999999999996</v>
      </c>
      <c r="Y5" s="112">
        <f t="shared" si="3"/>
        <v>0</v>
      </c>
      <c r="Z5" s="113">
        <f t="shared" si="4"/>
        <v>0</v>
      </c>
      <c r="AA5" s="114">
        <f t="shared" si="5"/>
        <v>2.5772500000000003</v>
      </c>
      <c r="AB5" s="115">
        <f t="shared" si="6"/>
        <v>0.53486999999999996</v>
      </c>
      <c r="AC5" s="116">
        <f t="shared" si="7"/>
        <v>0.08</v>
      </c>
      <c r="AD5" s="117">
        <f t="shared" si="8"/>
        <v>0</v>
      </c>
      <c r="AE5" s="118">
        <f t="shared" si="9"/>
        <v>0</v>
      </c>
      <c r="AF5" s="141">
        <v>90</v>
      </c>
      <c r="AG5" s="110">
        <v>0.28999999999999998</v>
      </c>
      <c r="AH5" s="111">
        <v>0.28999999999999998</v>
      </c>
      <c r="AI5" s="112">
        <v>0.56000000000000005</v>
      </c>
      <c r="AJ5" s="113">
        <v>1</v>
      </c>
      <c r="AK5" s="114">
        <v>0.33</v>
      </c>
      <c r="AL5" s="115">
        <v>0.25</v>
      </c>
      <c r="AM5" s="116">
        <v>1</v>
      </c>
      <c r="AN5" s="117">
        <v>1</v>
      </c>
      <c r="AO5" s="118">
        <v>1</v>
      </c>
      <c r="AP5" s="110">
        <v>0.35</v>
      </c>
      <c r="AQ5" s="111">
        <v>0.56999999999999995</v>
      </c>
      <c r="AR5" s="112">
        <v>0.37</v>
      </c>
      <c r="AS5" s="113">
        <v>0.73</v>
      </c>
      <c r="AT5" s="114">
        <v>0.95</v>
      </c>
      <c r="AU5" s="115">
        <v>0.37</v>
      </c>
      <c r="AV5" s="116">
        <v>1</v>
      </c>
      <c r="AW5" s="117">
        <v>1</v>
      </c>
      <c r="AX5" s="118">
        <v>1</v>
      </c>
      <c r="BA5" s="151"/>
    </row>
    <row r="6" spans="1:53" x14ac:dyDescent="0.3">
      <c r="A6" s="126">
        <v>0.17745</v>
      </c>
      <c r="B6" s="126">
        <v>110.0471</v>
      </c>
      <c r="C6" s="121" t="s">
        <v>44</v>
      </c>
      <c r="D6" s="119" t="s">
        <v>24</v>
      </c>
      <c r="E6" s="110">
        <v>0</v>
      </c>
      <c r="F6" s="111">
        <f>'[1]Sheet 1'!$F$89+'[1]Sheet 1'!$F$90+'[1]Sheet 1'!$F$91</f>
        <v>27</v>
      </c>
      <c r="G6" s="112">
        <v>0</v>
      </c>
      <c r="H6" s="113">
        <v>0</v>
      </c>
      <c r="I6" s="114">
        <v>0</v>
      </c>
      <c r="J6" s="115">
        <f>'[1]Sheet 1'!$F$49+'[1]Sheet 1'!$F$63+'[1]Sheet 1'!$F$69+'[1]Sheet 1'!$F$70+'[1]Sheet 1'!$F$71+'[1]Sheet 1'!$F$77+'[1]Sheet 1'!$F$78+'[1]Sheet 1'!$F$82+'[1]Sheet 1'!$F$83+'[1]Sheet 1'!$F$84+'[1]Sheet 1'!$F$85+'[1]Sheet 1'!$F$86+'[1]Sheet 1'!$F$87+'[1]Sheet 1'!$F$88+'[1]Sheet 1'!$F$92+'[1]Sheet 1'!$F$93+'[1]Sheet 1'!$F$94+'[1]Sheet 1'!$F$95+'[1]Sheet 1'!$F$96+'[1]Sheet 1'!$F$97+'[1]Sheet 1'!$F$99+'[1]Sheet 1'!$F$100+'[1]Sheet 1'!$F$101+'[1]Sheet 1'!$F$118+'[1]Sheet 1'!$F$119+'[1]Sheet 1'!$F$120+'[1]Sheet 1'!$F$123+'[1]Sheet 1'!$F$124+'[1]Sheet 1'!$F$125+'[1]Sheet 1'!$F$126+'[1]Sheet 1'!$F$127+'[1]Sheet 1'!$F$129+'[1]Sheet 1'!$F$130+'[1]Sheet 1'!$F$131+'[1]Sheet 1'!$F$132+'[1]Sheet 1'!$F$133+'[1]Sheet 1'!$F$134+'[1]Sheet 1'!$F$135+'[1]Sheet 1'!$F$136+'[1]Sheet 1'!$F$137</f>
        <v>70.355999999999995</v>
      </c>
      <c r="K6" s="116">
        <f>'[1]Sheet 1'!$F$50+'[1]Sheet 1'!$F$36</f>
        <v>0.1</v>
      </c>
      <c r="L6" s="117">
        <v>0</v>
      </c>
      <c r="M6" s="118">
        <v>0</v>
      </c>
      <c r="N6" s="110">
        <v>0.3</v>
      </c>
      <c r="O6" s="111">
        <v>0.47</v>
      </c>
      <c r="P6" s="112">
        <v>0.55000000000000004</v>
      </c>
      <c r="Q6" s="113">
        <v>0.9</v>
      </c>
      <c r="R6" s="114">
        <v>0.65</v>
      </c>
      <c r="S6" s="115">
        <v>7.0000000000000007E-2</v>
      </c>
      <c r="T6" s="116">
        <v>1</v>
      </c>
      <c r="U6" s="117">
        <v>1</v>
      </c>
      <c r="V6" s="118">
        <v>1</v>
      </c>
      <c r="W6" s="110">
        <f t="shared" si="1"/>
        <v>0</v>
      </c>
      <c r="X6" s="111">
        <f t="shared" si="2"/>
        <v>12.69</v>
      </c>
      <c r="Y6" s="112">
        <f t="shared" si="3"/>
        <v>0</v>
      </c>
      <c r="Z6" s="113">
        <f t="shared" si="4"/>
        <v>0</v>
      </c>
      <c r="AA6" s="114">
        <v>0</v>
      </c>
      <c r="AB6" s="115">
        <f t="shared" si="6"/>
        <v>4.9249200000000002</v>
      </c>
      <c r="AC6" s="116">
        <f t="shared" si="7"/>
        <v>0.1</v>
      </c>
      <c r="AD6" s="117">
        <f t="shared" si="8"/>
        <v>0</v>
      </c>
      <c r="AE6" s="118">
        <f t="shared" si="9"/>
        <v>0</v>
      </c>
      <c r="AF6" s="141"/>
      <c r="AG6" s="110">
        <v>0.28999999999999998</v>
      </c>
      <c r="AH6" s="111">
        <v>0.28999999999999998</v>
      </c>
      <c r="AI6" s="112">
        <v>0.56000000000000005</v>
      </c>
      <c r="AJ6" s="113">
        <v>1</v>
      </c>
      <c r="AK6" s="114">
        <v>0.33</v>
      </c>
      <c r="AL6" s="115">
        <v>0.25</v>
      </c>
      <c r="AM6" s="116">
        <v>1</v>
      </c>
      <c r="AN6" s="117">
        <v>1</v>
      </c>
      <c r="AO6" s="118">
        <v>1</v>
      </c>
      <c r="AP6" s="110">
        <v>0.35</v>
      </c>
      <c r="AQ6" s="111">
        <v>0.56999999999999995</v>
      </c>
      <c r="AR6" s="112">
        <v>0.37</v>
      </c>
      <c r="AS6" s="113">
        <v>0.73</v>
      </c>
      <c r="AT6" s="114">
        <v>0.95</v>
      </c>
      <c r="AU6" s="115">
        <v>0.37</v>
      </c>
      <c r="AV6" s="116">
        <v>1</v>
      </c>
      <c r="AW6" s="117">
        <v>1</v>
      </c>
      <c r="AX6" s="118">
        <v>1</v>
      </c>
      <c r="BA6" s="151"/>
    </row>
    <row r="7" spans="1:53" x14ac:dyDescent="0.3">
      <c r="A7" s="126">
        <v>6.3899999999999998E-2</v>
      </c>
      <c r="B7" s="126">
        <v>110.9554667</v>
      </c>
      <c r="C7" s="121" t="s">
        <v>59</v>
      </c>
      <c r="D7" s="119" t="s">
        <v>26</v>
      </c>
      <c r="E7" s="110">
        <f>'[1]Sheet 1'!$F$25</f>
        <v>5</v>
      </c>
      <c r="F7" s="111">
        <v>0</v>
      </c>
      <c r="G7" s="112">
        <f>'[1]Sheet 1'!$F$19</f>
        <v>34</v>
      </c>
      <c r="H7" s="113">
        <v>0</v>
      </c>
      <c r="I7" s="114">
        <v>0</v>
      </c>
      <c r="J7" s="115">
        <v>166.49600000000001</v>
      </c>
      <c r="K7" s="116">
        <v>0</v>
      </c>
      <c r="L7" s="117">
        <v>0</v>
      </c>
      <c r="M7" s="118">
        <v>0</v>
      </c>
      <c r="N7" s="110">
        <v>0.3</v>
      </c>
      <c r="O7" s="111">
        <v>0.47</v>
      </c>
      <c r="P7" s="112">
        <v>0.55000000000000004</v>
      </c>
      <c r="Q7" s="113">
        <v>0.9</v>
      </c>
      <c r="R7" s="114">
        <v>0.65</v>
      </c>
      <c r="S7" s="115">
        <v>7.0000000000000007E-2</v>
      </c>
      <c r="T7" s="116">
        <v>1</v>
      </c>
      <c r="U7" s="117">
        <v>1</v>
      </c>
      <c r="V7" s="118">
        <v>1</v>
      </c>
      <c r="W7" s="110">
        <f t="shared" si="1"/>
        <v>1.5</v>
      </c>
      <c r="X7" s="111">
        <f t="shared" si="2"/>
        <v>0</v>
      </c>
      <c r="Y7" s="112">
        <f t="shared" si="3"/>
        <v>18.700000000000003</v>
      </c>
      <c r="Z7" s="113">
        <f t="shared" si="4"/>
        <v>0</v>
      </c>
      <c r="AA7" s="114">
        <f t="shared" si="5"/>
        <v>0</v>
      </c>
      <c r="AB7" s="115">
        <f t="shared" si="6"/>
        <v>11.654720000000001</v>
      </c>
      <c r="AC7" s="116">
        <f t="shared" si="7"/>
        <v>0</v>
      </c>
      <c r="AD7" s="117">
        <f t="shared" si="8"/>
        <v>0</v>
      </c>
      <c r="AE7" s="118">
        <f t="shared" si="9"/>
        <v>0</v>
      </c>
      <c r="AF7" s="141"/>
      <c r="AG7" s="110">
        <v>0.28999999999999998</v>
      </c>
      <c r="AH7" s="111">
        <v>0.28999999999999998</v>
      </c>
      <c r="AI7" s="112">
        <v>0.56000000000000005</v>
      </c>
      <c r="AJ7" s="113">
        <v>1</v>
      </c>
      <c r="AK7" s="114">
        <v>0.33</v>
      </c>
      <c r="AL7" s="115">
        <v>0.25</v>
      </c>
      <c r="AM7" s="116">
        <v>1</v>
      </c>
      <c r="AN7" s="117">
        <v>1</v>
      </c>
      <c r="AO7" s="118">
        <v>1</v>
      </c>
      <c r="AP7" s="110">
        <v>0.35</v>
      </c>
      <c r="AQ7" s="111">
        <v>0.56999999999999995</v>
      </c>
      <c r="AR7" s="112">
        <v>0.37</v>
      </c>
      <c r="AS7" s="113">
        <v>0.73</v>
      </c>
      <c r="AT7" s="114">
        <v>0.95</v>
      </c>
      <c r="AU7" s="115">
        <v>0.37</v>
      </c>
      <c r="AV7" s="116">
        <v>1</v>
      </c>
      <c r="AW7" s="117">
        <v>1</v>
      </c>
      <c r="AX7" s="118">
        <v>1</v>
      </c>
      <c r="BA7" s="151"/>
    </row>
    <row r="8" spans="1:53" x14ac:dyDescent="0.3">
      <c r="A8" s="126">
        <v>-1.7742</v>
      </c>
      <c r="B8" s="126">
        <v>110.0303</v>
      </c>
      <c r="C8" s="121" t="s">
        <v>58</v>
      </c>
      <c r="D8" s="119" t="s">
        <v>25</v>
      </c>
      <c r="E8" s="110">
        <f>'[1]Sheet 1'!$F$44</f>
        <v>3.5</v>
      </c>
      <c r="F8" s="111">
        <f>'[1]Sheet 1'!$F$39+'[1]Sheet 1'!$F$40+'[1]Sheet 1'!$F$42+'[1]Sheet 1'!$F$43+'[1]Sheet 1'!$F$61+'[1]Sheet 1'!$F$62</f>
        <v>49</v>
      </c>
      <c r="G8" s="112">
        <v>0</v>
      </c>
      <c r="H8" s="113">
        <v>0</v>
      </c>
      <c r="I8" s="114">
        <f>'[1]Sheet 1'!$F$81+'[1]Sheet 1'!$F$109</f>
        <v>0.30000000000000004</v>
      </c>
      <c r="J8" s="115">
        <v>97.691000000000003</v>
      </c>
      <c r="K8" s="116">
        <v>0</v>
      </c>
      <c r="L8" s="117">
        <v>0</v>
      </c>
      <c r="M8" s="118">
        <v>0</v>
      </c>
      <c r="N8" s="110">
        <v>0.3</v>
      </c>
      <c r="O8" s="111">
        <v>0.47</v>
      </c>
      <c r="P8" s="112">
        <v>0.55000000000000004</v>
      </c>
      <c r="Q8" s="113">
        <v>0.9</v>
      </c>
      <c r="R8" s="114">
        <v>0.65</v>
      </c>
      <c r="S8" s="115">
        <v>7.0000000000000007E-2</v>
      </c>
      <c r="T8" s="116">
        <v>1</v>
      </c>
      <c r="U8" s="117">
        <v>1</v>
      </c>
      <c r="V8" s="118">
        <v>1</v>
      </c>
      <c r="W8" s="110">
        <f t="shared" si="1"/>
        <v>1.05</v>
      </c>
      <c r="X8" s="111">
        <f t="shared" si="2"/>
        <v>23.029999999999998</v>
      </c>
      <c r="Y8" s="112">
        <f t="shared" si="3"/>
        <v>0</v>
      </c>
      <c r="Z8" s="113">
        <f t="shared" si="4"/>
        <v>0</v>
      </c>
      <c r="AA8" s="114">
        <f t="shared" si="5"/>
        <v>0.19500000000000003</v>
      </c>
      <c r="AB8" s="115">
        <f t="shared" si="6"/>
        <v>6.8383700000000012</v>
      </c>
      <c r="AC8" s="116">
        <f t="shared" si="7"/>
        <v>0</v>
      </c>
      <c r="AD8" s="117">
        <f t="shared" si="8"/>
        <v>0</v>
      </c>
      <c r="AE8" s="118">
        <f t="shared" si="9"/>
        <v>0</v>
      </c>
      <c r="AF8" s="141"/>
      <c r="AG8" s="110">
        <v>0.28999999999999998</v>
      </c>
      <c r="AH8" s="111">
        <v>0.28999999999999998</v>
      </c>
      <c r="AI8" s="112">
        <v>0.56000000000000005</v>
      </c>
      <c r="AJ8" s="113">
        <v>1</v>
      </c>
      <c r="AK8" s="114">
        <v>0.33</v>
      </c>
      <c r="AL8" s="115">
        <v>0.25</v>
      </c>
      <c r="AM8" s="116">
        <v>1</v>
      </c>
      <c r="AN8" s="117">
        <v>1</v>
      </c>
      <c r="AO8" s="118">
        <v>1</v>
      </c>
      <c r="AP8" s="110">
        <v>0.35</v>
      </c>
      <c r="AQ8" s="111">
        <v>0.56999999999999995</v>
      </c>
      <c r="AR8" s="112">
        <v>0.37</v>
      </c>
      <c r="AS8" s="113">
        <v>0.73</v>
      </c>
      <c r="AT8" s="114">
        <v>0.95</v>
      </c>
      <c r="AU8" s="115">
        <v>0.37</v>
      </c>
      <c r="AV8" s="116">
        <v>1</v>
      </c>
      <c r="AW8" s="117">
        <v>1</v>
      </c>
      <c r="AX8" s="118">
        <v>1</v>
      </c>
      <c r="BA8" s="151"/>
    </row>
    <row r="9" spans="1:53" x14ac:dyDescent="0.3">
      <c r="A9" s="126">
        <v>-2.6152000000000002</v>
      </c>
      <c r="B9" s="126">
        <v>111.7037</v>
      </c>
      <c r="C9" s="121" t="s">
        <v>45</v>
      </c>
      <c r="D9" s="119" t="s">
        <v>27</v>
      </c>
      <c r="E9" s="110">
        <f>'[1]Sheet 1'!$F$208+'[1]Sheet 1'!$F$211</f>
        <v>13</v>
      </c>
      <c r="F9" s="111">
        <f>'[1]Sheet 1'!$F$201</f>
        <v>0</v>
      </c>
      <c r="G9" s="112">
        <v>0</v>
      </c>
      <c r="H9" s="113">
        <v>0</v>
      </c>
      <c r="I9" s="114">
        <v>0</v>
      </c>
      <c r="J9" s="115">
        <f>'[1]Sheet 1'!$F$182+'[1]Sheet 1'!$F$183+'[1]Sheet 1'!$F$184+'[1]Sheet 1'!$F$185+'[1]Sheet 1'!$F$186+'[1]Sheet 1'!$F$187+'[1]Sheet 1'!$F$188+'[1]Sheet 1'!$F$189+'[1]Sheet 1'!$F$190+'[1]Sheet 1'!$F$191+'[1]Sheet 1'!$F$192+'[1]Sheet 1'!$F$194+'[1]Sheet 1'!$F$195+'[1]Sheet 1'!$F$196+'[1]Sheet 1'!$F$197+'[1]Sheet 1'!$F$198+'[1]Sheet 1'!$F$199+'[1]Sheet 1'!$F$200+'[1]Sheet 1'!$F$202+'[1]Sheet 1'!$F$203+'[1]Sheet 1'!$F$204+'[1]Sheet 1'!$F$205+'[1]Sheet 1'!$F$206+'[1]Sheet 1'!$F$207+'[1]Sheet 1'!$F$209+'[1]Sheet 1'!$F$210</f>
        <v>79.385999999999996</v>
      </c>
      <c r="K9" s="116">
        <v>0</v>
      </c>
      <c r="L9" s="117">
        <v>0</v>
      </c>
      <c r="M9" s="118">
        <v>0</v>
      </c>
      <c r="N9" s="110">
        <v>0.3</v>
      </c>
      <c r="O9" s="111">
        <v>0.47</v>
      </c>
      <c r="P9" s="112">
        <v>0.55000000000000004</v>
      </c>
      <c r="Q9" s="113">
        <v>0.9</v>
      </c>
      <c r="R9" s="114">
        <v>0.65</v>
      </c>
      <c r="S9" s="115">
        <v>7.0000000000000007E-2</v>
      </c>
      <c r="T9" s="116">
        <v>1</v>
      </c>
      <c r="U9" s="117">
        <v>1</v>
      </c>
      <c r="V9" s="118">
        <v>1</v>
      </c>
      <c r="W9" s="110">
        <f t="shared" si="1"/>
        <v>3.9</v>
      </c>
      <c r="X9" s="111">
        <f t="shared" si="2"/>
        <v>0</v>
      </c>
      <c r="Y9" s="112">
        <f t="shared" si="3"/>
        <v>0</v>
      </c>
      <c r="Z9" s="113">
        <f t="shared" si="4"/>
        <v>0</v>
      </c>
      <c r="AA9" s="114">
        <f t="shared" si="5"/>
        <v>0</v>
      </c>
      <c r="AB9" s="115">
        <f t="shared" si="6"/>
        <v>5.5570200000000005</v>
      </c>
      <c r="AC9" s="116">
        <f t="shared" si="7"/>
        <v>0</v>
      </c>
      <c r="AD9" s="117">
        <f t="shared" si="8"/>
        <v>0</v>
      </c>
      <c r="AE9" s="118">
        <f t="shared" si="9"/>
        <v>0</v>
      </c>
      <c r="AF9" s="141"/>
      <c r="AG9" s="110">
        <v>0.28999999999999998</v>
      </c>
      <c r="AH9" s="111">
        <v>0.28999999999999998</v>
      </c>
      <c r="AI9" s="112">
        <v>0.56000000000000005</v>
      </c>
      <c r="AJ9" s="113">
        <v>1</v>
      </c>
      <c r="AK9" s="114">
        <v>0.33</v>
      </c>
      <c r="AL9" s="115">
        <v>0.25</v>
      </c>
      <c r="AM9" s="116">
        <v>1</v>
      </c>
      <c r="AN9" s="117">
        <v>1</v>
      </c>
      <c r="AO9" s="118">
        <v>1</v>
      </c>
      <c r="AP9" s="110">
        <v>0.35</v>
      </c>
      <c r="AQ9" s="111">
        <v>0.56999999999999995</v>
      </c>
      <c r="AR9" s="112">
        <v>0.37</v>
      </c>
      <c r="AS9" s="113">
        <v>0.73</v>
      </c>
      <c r="AT9" s="114">
        <v>0.95</v>
      </c>
      <c r="AU9" s="115">
        <v>0.37</v>
      </c>
      <c r="AV9" s="116">
        <v>1</v>
      </c>
      <c r="AW9" s="117">
        <v>1</v>
      </c>
      <c r="AX9" s="118">
        <v>1</v>
      </c>
      <c r="BA9" s="151"/>
    </row>
    <row r="10" spans="1:53" x14ac:dyDescent="0.3">
      <c r="A10" s="126">
        <v>-2.6220500000000002</v>
      </c>
      <c r="B10" s="126">
        <v>112.91540000000001</v>
      </c>
      <c r="C10" s="121" t="s">
        <v>46</v>
      </c>
      <c r="D10" s="119" t="s">
        <v>28</v>
      </c>
      <c r="E10" s="110">
        <f>'[1]Sheet 1'!$F$217+'[1]Sheet 1'!$F$218+'[1]Sheet 1'!$F$230</f>
        <v>4.4000000000000004</v>
      </c>
      <c r="F10" s="111">
        <v>0</v>
      </c>
      <c r="G10" s="112">
        <v>0</v>
      </c>
      <c r="H10" s="113">
        <v>0</v>
      </c>
      <c r="I10" s="114">
        <v>0</v>
      </c>
      <c r="J10" s="115">
        <f>'[1]Sheet 1'!$F$212+'[1]Sheet 1'!$F$213+'[1]Sheet 1'!$F$214+'[1]Sheet 1'!$F$215+'[1]Sheet 1'!$F$216+'[1]Sheet 1'!$F$219+'[1]Sheet 1'!$F$220+'[1]Sheet 1'!$F$221+'[1]Sheet 1'!$F$222+'[1]Sheet 1'!$F$223+'[1]Sheet 1'!$F$224+'[1]Sheet 1'!$F$225+'[1]Sheet 1'!$F$226+'[1]Sheet 1'!$F$227+'[1]Sheet 1'!$F$228+'[1]Sheet 1'!$F$231+'[1]Sheet 1'!$F$232</f>
        <v>17.068000000000001</v>
      </c>
      <c r="K10" s="116">
        <v>0</v>
      </c>
      <c r="L10" s="117">
        <v>0</v>
      </c>
      <c r="M10" s="118">
        <v>0</v>
      </c>
      <c r="N10" s="110">
        <v>0.3</v>
      </c>
      <c r="O10" s="111">
        <v>0.47</v>
      </c>
      <c r="P10" s="112">
        <v>0.55000000000000004</v>
      </c>
      <c r="Q10" s="113">
        <v>0.9</v>
      </c>
      <c r="R10" s="114">
        <v>0.65</v>
      </c>
      <c r="S10" s="115">
        <v>7.0000000000000007E-2</v>
      </c>
      <c r="T10" s="116">
        <v>1</v>
      </c>
      <c r="U10" s="117">
        <v>1</v>
      </c>
      <c r="V10" s="118">
        <v>1</v>
      </c>
      <c r="W10" s="110">
        <f t="shared" si="1"/>
        <v>1.32</v>
      </c>
      <c r="X10" s="111">
        <f t="shared" si="2"/>
        <v>0</v>
      </c>
      <c r="Y10" s="112">
        <f t="shared" si="3"/>
        <v>0</v>
      </c>
      <c r="Z10" s="113">
        <f t="shared" si="4"/>
        <v>0</v>
      </c>
      <c r="AA10" s="114">
        <f t="shared" si="5"/>
        <v>0</v>
      </c>
      <c r="AB10" s="115">
        <f t="shared" si="6"/>
        <v>1.1947600000000003</v>
      </c>
      <c r="AC10" s="116">
        <f t="shared" si="7"/>
        <v>0</v>
      </c>
      <c r="AD10" s="117">
        <f t="shared" si="8"/>
        <v>0</v>
      </c>
      <c r="AE10" s="118">
        <f t="shared" si="9"/>
        <v>0</v>
      </c>
      <c r="AF10" s="141"/>
      <c r="AG10" s="110">
        <v>0.28999999999999998</v>
      </c>
      <c r="AH10" s="111">
        <v>0.28999999999999998</v>
      </c>
      <c r="AI10" s="112">
        <v>0.56000000000000005</v>
      </c>
      <c r="AJ10" s="113">
        <v>1</v>
      </c>
      <c r="AK10" s="114">
        <v>0.33</v>
      </c>
      <c r="AL10" s="115">
        <v>0.25</v>
      </c>
      <c r="AM10" s="116">
        <v>1</v>
      </c>
      <c r="AN10" s="117">
        <v>1</v>
      </c>
      <c r="AO10" s="118">
        <v>1</v>
      </c>
      <c r="AP10" s="110">
        <v>0.35</v>
      </c>
      <c r="AQ10" s="111">
        <v>0.56999999999999995</v>
      </c>
      <c r="AR10" s="112">
        <v>0.37</v>
      </c>
      <c r="AS10" s="113">
        <v>0.73</v>
      </c>
      <c r="AT10" s="114">
        <v>0.95</v>
      </c>
      <c r="AU10" s="115">
        <v>0.37</v>
      </c>
      <c r="AV10" s="116">
        <v>1</v>
      </c>
      <c r="AW10" s="117">
        <v>1</v>
      </c>
      <c r="AX10" s="118">
        <v>1</v>
      </c>
      <c r="BA10" s="151"/>
    </row>
    <row r="11" spans="1:53" x14ac:dyDescent="0.3">
      <c r="A11" s="126">
        <v>-2.1166</v>
      </c>
      <c r="B11" s="126">
        <v>113.7459333</v>
      </c>
      <c r="C11" s="121" t="s">
        <v>47</v>
      </c>
      <c r="D11" s="119" t="s">
        <v>29</v>
      </c>
      <c r="E11" s="110">
        <v>0</v>
      </c>
      <c r="F11" s="111">
        <f>'[1]Sheet 1'!$F$241+'[1]Sheet 1'!$F$242</f>
        <v>230.06800000000001</v>
      </c>
      <c r="G11" s="112">
        <v>0</v>
      </c>
      <c r="H11" s="113">
        <v>0</v>
      </c>
      <c r="I11" s="114">
        <v>0</v>
      </c>
      <c r="J11" s="115">
        <f>'[1]Sheet 1'!$F$193+'[1]Sheet 1'!$F$229+'[1]Sheet 1'!$F$233+'[1]Sheet 1'!$F$234+'[1]Sheet 1'!$F$235+'[1]Sheet 1'!$F$236+'[1]Sheet 1'!$F$237+'[1]Sheet 1'!$F$238+'[1]Sheet 1'!$F$239+'[1]Sheet 1'!$F$240+'[1]Sheet 1'!$F$243+'[1]Sheet 1'!$F$244+'[1]Sheet 1'!$F$245+'[1]Sheet 1'!$F$246+'[1]Sheet 1'!$F$247+'[1]Sheet 1'!$F$248+'[1]Sheet 1'!$F$249+'[1]Sheet 1'!$F$250+'[1]Sheet 1'!$F$251+'[1]Sheet 1'!$F$252+'[1]Sheet 1'!$F$253+'[1]Sheet 1'!$F$254+'[1]Sheet 1'!$F$255+'[1]Sheet 1'!$F$256</f>
        <v>58.905999999999999</v>
      </c>
      <c r="K11" s="116">
        <v>0</v>
      </c>
      <c r="L11" s="117">
        <v>0</v>
      </c>
      <c r="M11" s="118">
        <v>0</v>
      </c>
      <c r="N11" s="110">
        <v>0.3</v>
      </c>
      <c r="O11" s="111">
        <v>0.47</v>
      </c>
      <c r="P11" s="112">
        <v>0.55000000000000004</v>
      </c>
      <c r="Q11" s="113">
        <v>0.9</v>
      </c>
      <c r="R11" s="114">
        <v>0.65</v>
      </c>
      <c r="S11" s="115">
        <v>7.0000000000000007E-2</v>
      </c>
      <c r="T11" s="116">
        <v>1</v>
      </c>
      <c r="U11" s="117">
        <v>1</v>
      </c>
      <c r="V11" s="118">
        <v>1</v>
      </c>
      <c r="W11" s="110">
        <f t="shared" si="1"/>
        <v>0</v>
      </c>
      <c r="X11" s="111">
        <f t="shared" si="2"/>
        <v>108.13196000000001</v>
      </c>
      <c r="Y11" s="112">
        <f t="shared" si="3"/>
        <v>0</v>
      </c>
      <c r="Z11" s="113">
        <f t="shared" si="4"/>
        <v>0</v>
      </c>
      <c r="AA11" s="114">
        <f t="shared" si="5"/>
        <v>0</v>
      </c>
      <c r="AB11" s="115">
        <f t="shared" si="6"/>
        <v>4.1234200000000003</v>
      </c>
      <c r="AC11" s="116">
        <f t="shared" si="7"/>
        <v>0</v>
      </c>
      <c r="AD11" s="117">
        <f t="shared" si="8"/>
        <v>0</v>
      </c>
      <c r="AE11" s="118">
        <f t="shared" si="9"/>
        <v>0</v>
      </c>
      <c r="AF11" s="141"/>
      <c r="AG11" s="110">
        <v>0.28999999999999998</v>
      </c>
      <c r="AH11" s="111">
        <v>0.28999999999999998</v>
      </c>
      <c r="AI11" s="112">
        <v>0.56000000000000005</v>
      </c>
      <c r="AJ11" s="113">
        <v>1</v>
      </c>
      <c r="AK11" s="114">
        <v>0.33</v>
      </c>
      <c r="AL11" s="115">
        <v>0.25</v>
      </c>
      <c r="AM11" s="116">
        <v>1</v>
      </c>
      <c r="AN11" s="117">
        <v>1</v>
      </c>
      <c r="AO11" s="118">
        <v>1</v>
      </c>
      <c r="AP11" s="110">
        <v>0.35</v>
      </c>
      <c r="AQ11" s="111">
        <v>0.56999999999999995</v>
      </c>
      <c r="AR11" s="112">
        <v>0.37</v>
      </c>
      <c r="AS11" s="113">
        <v>0.73</v>
      </c>
      <c r="AT11" s="114">
        <v>0.95</v>
      </c>
      <c r="AU11" s="115">
        <v>0.37</v>
      </c>
      <c r="AV11" s="116">
        <v>1</v>
      </c>
      <c r="AW11" s="117">
        <v>1</v>
      </c>
      <c r="AX11" s="118">
        <v>1</v>
      </c>
      <c r="BA11" s="151"/>
    </row>
    <row r="12" spans="1:53" x14ac:dyDescent="0.3">
      <c r="A12" s="126">
        <v>-2.8550333330000002</v>
      </c>
      <c r="B12" s="126">
        <v>114.2789667</v>
      </c>
      <c r="C12" s="121" t="s">
        <v>48</v>
      </c>
      <c r="D12" s="119" t="s">
        <v>30</v>
      </c>
      <c r="E12" s="110">
        <v>0</v>
      </c>
      <c r="F12" s="111">
        <f>'[1]Sheet 1'!$F$257+'[1]Sheet 1'!$F$258</f>
        <v>120</v>
      </c>
      <c r="G12" s="112">
        <v>0</v>
      </c>
      <c r="H12" s="113">
        <v>0</v>
      </c>
      <c r="I12" s="114">
        <v>0</v>
      </c>
      <c r="J12" s="115">
        <f>'[1]Sheet 1'!$F$259+'[1]Sheet 1'!$F$260+'[1]Sheet 1'!$F$261+'[1]Sheet 1'!$F$262+'[1]Sheet 1'!$F$263+'[1]Sheet 1'!$F$264+'[1]Sheet 1'!$F$265+'[1]Sheet 1'!$F$266+'[1]Sheet 1'!$F$267+'[1]Sheet 1'!$F$268+'[1]Sheet 1'!$F$269+'[1]Sheet 1'!$F$270+'[1]Sheet 1'!$F$271+'[1]Sheet 1'!$F$272+'[1]Sheet 1'!$F$273+'[1]Sheet 1'!$F$274+'[1]Sheet 1'!$F$276+'[1]Sheet 1'!$F$277+'[1]Sheet 1'!$F$278</f>
        <v>25.499000000000002</v>
      </c>
      <c r="K12" s="116">
        <v>0</v>
      </c>
      <c r="L12" s="117">
        <v>0</v>
      </c>
      <c r="M12" s="118">
        <v>0</v>
      </c>
      <c r="N12" s="110">
        <v>0.3</v>
      </c>
      <c r="O12" s="111">
        <v>0.47</v>
      </c>
      <c r="P12" s="112">
        <v>0.55000000000000004</v>
      </c>
      <c r="Q12" s="113">
        <v>0.9</v>
      </c>
      <c r="R12" s="114">
        <v>0.65</v>
      </c>
      <c r="S12" s="115">
        <v>7.0000000000000007E-2</v>
      </c>
      <c r="T12" s="116">
        <v>1</v>
      </c>
      <c r="U12" s="117">
        <v>1</v>
      </c>
      <c r="V12" s="118">
        <v>1</v>
      </c>
      <c r="W12" s="110">
        <f t="shared" si="1"/>
        <v>0</v>
      </c>
      <c r="X12" s="111">
        <f t="shared" si="2"/>
        <v>56.4</v>
      </c>
      <c r="Y12" s="112">
        <f t="shared" si="3"/>
        <v>0</v>
      </c>
      <c r="Z12" s="113">
        <f t="shared" si="4"/>
        <v>0</v>
      </c>
      <c r="AA12" s="114">
        <f t="shared" si="5"/>
        <v>0</v>
      </c>
      <c r="AB12" s="115">
        <f t="shared" si="6"/>
        <v>1.7849300000000003</v>
      </c>
      <c r="AC12" s="116">
        <f t="shared" si="7"/>
        <v>0</v>
      </c>
      <c r="AD12" s="117">
        <f t="shared" si="8"/>
        <v>0</v>
      </c>
      <c r="AE12" s="118">
        <f t="shared" si="9"/>
        <v>0</v>
      </c>
      <c r="AF12" s="141"/>
      <c r="AG12" s="110">
        <v>0.28999999999999998</v>
      </c>
      <c r="AH12" s="111">
        <v>0.28999999999999998</v>
      </c>
      <c r="AI12" s="112">
        <v>0.56000000000000005</v>
      </c>
      <c r="AJ12" s="113">
        <v>1</v>
      </c>
      <c r="AK12" s="114">
        <v>0.33</v>
      </c>
      <c r="AL12" s="115">
        <v>0.25</v>
      </c>
      <c r="AM12" s="116">
        <v>1</v>
      </c>
      <c r="AN12" s="117">
        <v>1</v>
      </c>
      <c r="AO12" s="118">
        <v>1</v>
      </c>
      <c r="AP12" s="110">
        <v>0.35</v>
      </c>
      <c r="AQ12" s="111">
        <v>0.56999999999999995</v>
      </c>
      <c r="AR12" s="112">
        <v>0.37</v>
      </c>
      <c r="AS12" s="113">
        <v>0.73</v>
      </c>
      <c r="AT12" s="114">
        <v>0.95</v>
      </c>
      <c r="AU12" s="115">
        <v>0.37</v>
      </c>
      <c r="AV12" s="116">
        <v>1</v>
      </c>
      <c r="AW12" s="117">
        <v>1</v>
      </c>
      <c r="AX12" s="118">
        <v>1</v>
      </c>
      <c r="BA12" s="151"/>
    </row>
    <row r="13" spans="1:53" x14ac:dyDescent="0.3">
      <c r="A13" s="126">
        <v>-0.74419999999999997</v>
      </c>
      <c r="B13" s="126">
        <v>115.00215</v>
      </c>
      <c r="C13" s="121" t="s">
        <v>49</v>
      </c>
      <c r="D13" s="119" t="s">
        <v>31</v>
      </c>
      <c r="E13" s="110">
        <v>0</v>
      </c>
      <c r="F13" s="111">
        <f>'[1]Sheet 1'!$F$284</f>
        <v>7</v>
      </c>
      <c r="G13" s="112">
        <f>'[1]Sheet 1'!$F$285+'[1]Sheet 1'!$F$286+'[1]Sheet 1'!$F$287+'[1]Sheet 1'!$F$288</f>
        <v>156.304</v>
      </c>
      <c r="H13" s="113">
        <v>0</v>
      </c>
      <c r="I13" s="114">
        <v>0</v>
      </c>
      <c r="J13" s="115">
        <f>'[1]Sheet 1'!$F$275+'[1]Sheet 1'!$F$279+'[1]Sheet 1'!$F$280+'[1]Sheet 1'!$F$281+'[1]Sheet 1'!$F$282+'[1]Sheet 1'!$F$283+'[1]Sheet 1'!$F$289</f>
        <v>11.56</v>
      </c>
      <c r="K13" s="116">
        <v>0</v>
      </c>
      <c r="L13" s="117">
        <v>0</v>
      </c>
      <c r="M13" s="118">
        <v>0</v>
      </c>
      <c r="N13" s="110">
        <v>0.3</v>
      </c>
      <c r="O13" s="111">
        <v>0.47</v>
      </c>
      <c r="P13" s="112">
        <v>0.55000000000000004</v>
      </c>
      <c r="Q13" s="113">
        <v>0.9</v>
      </c>
      <c r="R13" s="114">
        <v>0.65</v>
      </c>
      <c r="S13" s="115">
        <v>7.0000000000000007E-2</v>
      </c>
      <c r="T13" s="116">
        <v>1</v>
      </c>
      <c r="U13" s="117">
        <v>1</v>
      </c>
      <c r="V13" s="118">
        <v>1</v>
      </c>
      <c r="W13" s="110">
        <f t="shared" si="1"/>
        <v>0</v>
      </c>
      <c r="X13" s="111">
        <f t="shared" si="2"/>
        <v>3.29</v>
      </c>
      <c r="Y13" s="112">
        <f t="shared" si="3"/>
        <v>85.967200000000005</v>
      </c>
      <c r="Z13" s="113">
        <f t="shared" si="4"/>
        <v>0</v>
      </c>
      <c r="AA13" s="114">
        <f t="shared" si="5"/>
        <v>0</v>
      </c>
      <c r="AB13" s="115">
        <f t="shared" si="6"/>
        <v>0.80920000000000014</v>
      </c>
      <c r="AC13" s="116">
        <f t="shared" si="7"/>
        <v>0</v>
      </c>
      <c r="AD13" s="117">
        <f t="shared" si="8"/>
        <v>0</v>
      </c>
      <c r="AE13" s="118">
        <f t="shared" si="9"/>
        <v>0</v>
      </c>
      <c r="AF13" s="141"/>
      <c r="AG13" s="110">
        <v>0.28999999999999998</v>
      </c>
      <c r="AH13" s="111">
        <v>0.28999999999999998</v>
      </c>
      <c r="AI13" s="112">
        <v>0.56000000000000005</v>
      </c>
      <c r="AJ13" s="113">
        <v>1</v>
      </c>
      <c r="AK13" s="114">
        <v>0.33</v>
      </c>
      <c r="AL13" s="115">
        <v>0.25</v>
      </c>
      <c r="AM13" s="116">
        <v>1</v>
      </c>
      <c r="AN13" s="117">
        <v>1</v>
      </c>
      <c r="AO13" s="118">
        <v>1</v>
      </c>
      <c r="AP13" s="110">
        <v>0.35</v>
      </c>
      <c r="AQ13" s="111">
        <v>0.56999999999999995</v>
      </c>
      <c r="AR13" s="112">
        <v>0.37</v>
      </c>
      <c r="AS13" s="113">
        <v>0.73</v>
      </c>
      <c r="AT13" s="114">
        <v>0.95</v>
      </c>
      <c r="AU13" s="115">
        <v>0.37</v>
      </c>
      <c r="AV13" s="116">
        <v>1</v>
      </c>
      <c r="AW13" s="117">
        <v>1</v>
      </c>
      <c r="AX13" s="118">
        <v>1</v>
      </c>
      <c r="BA13" s="151"/>
    </row>
    <row r="14" spans="1:53" x14ac:dyDescent="0.3">
      <c r="A14" s="126">
        <v>-3.4291333329999998</v>
      </c>
      <c r="B14" s="126">
        <v>114.7738222</v>
      </c>
      <c r="C14" s="121" t="s">
        <v>50</v>
      </c>
      <c r="D14" s="119" t="s">
        <v>32</v>
      </c>
      <c r="E14" s="110">
        <f>'[1]Sheet 1'!$F$156</f>
        <v>2.4</v>
      </c>
      <c r="F14" s="111">
        <f>'[1]Sheet 1'!$F$138+'[1]Sheet 1'!$F$163+'[1]Sheet 1'!$F$164</f>
        <v>103.2</v>
      </c>
      <c r="G14" s="112">
        <v>0</v>
      </c>
      <c r="H14" s="113">
        <v>0</v>
      </c>
      <c r="I14" s="114">
        <f>'[1]Sheet 1'!$F$141</f>
        <v>30</v>
      </c>
      <c r="J14" s="115">
        <f>'[1]Sheet 1'!$F$139+'[1]Sheet 1'!$F$140+'[1]Sheet 1'!$F$173+'[1]Sheet 1'!$F$174+'[1]Sheet 1'!$F$175+'[1]Sheet 1'!$F$176+'[1]Sheet 1'!$F$178</f>
        <v>97.710000000000008</v>
      </c>
      <c r="K14" s="116">
        <v>0</v>
      </c>
      <c r="L14" s="117">
        <v>0</v>
      </c>
      <c r="M14" s="118">
        <v>0</v>
      </c>
      <c r="N14" s="110">
        <v>0.3</v>
      </c>
      <c r="O14" s="111">
        <v>0.47</v>
      </c>
      <c r="P14" s="112">
        <v>0.55000000000000004</v>
      </c>
      <c r="Q14" s="113">
        <v>0.9</v>
      </c>
      <c r="R14" s="114">
        <v>0.65</v>
      </c>
      <c r="S14" s="115">
        <v>7.0000000000000007E-2</v>
      </c>
      <c r="T14" s="116">
        <v>1</v>
      </c>
      <c r="U14" s="117">
        <v>1</v>
      </c>
      <c r="V14" s="118">
        <v>1</v>
      </c>
      <c r="W14" s="110">
        <f t="shared" si="1"/>
        <v>0.72</v>
      </c>
      <c r="X14" s="111">
        <f t="shared" si="2"/>
        <v>48.503999999999998</v>
      </c>
      <c r="Y14" s="112">
        <f t="shared" si="3"/>
        <v>0</v>
      </c>
      <c r="Z14" s="113">
        <f t="shared" si="4"/>
        <v>0</v>
      </c>
      <c r="AA14" s="114">
        <f t="shared" si="5"/>
        <v>19.5</v>
      </c>
      <c r="AB14" s="115">
        <f t="shared" si="6"/>
        <v>6.8397000000000014</v>
      </c>
      <c r="AC14" s="116">
        <f t="shared" si="7"/>
        <v>0</v>
      </c>
      <c r="AD14" s="117">
        <f t="shared" si="8"/>
        <v>0</v>
      </c>
      <c r="AE14" s="118">
        <f t="shared" si="9"/>
        <v>0</v>
      </c>
      <c r="AF14" s="141"/>
      <c r="AG14" s="110">
        <v>0.28999999999999998</v>
      </c>
      <c r="AH14" s="111">
        <v>0.28999999999999998</v>
      </c>
      <c r="AI14" s="112">
        <v>0.56000000000000005</v>
      </c>
      <c r="AJ14" s="113">
        <v>1</v>
      </c>
      <c r="AK14" s="114">
        <v>0.33</v>
      </c>
      <c r="AL14" s="115">
        <v>0.25</v>
      </c>
      <c r="AM14" s="116">
        <v>1</v>
      </c>
      <c r="AN14" s="117">
        <v>1</v>
      </c>
      <c r="AO14" s="118">
        <v>1</v>
      </c>
      <c r="AP14" s="110">
        <v>0.35</v>
      </c>
      <c r="AQ14" s="111">
        <v>0.56999999999999995</v>
      </c>
      <c r="AR14" s="112">
        <v>0.37</v>
      </c>
      <c r="AS14" s="113">
        <v>0.73</v>
      </c>
      <c r="AT14" s="114">
        <v>0.95</v>
      </c>
      <c r="AU14" s="115">
        <v>0.37</v>
      </c>
      <c r="AV14" s="116">
        <v>1</v>
      </c>
      <c r="AW14" s="117">
        <v>1</v>
      </c>
      <c r="AX14" s="118">
        <v>1</v>
      </c>
      <c r="BA14" s="151"/>
    </row>
    <row r="15" spans="1:53" x14ac:dyDescent="0.3">
      <c r="A15" s="126">
        <v>-2.26065</v>
      </c>
      <c r="B15" s="126">
        <v>115.26295</v>
      </c>
      <c r="C15" s="121" t="s">
        <v>51</v>
      </c>
      <c r="D15" s="119" t="s">
        <v>33</v>
      </c>
      <c r="E15" s="110">
        <v>0</v>
      </c>
      <c r="F15" s="111">
        <f>'[1]Sheet 1'!$F$151+'[1]Sheet 1'!$F$152+'[1]Sheet 1'!$F$153</f>
        <v>290</v>
      </c>
      <c r="G15" s="112">
        <v>0</v>
      </c>
      <c r="H15" s="113">
        <v>0</v>
      </c>
      <c r="I15" s="114">
        <v>0</v>
      </c>
      <c r="J15" s="115">
        <f>'[1]Sheet 1'!$F$149+'[1]Sheet 1'!$F$150+'[1]Sheet 1'!$F$154+'[1]Sheet 1'!$F$165+'[1]Sheet 1'!$F$167+'[1]Sheet 1'!$F$169+'[1]Sheet 1'!$F$171+'[1]Sheet 1'!$F$180+'[1]Sheet 1'!$F$181+'[1]Sheet 1'!$F$158+'[1]Sheet 1'!$F$168</f>
        <v>26.776</v>
      </c>
      <c r="K15" s="116">
        <v>0</v>
      </c>
      <c r="L15" s="117">
        <v>0</v>
      </c>
      <c r="M15" s="118">
        <v>0</v>
      </c>
      <c r="N15" s="110">
        <v>0.3</v>
      </c>
      <c r="O15" s="111">
        <v>0.47</v>
      </c>
      <c r="P15" s="112">
        <v>0.55000000000000004</v>
      </c>
      <c r="Q15" s="113">
        <v>0.9</v>
      </c>
      <c r="R15" s="114">
        <v>0.65</v>
      </c>
      <c r="S15" s="115">
        <v>7.0000000000000007E-2</v>
      </c>
      <c r="T15" s="116">
        <v>1</v>
      </c>
      <c r="U15" s="117">
        <v>1</v>
      </c>
      <c r="V15" s="118">
        <v>1</v>
      </c>
      <c r="W15" s="110">
        <f t="shared" si="1"/>
        <v>0</v>
      </c>
      <c r="X15" s="111">
        <f t="shared" si="2"/>
        <v>136.29999999999998</v>
      </c>
      <c r="Y15" s="112">
        <f t="shared" si="3"/>
        <v>0</v>
      </c>
      <c r="Z15" s="113">
        <f t="shared" si="4"/>
        <v>0</v>
      </c>
      <c r="AA15" s="114">
        <f t="shared" si="5"/>
        <v>0</v>
      </c>
      <c r="AB15" s="115">
        <f t="shared" si="6"/>
        <v>1.8743200000000002</v>
      </c>
      <c r="AC15" s="116">
        <f t="shared" si="7"/>
        <v>0</v>
      </c>
      <c r="AD15" s="117">
        <f t="shared" si="8"/>
        <v>0</v>
      </c>
      <c r="AE15" s="118">
        <f t="shared" si="9"/>
        <v>0</v>
      </c>
      <c r="AF15" s="141"/>
      <c r="AG15" s="110">
        <v>0.28999999999999998</v>
      </c>
      <c r="AH15" s="111">
        <v>0.28999999999999998</v>
      </c>
      <c r="AI15" s="112">
        <v>0.56000000000000005</v>
      </c>
      <c r="AJ15" s="113">
        <v>1</v>
      </c>
      <c r="AK15" s="114">
        <v>0.33</v>
      </c>
      <c r="AL15" s="115">
        <v>0.25</v>
      </c>
      <c r="AM15" s="116">
        <v>1</v>
      </c>
      <c r="AN15" s="117">
        <v>1</v>
      </c>
      <c r="AO15" s="118">
        <v>1</v>
      </c>
      <c r="AP15" s="110">
        <v>0.35</v>
      </c>
      <c r="AQ15" s="111">
        <v>0.56999999999999995</v>
      </c>
      <c r="AR15" s="112">
        <v>0.37</v>
      </c>
      <c r="AS15" s="113">
        <v>0.73</v>
      </c>
      <c r="AT15" s="114">
        <v>0.95</v>
      </c>
      <c r="AU15" s="115">
        <v>0.37</v>
      </c>
      <c r="AV15" s="116">
        <v>1</v>
      </c>
      <c r="AW15" s="117">
        <v>1</v>
      </c>
      <c r="AX15" s="118">
        <v>1</v>
      </c>
      <c r="BA15" s="151"/>
    </row>
    <row r="16" spans="1:53" x14ac:dyDescent="0.3">
      <c r="A16" s="126">
        <v>-3.5974499999999998</v>
      </c>
      <c r="B16" s="126">
        <v>115.7526</v>
      </c>
      <c r="C16" s="121" t="s">
        <v>61</v>
      </c>
      <c r="D16" s="119" t="s">
        <v>34</v>
      </c>
      <c r="E16" s="110">
        <v>0</v>
      </c>
      <c r="F16" s="111">
        <f>'[1]Sheet 1'!$F$143+'[1]Sheet 1'!$F$144+'[1]Sheet 1'!$F$145+'[1]Sheet 1'!$F$146+'[1]Sheet 1'!$F$160+'[1]Sheet 1'!$F$155</f>
        <v>281</v>
      </c>
      <c r="G16" s="112">
        <v>0</v>
      </c>
      <c r="H16" s="113">
        <v>0</v>
      </c>
      <c r="I16" s="114">
        <v>0</v>
      </c>
      <c r="J16" s="115">
        <f>'[1]Sheet 1'!$F$142+'[1]Sheet 1'!$F$147+'[1]Sheet 1'!$F$148+'[1]Sheet 1'!$F$157+'[1]Sheet 1'!$F$159+'[1]Sheet 1'!$F$161+'[1]Sheet 1'!$F$162+'[1]Sheet 1'!$F$166+'[1]Sheet 1'!$F$170+'[1]Sheet 1'!$F$172+'[1]Sheet 1'!$F$177+'[1]Sheet 1'!$F$179</f>
        <v>18.670000000000002</v>
      </c>
      <c r="K16" s="116">
        <v>0</v>
      </c>
      <c r="L16" s="117">
        <v>0</v>
      </c>
      <c r="M16" s="118">
        <v>0</v>
      </c>
      <c r="N16" s="110">
        <v>0.3</v>
      </c>
      <c r="O16" s="111">
        <v>0.47</v>
      </c>
      <c r="P16" s="112">
        <v>0.55000000000000004</v>
      </c>
      <c r="Q16" s="113">
        <v>0.9</v>
      </c>
      <c r="R16" s="114">
        <v>0.65</v>
      </c>
      <c r="S16" s="115">
        <v>7.0000000000000007E-2</v>
      </c>
      <c r="T16" s="116">
        <v>1</v>
      </c>
      <c r="U16" s="117">
        <v>1</v>
      </c>
      <c r="V16" s="118">
        <v>1</v>
      </c>
      <c r="W16" s="110">
        <f t="shared" si="1"/>
        <v>0</v>
      </c>
      <c r="X16" s="111">
        <f t="shared" si="2"/>
        <v>132.07</v>
      </c>
      <c r="Y16" s="112">
        <f t="shared" si="3"/>
        <v>0</v>
      </c>
      <c r="Z16" s="113">
        <f t="shared" si="4"/>
        <v>0</v>
      </c>
      <c r="AA16" s="114">
        <f t="shared" si="5"/>
        <v>0</v>
      </c>
      <c r="AB16" s="115">
        <f t="shared" si="6"/>
        <v>1.3069000000000002</v>
      </c>
      <c r="AC16" s="116">
        <f t="shared" si="7"/>
        <v>0</v>
      </c>
      <c r="AD16" s="117">
        <f t="shared" si="8"/>
        <v>0</v>
      </c>
      <c r="AE16" s="118">
        <f t="shared" si="9"/>
        <v>0</v>
      </c>
      <c r="AF16" s="141"/>
      <c r="AG16" s="110">
        <v>0.28999999999999998</v>
      </c>
      <c r="AH16" s="111">
        <v>0.28999999999999998</v>
      </c>
      <c r="AI16" s="112">
        <v>0.56000000000000005</v>
      </c>
      <c r="AJ16" s="113">
        <v>1</v>
      </c>
      <c r="AK16" s="114">
        <v>0.33</v>
      </c>
      <c r="AL16" s="115">
        <v>0.25</v>
      </c>
      <c r="AM16" s="116">
        <v>1</v>
      </c>
      <c r="AN16" s="117">
        <v>1</v>
      </c>
      <c r="AO16" s="118">
        <v>1</v>
      </c>
      <c r="AP16" s="110">
        <v>0.35</v>
      </c>
      <c r="AQ16" s="111">
        <v>0.56999999999999995</v>
      </c>
      <c r="AR16" s="112">
        <v>0.37</v>
      </c>
      <c r="AS16" s="113">
        <v>0.73</v>
      </c>
      <c r="AT16" s="114">
        <v>0.95</v>
      </c>
      <c r="AU16" s="115">
        <v>0.37</v>
      </c>
      <c r="AV16" s="116">
        <v>1</v>
      </c>
      <c r="AW16" s="117">
        <v>1</v>
      </c>
      <c r="AX16" s="118">
        <v>1</v>
      </c>
      <c r="BA16" s="151"/>
    </row>
    <row r="17" spans="1:53" x14ac:dyDescent="0.3">
      <c r="A17" s="126">
        <v>-1.761425</v>
      </c>
      <c r="B17" s="126">
        <v>116.11315</v>
      </c>
      <c r="C17" s="121" t="s">
        <v>52</v>
      </c>
      <c r="D17" s="119" t="s">
        <v>35</v>
      </c>
      <c r="E17" s="110">
        <v>0</v>
      </c>
      <c r="F17" s="111">
        <v>0</v>
      </c>
      <c r="G17" s="112">
        <v>0</v>
      </c>
      <c r="H17" s="113">
        <v>0</v>
      </c>
      <c r="I17" s="114">
        <v>0</v>
      </c>
      <c r="J17" s="115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</f>
        <v>22.73</v>
      </c>
      <c r="K17" s="116">
        <v>0</v>
      </c>
      <c r="L17" s="117">
        <v>0</v>
      </c>
      <c r="M17" s="118">
        <v>0</v>
      </c>
      <c r="N17" s="110">
        <v>0.3</v>
      </c>
      <c r="O17" s="111">
        <v>0.47</v>
      </c>
      <c r="P17" s="112">
        <v>0.55000000000000004</v>
      </c>
      <c r="Q17" s="113">
        <v>0.9</v>
      </c>
      <c r="R17" s="114">
        <v>0.65</v>
      </c>
      <c r="S17" s="115">
        <v>7.0000000000000007E-2</v>
      </c>
      <c r="T17" s="116">
        <v>1</v>
      </c>
      <c r="U17" s="117">
        <v>1</v>
      </c>
      <c r="V17" s="118">
        <v>1</v>
      </c>
      <c r="W17" s="110">
        <f t="shared" si="1"/>
        <v>0</v>
      </c>
      <c r="X17" s="111">
        <f t="shared" si="2"/>
        <v>0</v>
      </c>
      <c r="Y17" s="112">
        <f t="shared" si="3"/>
        <v>0</v>
      </c>
      <c r="Z17" s="113">
        <f t="shared" si="4"/>
        <v>0</v>
      </c>
      <c r="AA17" s="114">
        <f t="shared" si="5"/>
        <v>0</v>
      </c>
      <c r="AB17" s="115">
        <f t="shared" si="6"/>
        <v>1.5911000000000002</v>
      </c>
      <c r="AC17" s="116">
        <f t="shared" si="7"/>
        <v>0</v>
      </c>
      <c r="AD17" s="117">
        <f t="shared" si="8"/>
        <v>0</v>
      </c>
      <c r="AE17" s="118">
        <f t="shared" si="9"/>
        <v>0</v>
      </c>
      <c r="AF17" s="141"/>
      <c r="AG17" s="110">
        <v>0.28999999999999998</v>
      </c>
      <c r="AH17" s="111">
        <v>0.28999999999999998</v>
      </c>
      <c r="AI17" s="112">
        <v>0.56000000000000005</v>
      </c>
      <c r="AJ17" s="113">
        <v>1</v>
      </c>
      <c r="AK17" s="114">
        <v>0.33</v>
      </c>
      <c r="AL17" s="115">
        <v>0.25</v>
      </c>
      <c r="AM17" s="116">
        <v>1</v>
      </c>
      <c r="AN17" s="117">
        <v>1</v>
      </c>
      <c r="AO17" s="118">
        <v>1</v>
      </c>
      <c r="AP17" s="110">
        <v>0.35</v>
      </c>
      <c r="AQ17" s="111">
        <v>0.56999999999999995</v>
      </c>
      <c r="AR17" s="112">
        <v>0.37</v>
      </c>
      <c r="AS17" s="113">
        <v>0.73</v>
      </c>
      <c r="AT17" s="114">
        <v>0.95</v>
      </c>
      <c r="AU17" s="115">
        <v>0.37</v>
      </c>
      <c r="AV17" s="116">
        <v>1</v>
      </c>
      <c r="AW17" s="117">
        <v>1</v>
      </c>
      <c r="AX17" s="118">
        <v>1</v>
      </c>
      <c r="BA17" s="151"/>
    </row>
    <row r="18" spans="1:53" x14ac:dyDescent="0.3">
      <c r="A18" s="126">
        <v>-1.190416667</v>
      </c>
      <c r="B18" s="126">
        <v>116.87775000000001</v>
      </c>
      <c r="C18" s="121" t="s">
        <v>53</v>
      </c>
      <c r="D18" s="119" t="s">
        <v>36</v>
      </c>
      <c r="E18" s="110">
        <v>0</v>
      </c>
      <c r="F18" s="111">
        <f>'[1]Sheet 1'!$F$310+'[1]Sheet 1'!$F$311+'[1]Sheet 1'!$F$312+'[1]Sheet 1'!$F$313+'[1]Sheet 1'!$F$315</f>
        <v>265</v>
      </c>
      <c r="G18" s="112">
        <f>'[1]Sheet 1'!$F$305+'[1]Sheet 1'!$F$306+'[1]Sheet 1'!$F$307+'[1]Sheet 1'!$F$308+'[1]Sheet 1'!$F$330+'[1]Sheet 1'!$F$331+'[1]Sheet 1'!$F$332</f>
        <v>125.55</v>
      </c>
      <c r="H18" s="113">
        <v>0</v>
      </c>
      <c r="I18" s="114">
        <v>0</v>
      </c>
      <c r="J18" s="115">
        <f>'[1]Sheet 1'!$F$309+'[1]Sheet 1'!$F$314+'[1]Sheet 1'!$F$316+'[1]Sheet 1'!$F$317+'[1]Sheet 1'!$F$318+'[1]Sheet 1'!$F$319+'[1]Sheet 1'!$F$320+'[1]Sheet 1'!$F$321+'[1]Sheet 1'!$F$322+'[1]Sheet 1'!$F$323+'[1]Sheet 1'!$F$324+'[1]Sheet 1'!$F$325+'[1]Sheet 1'!$F$326+'[1]Sheet 1'!$F$327+'[1]Sheet 1'!$F$328+'[1]Sheet 1'!$F$329</f>
        <v>117.694</v>
      </c>
      <c r="K18" s="116">
        <v>0</v>
      </c>
      <c r="L18" s="117">
        <v>0</v>
      </c>
      <c r="M18" s="118">
        <v>0</v>
      </c>
      <c r="N18" s="110">
        <v>0.3</v>
      </c>
      <c r="O18" s="111">
        <v>0.47</v>
      </c>
      <c r="P18" s="112">
        <v>0.55000000000000004</v>
      </c>
      <c r="Q18" s="113">
        <v>0.9</v>
      </c>
      <c r="R18" s="114">
        <v>0.65</v>
      </c>
      <c r="S18" s="115">
        <v>7.0000000000000007E-2</v>
      </c>
      <c r="T18" s="116">
        <v>1</v>
      </c>
      <c r="U18" s="117">
        <v>1</v>
      </c>
      <c r="V18" s="118">
        <v>1</v>
      </c>
      <c r="W18" s="110">
        <f t="shared" si="1"/>
        <v>0</v>
      </c>
      <c r="X18" s="111">
        <f t="shared" si="2"/>
        <v>124.55</v>
      </c>
      <c r="Y18" s="112">
        <f t="shared" si="3"/>
        <v>69.052500000000009</v>
      </c>
      <c r="Z18" s="113">
        <f t="shared" si="4"/>
        <v>0</v>
      </c>
      <c r="AA18" s="114">
        <f t="shared" si="5"/>
        <v>0</v>
      </c>
      <c r="AB18" s="115">
        <f t="shared" si="6"/>
        <v>8.2385800000000007</v>
      </c>
      <c r="AC18" s="116">
        <f t="shared" si="7"/>
        <v>0</v>
      </c>
      <c r="AD18" s="117">
        <f t="shared" si="8"/>
        <v>0</v>
      </c>
      <c r="AE18" s="118">
        <f t="shared" si="9"/>
        <v>0</v>
      </c>
      <c r="AF18" s="141"/>
      <c r="AG18" s="110">
        <v>0.28999999999999998</v>
      </c>
      <c r="AH18" s="111">
        <v>0.28999999999999998</v>
      </c>
      <c r="AI18" s="112">
        <v>0.56000000000000005</v>
      </c>
      <c r="AJ18" s="113">
        <v>1</v>
      </c>
      <c r="AK18" s="114">
        <v>0.33</v>
      </c>
      <c r="AL18" s="115">
        <v>0.25</v>
      </c>
      <c r="AM18" s="116">
        <v>1</v>
      </c>
      <c r="AN18" s="117">
        <v>1</v>
      </c>
      <c r="AO18" s="118">
        <v>1</v>
      </c>
      <c r="AP18" s="110">
        <v>0.35</v>
      </c>
      <c r="AQ18" s="111">
        <v>0.56999999999999995</v>
      </c>
      <c r="AR18" s="112">
        <v>0.37</v>
      </c>
      <c r="AS18" s="113">
        <v>0.73</v>
      </c>
      <c r="AT18" s="114">
        <v>0.95</v>
      </c>
      <c r="AU18" s="115">
        <v>0.37</v>
      </c>
      <c r="AV18" s="116">
        <v>1</v>
      </c>
      <c r="AW18" s="117">
        <v>1</v>
      </c>
      <c r="AX18" s="118">
        <v>1</v>
      </c>
      <c r="BA18" s="151"/>
    </row>
    <row r="19" spans="1:53" x14ac:dyDescent="0.3">
      <c r="A19" s="126">
        <v>-0.48473333299999999</v>
      </c>
      <c r="B19" s="126">
        <v>117.0814444</v>
      </c>
      <c r="C19" s="121" t="s">
        <v>54</v>
      </c>
      <c r="D19" s="119" t="s">
        <v>37</v>
      </c>
      <c r="E19" s="110">
        <f>'[1]Sheet 1'!$F$354</f>
        <v>2</v>
      </c>
      <c r="F19" s="111">
        <f>'[1]Sheet 1'!$F$333+'[1]Sheet 1'!$F$334+'[1]Sheet 1'!$F$341+'[1]Sheet 1'!$F$342+'[1]Sheet 1'!$F$343+'[1]Sheet 1'!$F$344+'[1]Sheet 1'!$F$345+'[1]Sheet 1'!$F$346+'[1]Sheet 1'!$F$363+'[1]Sheet 1'!$F$364+'[1]Sheet 1'!$F$365</f>
        <v>422.5</v>
      </c>
      <c r="G19" s="112">
        <f>'[1]Sheet 1'!$F$340</f>
        <v>9.6</v>
      </c>
      <c r="H19" s="113">
        <v>0</v>
      </c>
      <c r="I19" s="114">
        <v>0</v>
      </c>
      <c r="J19" s="115">
        <f>'[1]Sheet 1'!$F$335+'[1]Sheet 1'!$F$336+'[1]Sheet 1'!$F$337+'[1]Sheet 1'!$F$338+'[1]Sheet 1'!$F$339+'[1]Sheet 1'!$F$347+'[1]Sheet 1'!$F$348+'[1]Sheet 1'!$F$349+'[1]Sheet 1'!$F$350+'[1]Sheet 1'!$F$351+'[1]Sheet 1'!$F$352+'[1]Sheet 1'!$F$353+'[1]Sheet 1'!$F$355+'[1]Sheet 1'!$F$356+'[1]Sheet 1'!$F$357+'[1]Sheet 1'!$F$358+'[1]Sheet 1'!$F$359+'[1]Sheet 1'!$F$360+'[1]Sheet 1'!$F$361+'[1]Sheet 1'!$F$362+'[1]Sheet 1'!$F$366+'[1]Sheet 1'!$F$367+'[1]Sheet 1'!$F$368+'[1]Sheet 1'!$F$369</f>
        <v>398.80600000000004</v>
      </c>
      <c r="K19" s="116">
        <v>0</v>
      </c>
      <c r="L19" s="117">
        <v>0</v>
      </c>
      <c r="M19" s="118">
        <v>0</v>
      </c>
      <c r="N19" s="110">
        <v>0.3</v>
      </c>
      <c r="O19" s="111">
        <v>0.47</v>
      </c>
      <c r="P19" s="112">
        <v>0.55000000000000004</v>
      </c>
      <c r="Q19" s="113">
        <v>0.9</v>
      </c>
      <c r="R19" s="114">
        <v>0.65</v>
      </c>
      <c r="S19" s="115">
        <v>7.0000000000000007E-2</v>
      </c>
      <c r="T19" s="116">
        <v>1</v>
      </c>
      <c r="U19" s="117">
        <v>1</v>
      </c>
      <c r="V19" s="118">
        <v>1</v>
      </c>
      <c r="W19" s="110">
        <f t="shared" si="1"/>
        <v>0.6</v>
      </c>
      <c r="X19" s="111">
        <f t="shared" si="2"/>
        <v>198.57499999999999</v>
      </c>
      <c r="Y19" s="112">
        <f t="shared" si="3"/>
        <v>5.28</v>
      </c>
      <c r="Z19" s="113">
        <f t="shared" si="4"/>
        <v>0</v>
      </c>
      <c r="AA19" s="114">
        <f t="shared" si="5"/>
        <v>0</v>
      </c>
      <c r="AB19" s="115">
        <f t="shared" si="6"/>
        <v>27.916420000000006</v>
      </c>
      <c r="AC19" s="116">
        <f t="shared" si="7"/>
        <v>0</v>
      </c>
      <c r="AD19" s="117">
        <f t="shared" si="8"/>
        <v>0</v>
      </c>
      <c r="AE19" s="118">
        <f t="shared" si="9"/>
        <v>0</v>
      </c>
      <c r="AF19" s="141"/>
      <c r="AG19" s="110">
        <v>0.28999999999999998</v>
      </c>
      <c r="AH19" s="111">
        <v>0.28999999999999998</v>
      </c>
      <c r="AI19" s="112">
        <v>0.56000000000000005</v>
      </c>
      <c r="AJ19" s="113">
        <v>1</v>
      </c>
      <c r="AK19" s="114">
        <v>0.33</v>
      </c>
      <c r="AL19" s="115">
        <v>0.25</v>
      </c>
      <c r="AM19" s="116">
        <v>1</v>
      </c>
      <c r="AN19" s="117">
        <v>1</v>
      </c>
      <c r="AO19" s="118">
        <v>1</v>
      </c>
      <c r="AP19" s="110">
        <v>0.35</v>
      </c>
      <c r="AQ19" s="111">
        <v>0.56999999999999995</v>
      </c>
      <c r="AR19" s="112">
        <v>0.37</v>
      </c>
      <c r="AS19" s="113">
        <v>0.73</v>
      </c>
      <c r="AT19" s="114">
        <v>0.95</v>
      </c>
      <c r="AU19" s="115">
        <v>0.37</v>
      </c>
      <c r="AV19" s="116">
        <v>1</v>
      </c>
      <c r="AW19" s="117">
        <v>1</v>
      </c>
      <c r="AX19" s="118">
        <v>1</v>
      </c>
      <c r="BA19" s="151"/>
    </row>
    <row r="20" spans="1:53" x14ac:dyDescent="0.3">
      <c r="A20" s="126">
        <v>0.31574999999999998</v>
      </c>
      <c r="B20" s="126">
        <v>117.50215</v>
      </c>
      <c r="C20" s="121" t="s">
        <v>55</v>
      </c>
      <c r="D20" s="119" t="s">
        <v>38</v>
      </c>
      <c r="E20" s="110">
        <v>0</v>
      </c>
      <c r="F20" s="111">
        <f>'[1]Sheet 1'!$F$370+'[1]Sheet 1'!$F$371+'[1]Sheet 1'!$F$380</f>
        <v>259</v>
      </c>
      <c r="G20" s="112">
        <f>'[1]Sheet 1'!$F$372+'[1]Sheet 1'!$F$373+'[1]Sheet 1'!$F$374+'[1]Sheet 1'!$F$375+'[1]Sheet 1'!$F$376+'[1]Sheet 1'!$F$377+'[1]Sheet 1'!$F$379</f>
        <v>61.06</v>
      </c>
      <c r="H20" s="113">
        <v>0</v>
      </c>
      <c r="I20" s="114">
        <v>0</v>
      </c>
      <c r="J20" s="115">
        <f>'[1]Sheet 1'!$F$378+'[1]Sheet 1'!$F$381+'[1]Sheet 1'!$F$382+'[1]Sheet 1'!$F$383+'[1]Sheet 1'!$F$384</f>
        <v>35.119999999999997</v>
      </c>
      <c r="K20" s="116">
        <v>0</v>
      </c>
      <c r="L20" s="117">
        <v>0</v>
      </c>
      <c r="M20" s="118">
        <v>0</v>
      </c>
      <c r="N20" s="110">
        <v>0.3</v>
      </c>
      <c r="O20" s="111">
        <v>0.47</v>
      </c>
      <c r="P20" s="112">
        <v>0.55000000000000004</v>
      </c>
      <c r="Q20" s="113">
        <v>0.9</v>
      </c>
      <c r="R20" s="114">
        <v>0.65</v>
      </c>
      <c r="S20" s="115">
        <v>7.0000000000000007E-2</v>
      </c>
      <c r="T20" s="116">
        <v>1</v>
      </c>
      <c r="U20" s="117">
        <v>1</v>
      </c>
      <c r="V20" s="118">
        <v>1</v>
      </c>
      <c r="W20" s="110">
        <f t="shared" si="1"/>
        <v>0</v>
      </c>
      <c r="X20" s="111">
        <f t="shared" si="2"/>
        <v>121.72999999999999</v>
      </c>
      <c r="Y20" s="112">
        <f t="shared" si="3"/>
        <v>33.583000000000006</v>
      </c>
      <c r="Z20" s="113">
        <f t="shared" si="4"/>
        <v>0</v>
      </c>
      <c r="AA20" s="114">
        <f t="shared" si="5"/>
        <v>0</v>
      </c>
      <c r="AB20" s="115">
        <f t="shared" si="6"/>
        <v>2.4584000000000001</v>
      </c>
      <c r="AC20" s="116">
        <f t="shared" si="7"/>
        <v>0</v>
      </c>
      <c r="AD20" s="117">
        <f t="shared" si="8"/>
        <v>0</v>
      </c>
      <c r="AE20" s="118">
        <f t="shared" si="9"/>
        <v>0</v>
      </c>
      <c r="AF20" s="141"/>
      <c r="AG20" s="110">
        <v>0.28999999999999998</v>
      </c>
      <c r="AH20" s="111">
        <v>0.28999999999999998</v>
      </c>
      <c r="AI20" s="112">
        <v>0.56000000000000005</v>
      </c>
      <c r="AJ20" s="113">
        <v>1</v>
      </c>
      <c r="AK20" s="114">
        <v>0.33</v>
      </c>
      <c r="AL20" s="115">
        <v>0.25</v>
      </c>
      <c r="AM20" s="116">
        <v>1</v>
      </c>
      <c r="AN20" s="117">
        <v>1</v>
      </c>
      <c r="AO20" s="118">
        <v>1</v>
      </c>
      <c r="AP20" s="110">
        <v>0.35</v>
      </c>
      <c r="AQ20" s="111">
        <v>0.56999999999999995</v>
      </c>
      <c r="AR20" s="112">
        <v>0.37</v>
      </c>
      <c r="AS20" s="113">
        <v>0.73</v>
      </c>
      <c r="AT20" s="114">
        <v>0.95</v>
      </c>
      <c r="AU20" s="115">
        <v>0.37</v>
      </c>
      <c r="AV20" s="116">
        <v>1</v>
      </c>
      <c r="AW20" s="117">
        <v>1</v>
      </c>
      <c r="AX20" s="118">
        <v>1</v>
      </c>
      <c r="BA20" s="151"/>
    </row>
    <row r="21" spans="1:53" x14ac:dyDescent="0.3">
      <c r="A21" s="126">
        <v>1.0532999999999999</v>
      </c>
      <c r="B21" s="126">
        <v>116.92149999999999</v>
      </c>
      <c r="C21" s="121" t="s">
        <v>56</v>
      </c>
      <c r="D21" s="119" t="s">
        <v>39</v>
      </c>
      <c r="E21" s="110">
        <f>'[1]Sheet 1'!$F$395+'[1]Sheet 1'!$F$401+'[1]Sheet 1'!$F$409</f>
        <v>0.81</v>
      </c>
      <c r="F21" s="111">
        <f>+'[1]Sheet 1'!$F$388+'[1]Sheet 1'!$F$405+'[1]Sheet 1'!$F$385+'[1]Sheet 1'!$F$386</f>
        <v>57.63</v>
      </c>
      <c r="G21" s="112">
        <v>0</v>
      </c>
      <c r="H21" s="113">
        <v>0</v>
      </c>
      <c r="I21" s="114">
        <v>0</v>
      </c>
      <c r="J21" s="115">
        <f>'[1]Sheet 1'!$F$387+'[1]Sheet 1'!$F$389+'[1]Sheet 1'!$F$390+'[1]Sheet 1'!$F$391+'[1]Sheet 1'!$F$392+'[1]Sheet 1'!$F$393+'[1]Sheet 1'!$F$394+'[1]Sheet 1'!$F$396+'[1]Sheet 1'!$F$397+'[1]Sheet 1'!$F$398+'[1]Sheet 1'!$F$399+'[1]Sheet 1'!$F$400+'[1]Sheet 1'!$F$402+'[1]Sheet 1'!$F$403+'[1]Sheet 1'!$F$404+'[1]Sheet 1'!$F$406+'[1]Sheet 1'!$F$407+'[1]Sheet 1'!$F$408</f>
        <v>38.461000000000006</v>
      </c>
      <c r="K21" s="116">
        <v>0</v>
      </c>
      <c r="L21" s="117">
        <v>0</v>
      </c>
      <c r="M21" s="118">
        <v>0</v>
      </c>
      <c r="N21" s="110">
        <v>0.3</v>
      </c>
      <c r="O21" s="111">
        <v>0.47</v>
      </c>
      <c r="P21" s="112">
        <v>0.55000000000000004</v>
      </c>
      <c r="Q21" s="113">
        <v>0.9</v>
      </c>
      <c r="R21" s="114">
        <v>0.65</v>
      </c>
      <c r="S21" s="115">
        <v>7.0000000000000007E-2</v>
      </c>
      <c r="T21" s="116">
        <v>1</v>
      </c>
      <c r="U21" s="117">
        <v>1</v>
      </c>
      <c r="V21" s="118">
        <v>1</v>
      </c>
      <c r="W21" s="110">
        <f t="shared" si="1"/>
        <v>0.24299999999999999</v>
      </c>
      <c r="X21" s="111">
        <f t="shared" si="2"/>
        <v>27.086099999999998</v>
      </c>
      <c r="Y21" s="112">
        <f t="shared" si="3"/>
        <v>0</v>
      </c>
      <c r="Z21" s="113">
        <f t="shared" si="4"/>
        <v>0</v>
      </c>
      <c r="AA21" s="114">
        <f t="shared" si="5"/>
        <v>0</v>
      </c>
      <c r="AB21" s="115">
        <f t="shared" si="6"/>
        <v>2.6922700000000006</v>
      </c>
      <c r="AC21" s="116">
        <f t="shared" si="7"/>
        <v>0</v>
      </c>
      <c r="AD21" s="117">
        <f t="shared" si="8"/>
        <v>0</v>
      </c>
      <c r="AE21" s="118">
        <f t="shared" si="9"/>
        <v>0</v>
      </c>
      <c r="AF21" s="141"/>
      <c r="AG21" s="110">
        <v>0.28999999999999998</v>
      </c>
      <c r="AH21" s="111">
        <v>0.28999999999999998</v>
      </c>
      <c r="AI21" s="112">
        <v>0.56000000000000005</v>
      </c>
      <c r="AJ21" s="113">
        <v>1</v>
      </c>
      <c r="AK21" s="114">
        <v>0.33</v>
      </c>
      <c r="AL21" s="115">
        <v>0.25</v>
      </c>
      <c r="AM21" s="116">
        <v>1</v>
      </c>
      <c r="AN21" s="117">
        <v>1</v>
      </c>
      <c r="AO21" s="118">
        <v>1</v>
      </c>
      <c r="AP21" s="110">
        <v>0.35</v>
      </c>
      <c r="AQ21" s="111">
        <v>0.56999999999999995</v>
      </c>
      <c r="AR21" s="112">
        <v>0.37</v>
      </c>
      <c r="AS21" s="113">
        <v>0.73</v>
      </c>
      <c r="AT21" s="114">
        <v>0.95</v>
      </c>
      <c r="AU21" s="115">
        <v>0.37</v>
      </c>
      <c r="AV21" s="116">
        <v>1</v>
      </c>
      <c r="AW21" s="117">
        <v>1</v>
      </c>
      <c r="AX21" s="118">
        <v>1</v>
      </c>
      <c r="BA21" s="151"/>
    </row>
    <row r="22" spans="1:53" x14ac:dyDescent="0.3">
      <c r="A22" s="126">
        <v>3.2987666670000002</v>
      </c>
      <c r="B22" s="126">
        <v>116.9458333</v>
      </c>
      <c r="C22" s="121" t="s">
        <v>57</v>
      </c>
      <c r="D22" s="119" t="s">
        <v>40</v>
      </c>
      <c r="E22" s="110">
        <v>0</v>
      </c>
      <c r="F22" s="111">
        <f>'[1]Sheet 1'!$F$438+'[1]Sheet 1'!$F$451</f>
        <v>14.5</v>
      </c>
      <c r="G22" s="112">
        <f>'[1]Sheet 1'!$F$433+'[1]Sheet 1'!$F$434+'[1]Sheet 1'!$F$444+'[1]Sheet 1'!$F$445+'[1]Sheet 1'!$F$446+'[1]Sheet 1'!$F$447+'[1]Sheet 1'!$F$448+'[1]Sheet 1'!$F$439+'[1]Sheet 1'!$F$449+'[1]Sheet 1'!$F$450+'[1]Sheet 1'!$F$454+'[1]Sheet 1'!$F$455+'[1]Sheet 1'!$F$456+'[1]Sheet 1'!$F$457+'[1]Sheet 1'!$F$458+'[1]Sheet 1'!$F$459+'[1]Sheet 1'!$F$462</f>
        <v>123.72399999999999</v>
      </c>
      <c r="H22" s="113">
        <v>0</v>
      </c>
      <c r="I22" s="114">
        <f>'[1]Sheet 1'!$F$412+'[1]Sheet 1'!$F$413</f>
        <v>0.24</v>
      </c>
      <c r="J22" s="115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22" s="116">
        <f>'[1]Sheet 1'!$F$417+'[1]Sheet 1'!$F$425+'[1]Sheet 1'!$F$427+'[1]Sheet 1'!$F$432+'[1]Sheet 1'!$F$441+'[1]Sheet 1'!$F$460+'[1]Sheet 1'!$F$464</f>
        <v>1.04</v>
      </c>
      <c r="L22" s="117">
        <v>0</v>
      </c>
      <c r="M22" s="118">
        <v>0</v>
      </c>
      <c r="N22" s="110">
        <v>0.3</v>
      </c>
      <c r="O22" s="111">
        <v>0.47</v>
      </c>
      <c r="P22" s="112">
        <v>0.55000000000000004</v>
      </c>
      <c r="Q22" s="113">
        <v>0.9</v>
      </c>
      <c r="R22" s="114">
        <v>0.65</v>
      </c>
      <c r="S22" s="115">
        <v>7.0000000000000007E-2</v>
      </c>
      <c r="T22" s="116">
        <v>1</v>
      </c>
      <c r="U22" s="117">
        <v>1</v>
      </c>
      <c r="V22" s="118">
        <v>1</v>
      </c>
      <c r="W22" s="110">
        <f t="shared" si="1"/>
        <v>0</v>
      </c>
      <c r="X22" s="111">
        <f t="shared" si="2"/>
        <v>6.8149999999999995</v>
      </c>
      <c r="Y22" s="112">
        <f t="shared" si="3"/>
        <v>68.048199999999994</v>
      </c>
      <c r="Z22" s="113">
        <f t="shared" si="4"/>
        <v>0</v>
      </c>
      <c r="AA22" s="114">
        <f t="shared" si="5"/>
        <v>0.156</v>
      </c>
      <c r="AB22" s="115">
        <f t="shared" si="6"/>
        <v>8.5924300000000002</v>
      </c>
      <c r="AC22" s="116">
        <f t="shared" si="7"/>
        <v>1.04</v>
      </c>
      <c r="AD22" s="117">
        <f t="shared" si="8"/>
        <v>0</v>
      </c>
      <c r="AE22" s="118">
        <f t="shared" si="9"/>
        <v>0</v>
      </c>
      <c r="AF22" s="141"/>
      <c r="AG22" s="110">
        <v>0.28999999999999998</v>
      </c>
      <c r="AH22" s="111">
        <v>0.28999999999999998</v>
      </c>
      <c r="AI22" s="112">
        <v>0.56000000000000005</v>
      </c>
      <c r="AJ22" s="113">
        <v>1</v>
      </c>
      <c r="AK22" s="114">
        <v>0.33</v>
      </c>
      <c r="AL22" s="115">
        <v>0.25</v>
      </c>
      <c r="AM22" s="116">
        <v>1</v>
      </c>
      <c r="AN22" s="117">
        <v>1</v>
      </c>
      <c r="AO22" s="118">
        <v>1</v>
      </c>
      <c r="AP22" s="110">
        <v>0.35</v>
      </c>
      <c r="AQ22" s="111">
        <v>0.56999999999999995</v>
      </c>
      <c r="AR22" s="112">
        <v>0.37</v>
      </c>
      <c r="AS22" s="113">
        <v>0.73</v>
      </c>
      <c r="AT22" s="114">
        <v>0.95</v>
      </c>
      <c r="AU22" s="115">
        <v>0.37</v>
      </c>
      <c r="AV22" s="116">
        <v>1</v>
      </c>
      <c r="AW22" s="117">
        <v>1</v>
      </c>
      <c r="AX22" s="118">
        <v>1</v>
      </c>
      <c r="BA22" s="151"/>
    </row>
    <row r="23" spans="1:53" x14ac:dyDescent="0.3">
      <c r="C23" s="124" t="s">
        <v>60</v>
      </c>
      <c r="D23" s="125">
        <f>SUM(E23:M23)</f>
        <v>4645.4920000000002</v>
      </c>
      <c r="E23" s="123">
        <f>SUM(E3:E22)</f>
        <v>41.11</v>
      </c>
      <c r="F23" s="123">
        <f t="shared" ref="F23:M23" si="10">SUM(F3:F22)</f>
        <v>2485.8980000000001</v>
      </c>
      <c r="G23" s="123">
        <f t="shared" si="10"/>
        <v>510.238</v>
      </c>
      <c r="H23" s="123">
        <f t="shared" si="10"/>
        <v>0</v>
      </c>
      <c r="I23" s="123">
        <f t="shared" si="10"/>
        <v>34.505000000000003</v>
      </c>
      <c r="J23" s="123">
        <f t="shared" si="10"/>
        <v>1572.5209999999997</v>
      </c>
      <c r="K23" s="123">
        <f t="shared" si="10"/>
        <v>1.22</v>
      </c>
      <c r="L23" s="123">
        <f t="shared" si="10"/>
        <v>0</v>
      </c>
      <c r="M23" s="123">
        <f t="shared" si="10"/>
        <v>0</v>
      </c>
      <c r="W23" s="127">
        <f>SUM(W3:W22)</f>
        <v>12.333</v>
      </c>
      <c r="X23" s="127">
        <f t="shared" ref="X23:AE23" si="11">SUM(X3:X22)</f>
        <v>1168.3720600000001</v>
      </c>
      <c r="Y23" s="127">
        <f t="shared" si="11"/>
        <v>280.6309</v>
      </c>
      <c r="Z23" s="127">
        <f t="shared" si="11"/>
        <v>0</v>
      </c>
      <c r="AA23" s="127">
        <f t="shared" si="11"/>
        <v>22.428249999999998</v>
      </c>
      <c r="AB23" s="127">
        <f t="shared" si="11"/>
        <v>110.07647</v>
      </c>
      <c r="AC23" s="127">
        <f t="shared" si="11"/>
        <v>1.22</v>
      </c>
      <c r="AD23" s="127">
        <f t="shared" si="11"/>
        <v>0</v>
      </c>
      <c r="AE23" s="127">
        <f t="shared" si="11"/>
        <v>0</v>
      </c>
      <c r="AF23" s="127">
        <f t="shared" ref="AF23" si="12">SUM(AF3:AF22)</f>
        <v>90</v>
      </c>
    </row>
    <row r="24" spans="1:53" x14ac:dyDescent="0.3">
      <c r="D24" s="134">
        <f>SUM(W23:AE23)+AF5</f>
        <v>1685.0606800000003</v>
      </c>
      <c r="E24" s="123"/>
      <c r="F24" s="123"/>
      <c r="G24" s="123"/>
      <c r="H24" s="123"/>
      <c r="I24" s="123"/>
      <c r="J24" s="150">
        <v>227.99</v>
      </c>
      <c r="K24" s="123"/>
      <c r="L24" s="123"/>
      <c r="M24" s="123"/>
      <c r="V24" s="127">
        <f>SUM(W24:AF24)</f>
        <v>100</v>
      </c>
      <c r="W24" s="136">
        <f>W23/$D$24*100</f>
        <v>0.73190242620817658</v>
      </c>
      <c r="X24" s="136">
        <f t="shared" ref="X24:AF24" si="13">X23/$D$24*100</f>
        <v>69.337091172289405</v>
      </c>
      <c r="Y24" s="136">
        <f t="shared" si="13"/>
        <v>16.654053075406161</v>
      </c>
      <c r="Z24" s="136">
        <f t="shared" si="13"/>
        <v>0</v>
      </c>
      <c r="AA24" s="136">
        <f t="shared" si="13"/>
        <v>1.3310054804673261</v>
      </c>
      <c r="AB24" s="136">
        <f t="shared" si="13"/>
        <v>6.5324929426280347</v>
      </c>
      <c r="AC24" s="136">
        <f t="shared" si="13"/>
        <v>7.2400953537174684E-2</v>
      </c>
      <c r="AD24" s="136">
        <f t="shared" si="13"/>
        <v>0</v>
      </c>
      <c r="AE24" s="136">
        <f t="shared" si="13"/>
        <v>0</v>
      </c>
      <c r="AF24" s="136">
        <f t="shared" si="13"/>
        <v>5.3410539494637064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</row>
    <row r="25" spans="1:53" x14ac:dyDescent="0.3">
      <c r="D25" s="135">
        <f>SUMPRODUCT(E3:M22,AG3:AO22)</f>
        <v>1424.3024999999996</v>
      </c>
      <c r="E25" s="123"/>
      <c r="F25" s="123"/>
      <c r="G25" s="123"/>
      <c r="H25" s="123"/>
      <c r="I25" s="123"/>
      <c r="J25" s="123">
        <f>J24/J23</f>
        <v>0.1449837553838709</v>
      </c>
      <c r="K25" s="123"/>
      <c r="L25" s="123"/>
      <c r="M25" s="123"/>
      <c r="V25" t="s">
        <v>73</v>
      </c>
      <c r="W25" s="137">
        <v>0.52</v>
      </c>
      <c r="X25" s="137">
        <v>68.58</v>
      </c>
      <c r="Y25" s="137">
        <v>16.3</v>
      </c>
      <c r="Z25" s="137">
        <v>0</v>
      </c>
      <c r="AA25" s="137">
        <v>1.04</v>
      </c>
      <c r="AB25" s="137">
        <v>6.73</v>
      </c>
      <c r="AC25" s="137">
        <v>0</v>
      </c>
      <c r="AD25" s="137">
        <v>0</v>
      </c>
      <c r="AE25" s="137">
        <v>0</v>
      </c>
      <c r="AF25" s="137">
        <v>6.82</v>
      </c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</row>
    <row r="26" spans="1:53" x14ac:dyDescent="0.3">
      <c r="D26" s="135"/>
      <c r="E26" s="123"/>
      <c r="F26" s="123"/>
      <c r="G26" s="123"/>
      <c r="H26" s="123"/>
      <c r="I26" s="123"/>
      <c r="J26" s="123">
        <f>J24-J23</f>
        <v>-1344.5309999999997</v>
      </c>
      <c r="K26" s="123"/>
      <c r="L26" s="123"/>
      <c r="M26" s="123"/>
      <c r="T26" t="s">
        <v>82</v>
      </c>
      <c r="U26" t="s">
        <v>81</v>
      </c>
      <c r="V26" t="s">
        <v>80</v>
      </c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</row>
    <row r="27" spans="1:53" x14ac:dyDescent="0.3">
      <c r="C27" s="120" t="s">
        <v>75</v>
      </c>
      <c r="D27" s="135"/>
      <c r="E27" s="123">
        <f>SUM(E3:E8)</f>
        <v>18.5</v>
      </c>
      <c r="F27" s="123">
        <f t="shared" ref="F27:M27" si="14">SUM(F3:F8)</f>
        <v>436</v>
      </c>
      <c r="G27" s="123">
        <f t="shared" si="14"/>
        <v>34</v>
      </c>
      <c r="H27" s="123">
        <f t="shared" si="14"/>
        <v>0</v>
      </c>
      <c r="I27" s="123">
        <f t="shared" si="14"/>
        <v>4.2650000000000006</v>
      </c>
      <c r="J27" s="123">
        <f t="shared" si="14"/>
        <v>501.38599999999997</v>
      </c>
      <c r="K27" s="123">
        <f t="shared" si="14"/>
        <v>0.18</v>
      </c>
      <c r="L27" s="123">
        <f t="shared" si="14"/>
        <v>0</v>
      </c>
      <c r="M27" s="123">
        <f t="shared" si="14"/>
        <v>0</v>
      </c>
      <c r="N27" s="127">
        <f>SUM(E27:M27)</f>
        <v>994.3309999999999</v>
      </c>
      <c r="O27" s="127">
        <f>N27*19.55%</f>
        <v>194.39171049999999</v>
      </c>
      <c r="S27">
        <f>(V27+90)/[2]calliope_2!$D$11</f>
        <v>0.96517459253889637</v>
      </c>
      <c r="T27">
        <v>0.93240000000000001</v>
      </c>
      <c r="U27" s="127">
        <f>V27-[2]calliope_2!$L$2</f>
        <v>-85.732250558458134</v>
      </c>
      <c r="V27" s="139">
        <f>SUM(W3:AE8)</f>
        <v>267.21926999999999</v>
      </c>
      <c r="W27" s="123">
        <f t="shared" ref="W27:AE27" si="15">SUM(W3:W8)</f>
        <v>5.55</v>
      </c>
      <c r="X27" s="123">
        <f t="shared" si="15"/>
        <v>204.92</v>
      </c>
      <c r="Y27" s="123">
        <f t="shared" si="15"/>
        <v>18.700000000000003</v>
      </c>
      <c r="Z27" s="123">
        <f t="shared" si="15"/>
        <v>0</v>
      </c>
      <c r="AA27" s="123">
        <f t="shared" si="15"/>
        <v>2.7722500000000001</v>
      </c>
      <c r="AB27" s="123">
        <f t="shared" si="15"/>
        <v>35.097020000000001</v>
      </c>
      <c r="AC27" s="123">
        <f t="shared" si="15"/>
        <v>0.18</v>
      </c>
      <c r="AD27" s="123">
        <f t="shared" si="15"/>
        <v>0</v>
      </c>
      <c r="AE27" s="123">
        <f t="shared" si="15"/>
        <v>0</v>
      </c>
      <c r="AF27" s="123">
        <f t="shared" ref="AF27" si="16">SUM(AF3:AF8)</f>
        <v>90</v>
      </c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</row>
    <row r="28" spans="1:53" x14ac:dyDescent="0.3">
      <c r="C28" s="120" t="s">
        <v>76</v>
      </c>
      <c r="D28" s="135"/>
      <c r="E28" s="123">
        <f>SUM(E9:E16)</f>
        <v>19.799999999999997</v>
      </c>
      <c r="F28" s="123">
        <f t="shared" ref="F28:M28" si="17">SUM(F9:F16)</f>
        <v>1031.268</v>
      </c>
      <c r="G28" s="123">
        <f t="shared" si="17"/>
        <v>156.304</v>
      </c>
      <c r="H28" s="123">
        <f t="shared" si="17"/>
        <v>0</v>
      </c>
      <c r="I28" s="123">
        <f t="shared" si="17"/>
        <v>30</v>
      </c>
      <c r="J28" s="123">
        <f t="shared" si="17"/>
        <v>335.57500000000005</v>
      </c>
      <c r="K28" s="123">
        <f t="shared" si="17"/>
        <v>0</v>
      </c>
      <c r="L28" s="123">
        <f t="shared" si="17"/>
        <v>0</v>
      </c>
      <c r="M28" s="123">
        <f t="shared" si="17"/>
        <v>0</v>
      </c>
      <c r="N28" s="127">
        <f t="shared" ref="N28:N29" si="18">SUM(E28:M28)</f>
        <v>1572.9470000000001</v>
      </c>
      <c r="O28" s="127">
        <f>N28*14.02%</f>
        <v>220.52716939999999</v>
      </c>
      <c r="S28">
        <f>SUM(V28:V29)/SUM([2]calliope_2!$E$11:$F$11)</f>
        <v>1.210630155595751</v>
      </c>
      <c r="T28">
        <v>0.95479999999999998</v>
      </c>
      <c r="U28" s="127">
        <f>V28-(SUM([2]calliope_2!$M$2:$N$2))</f>
        <v>80.152327944426588</v>
      </c>
      <c r="V28" s="139">
        <f>SUMPRODUCT(W9:AE16)</f>
        <v>619.59340999999995</v>
      </c>
      <c r="W28" s="123">
        <f t="shared" ref="W28:AE28" si="19">SUM(W9:W16)</f>
        <v>5.9399999999999995</v>
      </c>
      <c r="X28" s="123">
        <f t="shared" si="19"/>
        <v>484.69595999999996</v>
      </c>
      <c r="Y28" s="123">
        <f t="shared" si="19"/>
        <v>85.967200000000005</v>
      </c>
      <c r="Z28" s="123">
        <f t="shared" si="19"/>
        <v>0</v>
      </c>
      <c r="AA28" s="123">
        <f t="shared" si="19"/>
        <v>19.5</v>
      </c>
      <c r="AB28" s="123">
        <f t="shared" si="19"/>
        <v>23.490250000000003</v>
      </c>
      <c r="AC28" s="123">
        <f t="shared" si="19"/>
        <v>0</v>
      </c>
      <c r="AD28" s="123">
        <f t="shared" si="19"/>
        <v>0</v>
      </c>
      <c r="AE28" s="123">
        <f t="shared" si="19"/>
        <v>0</v>
      </c>
      <c r="AF28" s="123">
        <f t="shared" ref="AF28" si="20">SUM(AF9:AF16)</f>
        <v>0</v>
      </c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</row>
    <row r="29" spans="1:53" x14ac:dyDescent="0.3">
      <c r="C29" s="120" t="s">
        <v>77</v>
      </c>
      <c r="D29" s="135"/>
      <c r="E29" s="123">
        <f>SUM(E17:E22)</f>
        <v>2.81</v>
      </c>
      <c r="F29" s="123">
        <f t="shared" ref="F29:M29" si="21">SUM(F17:F22)</f>
        <v>1018.63</v>
      </c>
      <c r="G29" s="123">
        <f t="shared" si="21"/>
        <v>319.93399999999997</v>
      </c>
      <c r="H29" s="123">
        <f t="shared" si="21"/>
        <v>0</v>
      </c>
      <c r="I29" s="123">
        <f t="shared" si="21"/>
        <v>0.24</v>
      </c>
      <c r="J29" s="123">
        <f t="shared" si="21"/>
        <v>735.56000000000006</v>
      </c>
      <c r="K29" s="123">
        <f t="shared" si="21"/>
        <v>1.04</v>
      </c>
      <c r="L29" s="123">
        <f t="shared" si="21"/>
        <v>0</v>
      </c>
      <c r="M29" s="123">
        <f t="shared" si="21"/>
        <v>0</v>
      </c>
      <c r="N29" s="127">
        <f t="shared" si="18"/>
        <v>2078.2139999999999</v>
      </c>
      <c r="O29" s="127">
        <f>N29*31.62%</f>
        <v>657.13126680000005</v>
      </c>
      <c r="T29">
        <v>0.94810000000000005</v>
      </c>
      <c r="U29" s="127">
        <f>V29-SUM([2]calliope_2!$O$2:$P$2)</f>
        <v>199.21791289160831</v>
      </c>
      <c r="V29" s="139">
        <f>SUMPRODUCT(W17:AE22)</f>
        <v>708.24799999999993</v>
      </c>
      <c r="W29" s="123">
        <f t="shared" ref="W29:AE29" si="22">SUM(W17:W22)</f>
        <v>0.84299999999999997</v>
      </c>
      <c r="X29" s="123">
        <f t="shared" si="22"/>
        <v>478.7561</v>
      </c>
      <c r="Y29" s="123">
        <f t="shared" si="22"/>
        <v>175.96370000000002</v>
      </c>
      <c r="Z29" s="123">
        <f t="shared" si="22"/>
        <v>0</v>
      </c>
      <c r="AA29" s="123">
        <f t="shared" si="22"/>
        <v>0.156</v>
      </c>
      <c r="AB29" s="123">
        <f t="shared" si="22"/>
        <v>51.489200000000004</v>
      </c>
      <c r="AC29" s="123">
        <f t="shared" si="22"/>
        <v>1.04</v>
      </c>
      <c r="AD29" s="123">
        <f t="shared" si="22"/>
        <v>0</v>
      </c>
      <c r="AE29" s="123">
        <f t="shared" si="22"/>
        <v>0</v>
      </c>
      <c r="AF29" s="123">
        <f t="shared" ref="AF29" si="23">SUM(AF17:AF22)</f>
        <v>0</v>
      </c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</row>
    <row r="30" spans="1:53" x14ac:dyDescent="0.3">
      <c r="A30" t="s">
        <v>63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7">
        <f>SUM(N27:N29)</f>
        <v>4645.4920000000002</v>
      </c>
      <c r="O30" s="127">
        <f>SUM(O27:O29)</f>
        <v>1072.0501466999999</v>
      </c>
      <c r="AE30" t="s">
        <v>74</v>
      </c>
    </row>
    <row r="31" spans="1:53" x14ac:dyDescent="0.3">
      <c r="A31" t="s">
        <v>72</v>
      </c>
      <c r="E31" s="123"/>
      <c r="F31" s="123"/>
      <c r="G31" s="123"/>
      <c r="H31" s="123"/>
      <c r="I31" s="123"/>
      <c r="J31" s="123"/>
      <c r="K31" s="123"/>
      <c r="L31" s="123"/>
      <c r="M31" s="123"/>
      <c r="AE31" s="137">
        <v>6.82</v>
      </c>
      <c r="AF31" s="137"/>
    </row>
    <row r="32" spans="1:53" x14ac:dyDescent="0.3">
      <c r="E32" s="123"/>
      <c r="F32" s="123"/>
      <c r="G32" s="123"/>
      <c r="H32" s="123"/>
      <c r="I32" s="123"/>
      <c r="J32" s="123"/>
      <c r="K32" s="123"/>
      <c r="L32" s="123"/>
      <c r="M32" s="123"/>
    </row>
    <row r="33" spans="5:13" x14ac:dyDescent="0.3">
      <c r="E33" s="123"/>
      <c r="F33" s="123"/>
      <c r="G33" s="123"/>
      <c r="H33" s="123"/>
      <c r="I33" s="123"/>
      <c r="J33" s="123"/>
      <c r="K33" s="123"/>
      <c r="L33" s="123"/>
      <c r="M33" s="123"/>
    </row>
    <row r="34" spans="5:13" x14ac:dyDescent="0.3">
      <c r="E34" s="123"/>
      <c r="F34" s="123"/>
      <c r="G34" s="123"/>
      <c r="H34" s="123"/>
      <c r="I34" s="123"/>
      <c r="J34" s="123"/>
      <c r="K34" s="123"/>
      <c r="L34" s="123"/>
      <c r="M34" s="123"/>
    </row>
    <row r="35" spans="5:13" x14ac:dyDescent="0.3">
      <c r="E35" s="123"/>
      <c r="F35" s="123"/>
      <c r="G35" s="123"/>
      <c r="H35" s="123"/>
      <c r="I35" s="123"/>
      <c r="J35" s="123"/>
      <c r="K35" s="123"/>
      <c r="L35" s="123"/>
      <c r="M35" s="123"/>
    </row>
    <row r="36" spans="5:13" x14ac:dyDescent="0.3">
      <c r="E36" s="123"/>
      <c r="F36" s="123"/>
      <c r="G36" s="123"/>
      <c r="H36" s="123"/>
      <c r="I36" s="123"/>
      <c r="J36" s="123"/>
      <c r="K36" s="123"/>
      <c r="L36" s="123"/>
      <c r="M36" s="123"/>
    </row>
    <row r="37" spans="5:13" x14ac:dyDescent="0.3">
      <c r="E37" s="123"/>
      <c r="F37" s="123"/>
      <c r="G37" s="123"/>
      <c r="H37" s="123"/>
      <c r="I37" s="123"/>
      <c r="J37" s="123"/>
      <c r="K37" s="123"/>
      <c r="L37" s="123"/>
      <c r="M37" s="123"/>
    </row>
    <row r="38" spans="5:13" x14ac:dyDescent="0.3">
      <c r="E38" s="123"/>
      <c r="F38" s="123"/>
      <c r="G38" s="123"/>
      <c r="H38" s="123"/>
      <c r="I38" s="123"/>
      <c r="J38" s="123"/>
      <c r="K38" s="123"/>
      <c r="L38" s="123"/>
      <c r="M38" s="123"/>
    </row>
    <row r="39" spans="5:13" x14ac:dyDescent="0.3">
      <c r="E39" s="123"/>
      <c r="F39" s="123"/>
      <c r="G39" s="123"/>
      <c r="H39" s="123"/>
      <c r="I39" s="123"/>
      <c r="J39" s="123"/>
      <c r="K39" s="123"/>
      <c r="L39" s="123"/>
      <c r="M39" s="123"/>
    </row>
    <row r="40" spans="5:13" x14ac:dyDescent="0.3">
      <c r="E40" s="123"/>
      <c r="F40" s="123"/>
      <c r="G40" s="123"/>
      <c r="H40" s="123"/>
      <c r="I40" s="123"/>
      <c r="J40" s="123"/>
      <c r="K40" s="123"/>
      <c r="L40" s="123"/>
      <c r="M40" s="123"/>
    </row>
    <row r="41" spans="5:13" x14ac:dyDescent="0.3">
      <c r="E41" s="123"/>
      <c r="F41" s="123"/>
      <c r="G41" s="123"/>
      <c r="H41" s="123"/>
      <c r="I41" s="123"/>
      <c r="J41" s="123"/>
      <c r="K41" s="123"/>
      <c r="L41" s="123"/>
      <c r="M41" s="123"/>
    </row>
    <row r="42" spans="5:13" x14ac:dyDescent="0.3">
      <c r="E42" s="123"/>
      <c r="F42" s="123"/>
      <c r="G42" s="123"/>
      <c r="H42" s="123"/>
      <c r="I42" s="123"/>
      <c r="J42" s="123"/>
      <c r="K42" s="123"/>
      <c r="L42" s="123"/>
      <c r="M42" s="123"/>
    </row>
    <row r="43" spans="5:13" x14ac:dyDescent="0.3">
      <c r="E43" s="123"/>
      <c r="F43" s="123"/>
      <c r="G43" s="123"/>
      <c r="H43" s="123"/>
      <c r="I43" s="123"/>
      <c r="J43" s="123"/>
      <c r="K43" s="123"/>
      <c r="L43" s="123"/>
      <c r="M43" s="123"/>
    </row>
    <row r="44" spans="5:13" x14ac:dyDescent="0.3">
      <c r="E44" s="123"/>
      <c r="F44" s="123"/>
      <c r="G44" s="123"/>
      <c r="H44" s="123"/>
      <c r="I44" s="123"/>
      <c r="J44" s="123"/>
      <c r="K44" s="123"/>
      <c r="L44" s="123"/>
      <c r="M44" s="123"/>
    </row>
    <row r="45" spans="5:13" x14ac:dyDescent="0.3">
      <c r="E45" s="123"/>
      <c r="F45" s="123"/>
      <c r="G45" s="123"/>
      <c r="H45" s="123"/>
      <c r="I45" s="123"/>
      <c r="J45" s="123"/>
      <c r="K45" s="123"/>
      <c r="L45" s="123"/>
      <c r="M45" s="123"/>
    </row>
    <row r="46" spans="5:13" x14ac:dyDescent="0.3">
      <c r="E46" s="123"/>
      <c r="F46" s="123"/>
      <c r="G46" s="123"/>
      <c r="H46" s="123"/>
      <c r="I46" s="123"/>
      <c r="J46" s="123"/>
      <c r="K46" s="123"/>
      <c r="L46" s="123"/>
      <c r="M46" s="123"/>
    </row>
    <row r="47" spans="5:13" x14ac:dyDescent="0.3">
      <c r="E47" s="123"/>
      <c r="F47" s="123"/>
      <c r="G47" s="123"/>
      <c r="H47" s="123"/>
      <c r="I47" s="123"/>
      <c r="J47" s="123"/>
      <c r="K47" s="123"/>
      <c r="L47" s="123"/>
      <c r="M47" s="123"/>
    </row>
    <row r="48" spans="5:13" x14ac:dyDescent="0.3">
      <c r="E48" s="123"/>
      <c r="F48" s="123"/>
      <c r="G48" s="123"/>
      <c r="H48" s="123"/>
      <c r="I48" s="123"/>
      <c r="J48" s="123"/>
      <c r="K48" s="123"/>
      <c r="L48" s="123"/>
      <c r="M48" s="123"/>
    </row>
    <row r="49" spans="1:13" x14ac:dyDescent="0.3">
      <c r="E49" s="123"/>
      <c r="F49" s="123"/>
      <c r="G49" s="123"/>
      <c r="H49" s="123"/>
      <c r="I49" s="123"/>
      <c r="J49" s="123"/>
      <c r="K49" s="123"/>
      <c r="L49" s="123"/>
      <c r="M49" s="123"/>
    </row>
    <row r="50" spans="1:13" x14ac:dyDescent="0.3">
      <c r="E50" s="123"/>
      <c r="F50" s="123"/>
      <c r="G50" s="123"/>
      <c r="H50" s="123"/>
      <c r="I50" s="123"/>
      <c r="J50" s="123"/>
      <c r="K50" s="123"/>
      <c r="L50" s="123"/>
      <c r="M50" s="123"/>
    </row>
    <row r="51" spans="1:13" x14ac:dyDescent="0.3">
      <c r="E51" s="123"/>
      <c r="F51" s="123"/>
      <c r="G51" s="123"/>
      <c r="H51" s="123"/>
      <c r="I51" s="123"/>
      <c r="J51" s="123"/>
      <c r="K51" s="123"/>
      <c r="L51" s="123"/>
      <c r="M51" s="123"/>
    </row>
    <row r="56" spans="1:13" x14ac:dyDescent="0.3">
      <c r="A56" t="s">
        <v>78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dimension ref="A1:N22"/>
  <sheetViews>
    <sheetView workbookViewId="0">
      <selection activeCell="K3" sqref="K3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130" t="s">
        <v>62</v>
      </c>
      <c r="B1" s="130" t="s">
        <v>1</v>
      </c>
      <c r="C1" s="131" t="s">
        <v>87</v>
      </c>
      <c r="D1" s="131" t="s">
        <v>83</v>
      </c>
      <c r="E1" s="131" t="s">
        <v>84</v>
      </c>
      <c r="F1" s="131" t="s">
        <v>64</v>
      </c>
      <c r="G1" s="131" t="s">
        <v>69</v>
      </c>
      <c r="H1" s="131" t="s">
        <v>89</v>
      </c>
      <c r="I1" s="120"/>
      <c r="J1" s="120"/>
      <c r="K1" s="120"/>
      <c r="L1" s="120"/>
      <c r="M1" s="120"/>
      <c r="N1" s="120"/>
    </row>
    <row r="2" spans="1:14" x14ac:dyDescent="0.3">
      <c r="A2" s="120"/>
      <c r="B2" s="129" t="s">
        <v>4</v>
      </c>
      <c r="C2" s="132">
        <v>2.5</v>
      </c>
      <c r="D2" s="132">
        <v>3</v>
      </c>
      <c r="E2" s="132">
        <v>48</v>
      </c>
      <c r="F2" s="132">
        <v>20</v>
      </c>
      <c r="G2" s="120">
        <f>0.5*1000</f>
        <v>500</v>
      </c>
      <c r="H2" s="132">
        <v>0.04</v>
      </c>
      <c r="I2" s="120"/>
      <c r="J2" s="120"/>
      <c r="K2" s="120"/>
      <c r="L2" s="120"/>
      <c r="M2" s="120"/>
      <c r="N2" s="120"/>
    </row>
    <row r="3" spans="1:14" x14ac:dyDescent="0.3">
      <c r="A3" s="120"/>
      <c r="B3" s="129" t="s">
        <v>3</v>
      </c>
      <c r="C3" s="132">
        <v>1.65</v>
      </c>
      <c r="D3" s="132">
        <v>0.13</v>
      </c>
      <c r="E3" s="132">
        <v>45</v>
      </c>
      <c r="F3" s="132">
        <v>40</v>
      </c>
      <c r="G3" s="120">
        <v>849</v>
      </c>
      <c r="H3" s="132">
        <v>0.01</v>
      </c>
      <c r="I3" s="120"/>
      <c r="J3" s="120"/>
      <c r="K3" s="120"/>
      <c r="L3" s="120"/>
      <c r="M3" s="120"/>
      <c r="N3" s="120"/>
    </row>
    <row r="4" spans="1:14" x14ac:dyDescent="0.3">
      <c r="A4" s="120"/>
      <c r="B4" s="129" t="s">
        <v>5</v>
      </c>
      <c r="C4" s="132">
        <v>0.75</v>
      </c>
      <c r="D4" s="132">
        <v>2.5</v>
      </c>
      <c r="E4" s="132">
        <v>23</v>
      </c>
      <c r="F4" s="132">
        <v>30</v>
      </c>
      <c r="G4" s="120">
        <v>433</v>
      </c>
      <c r="H4" s="132">
        <v>0.12</v>
      </c>
      <c r="I4" s="120"/>
      <c r="J4" s="120"/>
      <c r="K4" s="120"/>
      <c r="L4" s="120"/>
      <c r="M4" s="120"/>
      <c r="N4" s="120"/>
    </row>
    <row r="5" spans="1:14" x14ac:dyDescent="0.3">
      <c r="A5" s="120"/>
      <c r="B5" s="129" t="s">
        <v>10</v>
      </c>
      <c r="C5" s="132">
        <v>4.5</v>
      </c>
      <c r="D5" s="132">
        <v>0.37</v>
      </c>
      <c r="E5" s="132">
        <v>20</v>
      </c>
      <c r="F5" s="132">
        <v>30</v>
      </c>
      <c r="G5" s="120">
        <v>38</v>
      </c>
      <c r="H5" s="132">
        <v>0.2</v>
      </c>
      <c r="I5" s="120"/>
      <c r="J5" s="120"/>
      <c r="K5" s="120"/>
      <c r="L5" s="120"/>
      <c r="M5" s="120"/>
      <c r="N5" s="120"/>
    </row>
    <row r="6" spans="1:14" x14ac:dyDescent="0.3">
      <c r="A6" s="120"/>
      <c r="B6" s="129" t="s">
        <v>6</v>
      </c>
      <c r="C6" s="132">
        <v>1.9</v>
      </c>
      <c r="D6" s="132">
        <v>0.5</v>
      </c>
      <c r="E6" s="132">
        <v>53</v>
      </c>
      <c r="F6" s="132">
        <v>80</v>
      </c>
      <c r="G6" s="120">
        <v>6</v>
      </c>
      <c r="H6" s="132">
        <v>0.3</v>
      </c>
      <c r="I6" s="120"/>
      <c r="J6" s="120"/>
      <c r="K6" s="120"/>
      <c r="L6" s="120"/>
      <c r="M6" s="120"/>
      <c r="N6" s="120"/>
    </row>
    <row r="7" spans="1:14" x14ac:dyDescent="0.3">
      <c r="A7" s="120"/>
      <c r="B7" s="129" t="s">
        <v>7</v>
      </c>
      <c r="C7" s="132">
        <v>1</v>
      </c>
      <c r="D7" s="132">
        <v>2.4</v>
      </c>
      <c r="E7" s="132">
        <f>0.02*1000</f>
        <v>20</v>
      </c>
      <c r="F7" s="132">
        <v>25</v>
      </c>
      <c r="G7" s="120">
        <v>600</v>
      </c>
      <c r="H7" s="132">
        <v>0.04</v>
      </c>
      <c r="I7" s="120"/>
      <c r="J7" s="120"/>
      <c r="K7" s="120"/>
      <c r="L7" s="120"/>
      <c r="M7" s="120"/>
      <c r="N7" s="120"/>
    </row>
    <row r="8" spans="1:14" x14ac:dyDescent="0.3">
      <c r="A8" s="120"/>
      <c r="B8" s="129" t="s">
        <v>8</v>
      </c>
      <c r="C8" s="132">
        <v>0.7</v>
      </c>
      <c r="D8" s="132">
        <v>0</v>
      </c>
      <c r="E8" s="132">
        <v>15</v>
      </c>
      <c r="F8" s="132">
        <v>25</v>
      </c>
      <c r="G8" s="120">
        <v>7</v>
      </c>
      <c r="H8" s="120"/>
      <c r="I8" s="120"/>
      <c r="J8" s="120"/>
      <c r="K8" s="120"/>
      <c r="L8" s="120"/>
      <c r="M8" s="120"/>
      <c r="N8" s="120"/>
    </row>
    <row r="9" spans="1:14" x14ac:dyDescent="0.3">
      <c r="A9" s="120"/>
      <c r="B9" s="129" t="s">
        <v>11</v>
      </c>
      <c r="C9" s="132"/>
      <c r="D9" s="132"/>
      <c r="E9" s="132"/>
      <c r="F9" s="120"/>
      <c r="G9" s="120"/>
      <c r="H9" s="120"/>
      <c r="I9" s="120"/>
      <c r="J9" s="120"/>
      <c r="K9" s="120"/>
      <c r="L9" s="120"/>
      <c r="M9" s="120"/>
      <c r="N9" s="120"/>
    </row>
    <row r="10" spans="1:14" x14ac:dyDescent="0.3">
      <c r="A10" s="120"/>
      <c r="B10" s="129" t="s">
        <v>66</v>
      </c>
      <c r="C10" s="132">
        <v>1.88</v>
      </c>
      <c r="D10" s="132">
        <v>0</v>
      </c>
      <c r="E10" s="132">
        <v>60</v>
      </c>
      <c r="F10" s="132">
        <v>25</v>
      </c>
      <c r="G10" s="120">
        <v>8</v>
      </c>
      <c r="H10" s="120"/>
      <c r="I10" s="120"/>
      <c r="J10" s="120"/>
      <c r="K10" s="120"/>
      <c r="L10" s="120"/>
      <c r="M10" s="120"/>
      <c r="N10" s="120"/>
    </row>
    <row r="11" spans="1:14" x14ac:dyDescent="0.3">
      <c r="A11" s="120"/>
      <c r="B11" s="133" t="s">
        <v>67</v>
      </c>
      <c r="C11" s="132">
        <v>4</v>
      </c>
      <c r="D11" s="132">
        <v>0</v>
      </c>
      <c r="E11" s="132">
        <v>124</v>
      </c>
      <c r="F11" s="132">
        <v>25</v>
      </c>
      <c r="G11" s="120">
        <v>12</v>
      </c>
      <c r="H11" s="120"/>
      <c r="I11" s="120"/>
      <c r="J11" s="120"/>
      <c r="K11" s="120"/>
      <c r="L11" s="120"/>
      <c r="M11" s="120"/>
      <c r="N11" s="120"/>
    </row>
    <row r="12" spans="1:14" x14ac:dyDescent="0.3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</row>
    <row r="13" spans="1:14" x14ac:dyDescent="0.3">
      <c r="A13" s="130" t="s">
        <v>63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1:14" x14ac:dyDescent="0.3">
      <c r="A14" s="120" t="s">
        <v>65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</row>
    <row r="15" spans="1:14" x14ac:dyDescent="0.3">
      <c r="A15" s="120" t="s">
        <v>68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14" x14ac:dyDescent="0.3">
      <c r="A16" s="120" t="s">
        <v>70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</row>
    <row r="17" spans="1:14" x14ac:dyDescent="0.3">
      <c r="A17" s="120" t="s">
        <v>85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</row>
    <row r="18" spans="1:14" x14ac:dyDescent="0.3">
      <c r="A18" s="120" t="s">
        <v>86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</row>
    <row r="19" spans="1:14" x14ac:dyDescent="0.3">
      <c r="A19" s="120" t="s">
        <v>88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</row>
    <row r="20" spans="1:14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</row>
    <row r="21" spans="1:14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</row>
    <row r="22" spans="1:14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535-D95A-4D36-8C1E-9289FDA2D070}">
  <dimension ref="A1:AE93"/>
  <sheetViews>
    <sheetView zoomScale="70" zoomScaleNormal="70" workbookViewId="0">
      <pane xSplit="4" ySplit="2" topLeftCell="L3" activePane="bottomRight" state="frozen"/>
      <selection pane="topRight" activeCell="D1" sqref="D1"/>
      <selection pane="bottomLeft" activeCell="A3" sqref="A3"/>
      <selection pane="bottomRight" activeCell="W2" sqref="W2:AE2"/>
    </sheetView>
  </sheetViews>
  <sheetFormatPr defaultRowHeight="14.4" x14ac:dyDescent="0.3"/>
  <cols>
    <col min="5" max="5" width="8.88671875" style="8"/>
    <col min="6" max="6" width="8.88671875" style="3"/>
    <col min="7" max="7" width="8.88671875" style="7"/>
    <col min="8" max="8" width="8.88671875" style="12"/>
    <col min="9" max="9" width="8.88671875" style="14"/>
    <col min="10" max="10" width="8.88671875" style="23"/>
    <col min="11" max="11" width="8.88671875" style="17"/>
    <col min="12" max="12" width="8.88671875" style="19" customWidth="1"/>
    <col min="13" max="13" width="8.88671875" style="21"/>
  </cols>
  <sheetData>
    <row r="1" spans="1:31" ht="15" thickBot="1" x14ac:dyDescent="0.35">
      <c r="E1" s="142" t="s">
        <v>12</v>
      </c>
      <c r="F1" s="142"/>
      <c r="G1" s="142"/>
      <c r="H1" s="142"/>
      <c r="I1" s="142"/>
      <c r="J1" s="142"/>
      <c r="K1" s="142"/>
      <c r="L1" s="142"/>
      <c r="M1" s="142"/>
      <c r="N1" s="142" t="s">
        <v>13</v>
      </c>
      <c r="O1" s="142"/>
      <c r="P1" s="142"/>
      <c r="Q1" s="142"/>
      <c r="R1" s="142"/>
      <c r="S1" s="142"/>
      <c r="T1" s="142"/>
      <c r="U1" s="142"/>
      <c r="V1" s="142"/>
      <c r="W1" s="149" t="s">
        <v>14</v>
      </c>
      <c r="X1" s="149"/>
      <c r="Y1" s="149"/>
      <c r="Z1" s="149"/>
      <c r="AA1" s="149"/>
      <c r="AB1" s="149"/>
      <c r="AC1" s="149"/>
      <c r="AD1" s="149"/>
      <c r="AE1" s="149"/>
    </row>
    <row r="2" spans="1:31" ht="15" thickBot="1" x14ac:dyDescent="0.35">
      <c r="A2" t="s">
        <v>15</v>
      </c>
      <c r="B2" t="s">
        <v>16</v>
      </c>
      <c r="C2" s="4" t="s">
        <v>0</v>
      </c>
      <c r="D2" s="71" t="s">
        <v>2</v>
      </c>
      <c r="E2" s="81" t="s">
        <v>4</v>
      </c>
      <c r="F2" s="72" t="s">
        <v>3</v>
      </c>
      <c r="G2" s="73" t="s">
        <v>5</v>
      </c>
      <c r="H2" s="74" t="s">
        <v>10</v>
      </c>
      <c r="I2" s="75" t="s">
        <v>6</v>
      </c>
      <c r="J2" s="76" t="s">
        <v>7</v>
      </c>
      <c r="K2" s="77" t="s">
        <v>8</v>
      </c>
      <c r="L2" s="78" t="s">
        <v>11</v>
      </c>
      <c r="M2" s="82" t="s">
        <v>9</v>
      </c>
      <c r="N2" s="71" t="s">
        <v>4</v>
      </c>
      <c r="O2" s="79" t="s">
        <v>3</v>
      </c>
      <c r="P2" s="79" t="s">
        <v>5</v>
      </c>
      <c r="Q2" s="79" t="s">
        <v>10</v>
      </c>
      <c r="R2" s="79" t="s">
        <v>6</v>
      </c>
      <c r="S2" s="79" t="s">
        <v>7</v>
      </c>
      <c r="T2" s="79" t="s">
        <v>8</v>
      </c>
      <c r="U2" s="79" t="s">
        <v>11</v>
      </c>
      <c r="V2" s="80" t="s">
        <v>9</v>
      </c>
      <c r="W2" s="79" t="s">
        <v>4</v>
      </c>
      <c r="X2" s="79" t="s">
        <v>3</v>
      </c>
      <c r="Y2" s="79" t="s">
        <v>5</v>
      </c>
      <c r="Z2" s="79" t="s">
        <v>10</v>
      </c>
      <c r="AA2" s="79" t="s">
        <v>6</v>
      </c>
      <c r="AB2" s="79" t="s">
        <v>7</v>
      </c>
      <c r="AC2" s="79" t="s">
        <v>8</v>
      </c>
      <c r="AD2" s="79" t="s">
        <v>11</v>
      </c>
      <c r="AE2" s="80" t="s">
        <v>9</v>
      </c>
    </row>
    <row r="3" spans="1:31" x14ac:dyDescent="0.3">
      <c r="C3" s="3">
        <v>0</v>
      </c>
      <c r="D3" s="146">
        <v>1</v>
      </c>
      <c r="E3" s="83">
        <f>'[1]Sheet 1'!$F$16</f>
        <v>10</v>
      </c>
      <c r="F3" s="26">
        <f>'[1]Sheet 1'!$F$3+'[1]Sheet 1'!$F$4+'[1]Sheet 1'!$F$5+'[1]Sheet 1'!$F$6</f>
        <v>360</v>
      </c>
      <c r="G3" s="27"/>
      <c r="H3" s="28"/>
      <c r="I3" s="29">
        <f>'[1]Sheet 1'!$F$31+'[1]Sheet 1'!$F$32+'[1]Sheet 1'!$F$34+'[1]Sheet 1'!$F$55+'[1]Sheet 1'!$F$111</f>
        <v>3.9650000000000003</v>
      </c>
      <c r="J3" s="30">
        <f>'[1]Sheet 1'!$F$2+'[1]Sheet 1'!$F$7+'[1]Sheet 1'!$F$8+'[1]Sheet 1'!$F$9+'[1]Sheet 1'!$F$10+'[1]Sheet 1'!$F$11+'[1]Sheet 1'!$F$12+'[1]Sheet 1'!$F$13+'[1]Sheet 1'!$F$14+'[1]Sheet 1'!$F$15+'[1]Sheet 1'!$F$17+'[1]Sheet 1'!$F$27+'[1]Sheet 1'!$F$28+'[1]Sheet 1'!$F$30+'[1]Sheet 1'!$F$37+'[1]Sheet 1'!$F$38</f>
        <v>166.84299999999999</v>
      </c>
      <c r="K3" s="31"/>
      <c r="L3" s="32"/>
      <c r="M3" s="84"/>
      <c r="N3" s="91">
        <v>0.28999999999999998</v>
      </c>
      <c r="O3" s="33">
        <v>0.28999999999999998</v>
      </c>
      <c r="P3" s="33">
        <v>0.56000000000000005</v>
      </c>
      <c r="Q3" s="33">
        <v>1</v>
      </c>
      <c r="R3" s="33">
        <v>0.33</v>
      </c>
      <c r="S3" s="33">
        <v>0.25</v>
      </c>
      <c r="T3" s="33">
        <v>1</v>
      </c>
      <c r="U3" s="33">
        <v>1</v>
      </c>
      <c r="V3" s="70">
        <v>1</v>
      </c>
      <c r="W3" s="34">
        <f>E3*N3</f>
        <v>2.9</v>
      </c>
      <c r="X3" s="34">
        <f t="shared" ref="X3:AE3" si="0">F3*O3</f>
        <v>104.39999999999999</v>
      </c>
      <c r="Y3" s="34">
        <f t="shared" si="0"/>
        <v>0</v>
      </c>
      <c r="Z3" s="34">
        <f t="shared" si="0"/>
        <v>0</v>
      </c>
      <c r="AA3" s="34">
        <f t="shared" si="0"/>
        <v>1.3084500000000001</v>
      </c>
      <c r="AB3" s="34">
        <f t="shared" si="0"/>
        <v>41.710749999999997</v>
      </c>
      <c r="AC3" s="34">
        <f t="shared" si="0"/>
        <v>0</v>
      </c>
      <c r="AD3" s="34">
        <f t="shared" si="0"/>
        <v>0</v>
      </c>
      <c r="AE3" s="35">
        <f t="shared" si="0"/>
        <v>0</v>
      </c>
    </row>
    <row r="4" spans="1:31" x14ac:dyDescent="0.3">
      <c r="C4" s="3">
        <v>1</v>
      </c>
      <c r="D4" s="147"/>
      <c r="E4" s="85"/>
      <c r="F4" s="36"/>
      <c r="G4" s="37"/>
      <c r="H4" s="38"/>
      <c r="I4" s="39"/>
      <c r="J4" s="40"/>
      <c r="K4" s="41"/>
      <c r="L4" s="42"/>
      <c r="M4" s="86"/>
      <c r="N4" s="92"/>
      <c r="O4" s="43"/>
      <c r="P4" s="43"/>
      <c r="Q4" s="43"/>
      <c r="R4" s="43"/>
      <c r="S4" s="43"/>
      <c r="T4" s="43"/>
      <c r="U4" s="43"/>
      <c r="V4" s="56"/>
      <c r="W4" s="44"/>
      <c r="X4" s="44"/>
      <c r="Y4" s="44"/>
      <c r="Z4" s="44"/>
      <c r="AA4" s="44"/>
      <c r="AB4" s="44"/>
      <c r="AC4" s="44"/>
      <c r="AD4" s="44"/>
      <c r="AE4" s="45"/>
    </row>
    <row r="5" spans="1:31" x14ac:dyDescent="0.3">
      <c r="C5" s="3">
        <v>2</v>
      </c>
      <c r="D5" s="147"/>
      <c r="E5" s="85"/>
      <c r="F5" s="36"/>
      <c r="G5" s="37"/>
      <c r="H5" s="38"/>
      <c r="I5" s="39"/>
      <c r="J5" s="40"/>
      <c r="K5" s="41"/>
      <c r="L5" s="42"/>
      <c r="M5" s="86"/>
      <c r="N5" s="92"/>
      <c r="O5" s="43"/>
      <c r="P5" s="43"/>
      <c r="Q5" s="43"/>
      <c r="R5" s="43"/>
      <c r="S5" s="43"/>
      <c r="T5" s="43"/>
      <c r="U5" s="43"/>
      <c r="V5" s="56"/>
      <c r="W5" s="44"/>
      <c r="X5" s="44"/>
      <c r="Y5" s="44"/>
      <c r="Z5" s="44"/>
      <c r="AA5" s="44"/>
      <c r="AB5" s="44"/>
      <c r="AC5" s="44"/>
      <c r="AD5" s="44"/>
      <c r="AE5" s="45"/>
    </row>
    <row r="6" spans="1:31" x14ac:dyDescent="0.3">
      <c r="C6" s="3">
        <v>3</v>
      </c>
      <c r="D6" s="147"/>
      <c r="E6" s="85"/>
      <c r="F6" s="36"/>
      <c r="G6" s="37"/>
      <c r="H6" s="38"/>
      <c r="I6" s="39"/>
      <c r="J6" s="40"/>
      <c r="K6" s="41"/>
      <c r="L6" s="42"/>
      <c r="M6" s="86"/>
      <c r="N6" s="92"/>
      <c r="O6" s="43"/>
      <c r="P6" s="43"/>
      <c r="Q6" s="43"/>
      <c r="R6" s="43"/>
      <c r="S6" s="43"/>
      <c r="T6" s="43"/>
      <c r="U6" s="43"/>
      <c r="V6" s="56"/>
      <c r="W6" s="44"/>
      <c r="X6" s="44"/>
      <c r="Y6" s="44"/>
      <c r="Z6" s="44"/>
      <c r="AA6" s="44"/>
      <c r="AB6" s="44"/>
      <c r="AC6" s="44"/>
      <c r="AD6" s="44"/>
      <c r="AE6" s="45"/>
    </row>
    <row r="7" spans="1:31" x14ac:dyDescent="0.3">
      <c r="C7" s="3">
        <v>4</v>
      </c>
      <c r="D7" s="147"/>
      <c r="E7" s="85"/>
      <c r="F7" s="36"/>
      <c r="G7" s="37"/>
      <c r="H7" s="38"/>
      <c r="I7" s="39"/>
      <c r="J7" s="40"/>
      <c r="K7" s="41"/>
      <c r="L7" s="42"/>
      <c r="M7" s="86"/>
      <c r="N7" s="92"/>
      <c r="O7" s="43"/>
      <c r="P7" s="43"/>
      <c r="Q7" s="43"/>
      <c r="R7" s="43"/>
      <c r="S7" s="43"/>
      <c r="T7" s="43"/>
      <c r="U7" s="43"/>
      <c r="V7" s="56"/>
      <c r="W7" s="44"/>
      <c r="X7" s="44"/>
      <c r="Y7" s="44"/>
      <c r="Z7" s="44"/>
      <c r="AA7" s="44"/>
      <c r="AB7" s="44"/>
      <c r="AC7" s="44"/>
      <c r="AD7" s="44"/>
      <c r="AE7" s="45"/>
    </row>
    <row r="8" spans="1:31" x14ac:dyDescent="0.3">
      <c r="C8" s="3">
        <v>5</v>
      </c>
      <c r="D8" s="147"/>
      <c r="E8" s="85"/>
      <c r="F8" s="36"/>
      <c r="G8" s="37"/>
      <c r="H8" s="38"/>
      <c r="I8" s="39"/>
      <c r="J8" s="40"/>
      <c r="K8" s="41"/>
      <c r="L8" s="42"/>
      <c r="M8" s="86"/>
      <c r="N8" s="92"/>
      <c r="O8" s="43"/>
      <c r="P8" s="43"/>
      <c r="Q8" s="43"/>
      <c r="R8" s="43"/>
      <c r="S8" s="43"/>
      <c r="T8" s="43"/>
      <c r="U8" s="43"/>
      <c r="V8" s="56"/>
      <c r="W8" s="44"/>
      <c r="X8" s="44"/>
      <c r="Y8" s="44"/>
      <c r="Z8" s="44"/>
      <c r="AA8" s="44"/>
      <c r="AB8" s="44"/>
      <c r="AC8" s="44"/>
      <c r="AD8" s="44"/>
      <c r="AE8" s="45"/>
    </row>
    <row r="9" spans="1:31" ht="15" thickBot="1" x14ac:dyDescent="0.35">
      <c r="C9" s="3">
        <v>11</v>
      </c>
      <c r="D9" s="148"/>
      <c r="E9" s="87"/>
      <c r="F9" s="46"/>
      <c r="G9" s="47"/>
      <c r="H9" s="48"/>
      <c r="I9" s="49"/>
      <c r="J9" s="50"/>
      <c r="K9" s="51"/>
      <c r="L9" s="52"/>
      <c r="M9" s="88"/>
      <c r="N9" s="93"/>
      <c r="O9" s="53"/>
      <c r="P9" s="53"/>
      <c r="Q9" s="53"/>
      <c r="R9" s="53"/>
      <c r="S9" s="53"/>
      <c r="T9" s="53"/>
      <c r="U9" s="53"/>
      <c r="V9" s="57"/>
      <c r="W9" s="54"/>
      <c r="X9" s="54"/>
      <c r="Y9" s="54"/>
      <c r="Z9" s="54"/>
      <c r="AA9" s="54"/>
      <c r="AB9" s="54"/>
      <c r="AC9" s="54"/>
      <c r="AD9" s="54"/>
      <c r="AE9" s="55"/>
    </row>
    <row r="10" spans="1:31" x14ac:dyDescent="0.3">
      <c r="C10" s="2">
        <v>9</v>
      </c>
      <c r="D10" s="146">
        <v>2</v>
      </c>
      <c r="E10" s="83">
        <f>'[1]Sheet 1'!$F$44</f>
        <v>3.5</v>
      </c>
      <c r="F10" s="26">
        <f>'[1]Sheet 1'!$F$39+'[1]Sheet 1'!$F$40+'[1]Sheet 1'!$F$42+'[1]Sheet 1'!$F$43+'[1]Sheet 1'!$F$61+'[1]Sheet 1'!$F$62+'[1]Sheet 1'!$F$89+'[1]Sheet 1'!$F$90+'[1]Sheet 1'!$F$91</f>
        <v>76</v>
      </c>
      <c r="G10" s="27"/>
      <c r="H10" s="28"/>
      <c r="I10" s="29">
        <f>'[1]Sheet 1'!$F$54+'[1]Sheet 1'!$F$81+'[1]Sheet 1'!$F$109</f>
        <v>90.3</v>
      </c>
      <c r="J10" s="30">
        <v>168.04699999999997</v>
      </c>
      <c r="K10" s="31"/>
      <c r="L10" s="32"/>
      <c r="M10" s="84"/>
      <c r="N10" s="91">
        <v>0.28999999999999998</v>
      </c>
      <c r="O10" s="33">
        <v>0.28999999999999998</v>
      </c>
      <c r="P10" s="33">
        <v>0.56000000000000005</v>
      </c>
      <c r="Q10" s="33">
        <v>1</v>
      </c>
      <c r="R10" s="33">
        <v>0.33</v>
      </c>
      <c r="S10" s="33">
        <v>0.25</v>
      </c>
      <c r="T10" s="33">
        <v>1</v>
      </c>
      <c r="U10" s="33">
        <v>1</v>
      </c>
      <c r="V10" s="70">
        <v>1</v>
      </c>
      <c r="W10" s="34">
        <f t="shared" ref="W10:W12" si="1">E10*N10</f>
        <v>1.0149999999999999</v>
      </c>
      <c r="X10" s="34">
        <f t="shared" ref="X10:X12" si="2">F10*O10</f>
        <v>22.04</v>
      </c>
      <c r="Y10" s="34">
        <f t="shared" ref="Y10:Y12" si="3">G10*P10</f>
        <v>0</v>
      </c>
      <c r="Z10" s="34">
        <f t="shared" ref="Z10:Z12" si="4">H10*Q10</f>
        <v>0</v>
      </c>
      <c r="AA10" s="34">
        <f t="shared" ref="AA10:AA12" si="5">I10*R10</f>
        <v>29.798999999999999</v>
      </c>
      <c r="AB10" s="34">
        <f t="shared" ref="AB10:AB12" si="6">J10*S10</f>
        <v>42.011749999999992</v>
      </c>
      <c r="AC10" s="34">
        <f t="shared" ref="AC10:AC12" si="7">K10*T10</f>
        <v>0</v>
      </c>
      <c r="AD10" s="34">
        <f t="shared" ref="AD10:AD12" si="8">L10*U10</f>
        <v>0</v>
      </c>
      <c r="AE10" s="35">
        <f t="shared" ref="AE10:AE12" si="9">M10*V10</f>
        <v>0</v>
      </c>
    </row>
    <row r="11" spans="1:31" ht="15" thickBot="1" x14ac:dyDescent="0.35">
      <c r="C11" s="2">
        <v>10</v>
      </c>
      <c r="D11" s="148"/>
      <c r="E11" s="87"/>
      <c r="F11" s="46"/>
      <c r="G11" s="47"/>
      <c r="H11" s="48"/>
      <c r="I11" s="49"/>
      <c r="J11" s="50"/>
      <c r="K11" s="51"/>
      <c r="L11" s="52"/>
      <c r="M11" s="88"/>
      <c r="N11" s="93"/>
      <c r="O11" s="53"/>
      <c r="P11" s="53"/>
      <c r="Q11" s="53"/>
      <c r="R11" s="53"/>
      <c r="S11" s="53"/>
      <c r="T11" s="53"/>
      <c r="U11" s="53"/>
      <c r="V11" s="57"/>
      <c r="W11" s="54"/>
      <c r="X11" s="54"/>
      <c r="Y11" s="54"/>
      <c r="Z11" s="54"/>
      <c r="AA11" s="54"/>
      <c r="AB11" s="54"/>
      <c r="AC11" s="54"/>
      <c r="AD11" s="54"/>
      <c r="AE11" s="55"/>
    </row>
    <row r="12" spans="1:31" x14ac:dyDescent="0.3">
      <c r="C12" s="1">
        <v>6</v>
      </c>
      <c r="D12" s="146">
        <v>3</v>
      </c>
      <c r="E12" s="83">
        <f>'[1]Sheet 1'!$F$25</f>
        <v>5</v>
      </c>
      <c r="F12" s="26">
        <v>0</v>
      </c>
      <c r="G12" s="27">
        <f>'[1]Sheet 1'!$F$19</f>
        <v>34</v>
      </c>
      <c r="H12" s="28"/>
      <c r="I12" s="29"/>
      <c r="J12" s="30">
        <f>'[1]Sheet 1'!$F$18+'[1]Sheet 1'!$F$20+'[1]Sheet 1'!$F$21+'[1]Sheet 1'!$F$22+'[1]Sheet 1'!$F$23+'[1]Sheet 1'!$F$24+'[1]Sheet 1'!$F$26</f>
        <v>166.49600000000001</v>
      </c>
      <c r="K12" s="31"/>
      <c r="L12" s="32"/>
      <c r="M12" s="84"/>
      <c r="N12" s="91">
        <v>0.28999999999999998</v>
      </c>
      <c r="O12" s="33">
        <v>0.28999999999999998</v>
      </c>
      <c r="P12" s="33">
        <v>0.56000000000000005</v>
      </c>
      <c r="Q12" s="33">
        <v>1</v>
      </c>
      <c r="R12" s="33">
        <v>0.33</v>
      </c>
      <c r="S12" s="33">
        <v>0.25</v>
      </c>
      <c r="T12" s="33">
        <v>1</v>
      </c>
      <c r="U12" s="33">
        <v>1</v>
      </c>
      <c r="V12" s="70">
        <v>1</v>
      </c>
      <c r="W12" s="34">
        <f t="shared" si="1"/>
        <v>1.45</v>
      </c>
      <c r="X12" s="34">
        <f t="shared" si="2"/>
        <v>0</v>
      </c>
      <c r="Y12" s="34">
        <f t="shared" si="3"/>
        <v>19.040000000000003</v>
      </c>
      <c r="Z12" s="34">
        <f t="shared" si="4"/>
        <v>0</v>
      </c>
      <c r="AA12" s="34">
        <f t="shared" si="5"/>
        <v>0</v>
      </c>
      <c r="AB12" s="34">
        <f t="shared" si="6"/>
        <v>41.624000000000002</v>
      </c>
      <c r="AC12" s="34">
        <f t="shared" si="7"/>
        <v>0</v>
      </c>
      <c r="AD12" s="34">
        <f t="shared" si="8"/>
        <v>0</v>
      </c>
      <c r="AE12" s="35">
        <f t="shared" si="9"/>
        <v>0</v>
      </c>
    </row>
    <row r="13" spans="1:31" x14ac:dyDescent="0.3">
      <c r="C13" s="1">
        <v>7</v>
      </c>
      <c r="D13" s="147"/>
      <c r="E13" s="85"/>
      <c r="F13" s="36"/>
      <c r="G13" s="37"/>
      <c r="H13" s="38"/>
      <c r="I13" s="39"/>
      <c r="J13" s="40"/>
      <c r="K13" s="41"/>
      <c r="L13" s="42"/>
      <c r="M13" s="86"/>
      <c r="N13" s="92"/>
      <c r="O13" s="43"/>
      <c r="P13" s="43"/>
      <c r="Q13" s="43"/>
      <c r="R13" s="43"/>
      <c r="S13" s="43"/>
      <c r="T13" s="43"/>
      <c r="U13" s="43"/>
      <c r="V13" s="56"/>
      <c r="W13" s="43"/>
      <c r="X13" s="43"/>
      <c r="Y13" s="43"/>
      <c r="Z13" s="43"/>
      <c r="AA13" s="43"/>
      <c r="AB13" s="43"/>
      <c r="AC13" s="43"/>
      <c r="AD13" s="43"/>
      <c r="AE13" s="56"/>
    </row>
    <row r="14" spans="1:31" ht="15" thickBot="1" x14ac:dyDescent="0.35">
      <c r="C14" s="1">
        <v>8</v>
      </c>
      <c r="D14" s="148"/>
      <c r="E14" s="87"/>
      <c r="F14" s="46"/>
      <c r="G14" s="47"/>
      <c r="H14" s="48"/>
      <c r="I14" s="49"/>
      <c r="J14" s="50"/>
      <c r="K14" s="51"/>
      <c r="L14" s="52"/>
      <c r="M14" s="88"/>
      <c r="N14" s="93"/>
      <c r="O14" s="53"/>
      <c r="P14" s="53"/>
      <c r="Q14" s="53"/>
      <c r="R14" s="53"/>
      <c r="S14" s="53"/>
      <c r="T14" s="53"/>
      <c r="U14" s="53"/>
      <c r="V14" s="57"/>
      <c r="W14" s="53"/>
      <c r="X14" s="53"/>
      <c r="Y14" s="53"/>
      <c r="Z14" s="53"/>
      <c r="AA14" s="53"/>
      <c r="AB14" s="53"/>
      <c r="AC14" s="53"/>
      <c r="AD14" s="53"/>
      <c r="AE14" s="57"/>
    </row>
    <row r="15" spans="1:31" x14ac:dyDescent="0.3">
      <c r="A15">
        <v>112.5115</v>
      </c>
      <c r="B15">
        <v>-2.6197666669999999</v>
      </c>
      <c r="C15" s="6">
        <v>13</v>
      </c>
      <c r="D15" s="146">
        <v>4</v>
      </c>
      <c r="E15" s="83">
        <f>'[1]Sheet 1'!$F$208+'[1]Sheet 1'!$F$211+'[1]Sheet 1'!$F$217+'[1]Sheet 1'!$F$218+'[1]Sheet 1'!$F$230</f>
        <v>17.399999999999999</v>
      </c>
      <c r="F15" s="26">
        <f>'[1]Sheet 1'!$F$201</f>
        <v>0</v>
      </c>
      <c r="G15" s="27"/>
      <c r="H15" s="28"/>
      <c r="I15" s="29"/>
      <c r="J15" s="30">
        <v>96.453999999999994</v>
      </c>
      <c r="K15" s="31"/>
      <c r="L15" s="32"/>
      <c r="M15" s="84"/>
      <c r="N15" s="91">
        <v>0.28999999999999998</v>
      </c>
      <c r="O15" s="33">
        <v>0.28999999999999998</v>
      </c>
      <c r="P15" s="33">
        <v>0.56000000000000005</v>
      </c>
      <c r="Q15" s="33">
        <v>1</v>
      </c>
      <c r="R15" s="33">
        <v>0.33</v>
      </c>
      <c r="S15" s="33">
        <v>0.25</v>
      </c>
      <c r="T15" s="33">
        <v>1</v>
      </c>
      <c r="U15" s="33">
        <v>1</v>
      </c>
      <c r="V15" s="70">
        <v>1</v>
      </c>
      <c r="W15" s="34">
        <f t="shared" ref="W15" si="10">E15*N15</f>
        <v>5.0459999999999994</v>
      </c>
      <c r="X15" s="34">
        <f t="shared" ref="X15" si="11">F15*O15</f>
        <v>0</v>
      </c>
      <c r="Y15" s="34">
        <f t="shared" ref="Y15" si="12">G15*P15</f>
        <v>0</v>
      </c>
      <c r="Z15" s="34">
        <f t="shared" ref="Z15" si="13">H15*Q15</f>
        <v>0</v>
      </c>
      <c r="AA15" s="34">
        <f t="shared" ref="AA15" si="14">I15*R15</f>
        <v>0</v>
      </c>
      <c r="AB15" s="34">
        <f t="shared" ref="AB15" si="15">J15*S15</f>
        <v>24.113499999999998</v>
      </c>
      <c r="AC15" s="34">
        <f t="shared" ref="AC15" si="16">K15*T15</f>
        <v>0</v>
      </c>
      <c r="AD15" s="34">
        <f t="shared" ref="AD15" si="17">L15*U15</f>
        <v>0</v>
      </c>
      <c r="AE15" s="35">
        <f t="shared" ref="AE15" si="18">M15*V15</f>
        <v>0</v>
      </c>
    </row>
    <row r="16" spans="1:31" x14ac:dyDescent="0.3">
      <c r="C16" s="6">
        <v>14</v>
      </c>
      <c r="D16" s="147"/>
      <c r="E16" s="85"/>
      <c r="F16" s="36"/>
      <c r="G16" s="37"/>
      <c r="H16" s="38"/>
      <c r="I16" s="39"/>
      <c r="J16" s="40"/>
      <c r="K16" s="41"/>
      <c r="L16" s="42"/>
      <c r="M16" s="86"/>
      <c r="N16" s="92"/>
      <c r="O16" s="43"/>
      <c r="P16" s="43"/>
      <c r="Q16" s="43"/>
      <c r="R16" s="43"/>
      <c r="S16" s="43"/>
      <c r="T16" s="43"/>
      <c r="U16" s="43"/>
      <c r="V16" s="56"/>
      <c r="W16" s="43"/>
      <c r="X16" s="43"/>
      <c r="Y16" s="43"/>
      <c r="Z16" s="43"/>
      <c r="AA16" s="43"/>
      <c r="AB16" s="43"/>
      <c r="AC16" s="43"/>
      <c r="AD16" s="43"/>
      <c r="AE16" s="56"/>
    </row>
    <row r="17" spans="1:31" ht="15" thickBot="1" x14ac:dyDescent="0.35">
      <c r="C17" s="6">
        <v>15</v>
      </c>
      <c r="D17" s="148"/>
      <c r="E17" s="87"/>
      <c r="F17" s="46"/>
      <c r="G17" s="47"/>
      <c r="H17" s="48"/>
      <c r="I17" s="49"/>
      <c r="J17" s="50"/>
      <c r="K17" s="51"/>
      <c r="L17" s="52"/>
      <c r="M17" s="88"/>
      <c r="N17" s="93"/>
      <c r="O17" s="53"/>
      <c r="P17" s="53"/>
      <c r="Q17" s="53"/>
      <c r="R17" s="53"/>
      <c r="S17" s="53"/>
      <c r="T17" s="53"/>
      <c r="U17" s="53"/>
      <c r="V17" s="57"/>
      <c r="W17" s="53"/>
      <c r="X17" s="53"/>
      <c r="Y17" s="53"/>
      <c r="Z17" s="53"/>
      <c r="AA17" s="53"/>
      <c r="AB17" s="53"/>
      <c r="AC17" s="53"/>
      <c r="AD17" s="53"/>
      <c r="AE17" s="57"/>
    </row>
    <row r="18" spans="1:31" x14ac:dyDescent="0.3">
      <c r="A18">
        <v>114.01245</v>
      </c>
      <c r="B18">
        <v>-2.4858166669999999</v>
      </c>
      <c r="C18" s="7">
        <v>16</v>
      </c>
      <c r="D18" s="146">
        <v>5</v>
      </c>
      <c r="E18" s="83"/>
      <c r="F18" s="26">
        <f>'[1]Sheet 1'!$F$241+'[1]Sheet 1'!$F$242+'[1]Sheet 1'!$F$257+'[1]Sheet 1'!$F$258</f>
        <v>350.06799999999998</v>
      </c>
      <c r="G18" s="27"/>
      <c r="H18" s="28"/>
      <c r="I18" s="29"/>
      <c r="J18" s="30">
        <v>84.405000000000015</v>
      </c>
      <c r="K18" s="31"/>
      <c r="L18" s="32"/>
      <c r="M18" s="84"/>
      <c r="N18" s="91">
        <v>0.28999999999999998</v>
      </c>
      <c r="O18" s="33">
        <v>0.28999999999999998</v>
      </c>
      <c r="P18" s="33">
        <v>0.56000000000000005</v>
      </c>
      <c r="Q18" s="33">
        <v>1</v>
      </c>
      <c r="R18" s="33">
        <v>0.33</v>
      </c>
      <c r="S18" s="33">
        <v>0.25</v>
      </c>
      <c r="T18" s="33">
        <v>1</v>
      </c>
      <c r="U18" s="33">
        <v>1</v>
      </c>
      <c r="V18" s="70">
        <v>1</v>
      </c>
      <c r="W18" s="34">
        <f t="shared" ref="W18" si="19">E18*N18</f>
        <v>0</v>
      </c>
      <c r="X18" s="34">
        <f t="shared" ref="X18" si="20">F18*O18</f>
        <v>101.51971999999999</v>
      </c>
      <c r="Y18" s="34">
        <f t="shared" ref="Y18" si="21">G18*P18</f>
        <v>0</v>
      </c>
      <c r="Z18" s="34">
        <f t="shared" ref="Z18" si="22">H18*Q18</f>
        <v>0</v>
      </c>
      <c r="AA18" s="34">
        <f t="shared" ref="AA18" si="23">I18*R18</f>
        <v>0</v>
      </c>
      <c r="AB18" s="34">
        <f t="shared" ref="AB18" si="24">J18*S18</f>
        <v>21.101250000000004</v>
      </c>
      <c r="AC18" s="34">
        <f t="shared" ref="AC18" si="25">K18*T18</f>
        <v>0</v>
      </c>
      <c r="AD18" s="34">
        <f t="shared" ref="AD18" si="26">L18*U18</f>
        <v>0</v>
      </c>
      <c r="AE18" s="35">
        <f t="shared" ref="AE18" si="27">M18*V18</f>
        <v>0</v>
      </c>
    </row>
    <row r="19" spans="1:31" x14ac:dyDescent="0.3">
      <c r="C19" s="7">
        <v>17</v>
      </c>
      <c r="D19" s="147"/>
      <c r="E19" s="85"/>
      <c r="F19" s="36"/>
      <c r="G19" s="37"/>
      <c r="H19" s="38"/>
      <c r="I19" s="39"/>
      <c r="J19" s="40"/>
      <c r="K19" s="41"/>
      <c r="L19" s="42"/>
      <c r="M19" s="86"/>
      <c r="N19" s="92"/>
      <c r="O19" s="43"/>
      <c r="P19" s="43"/>
      <c r="Q19" s="43"/>
      <c r="R19" s="43"/>
      <c r="S19" s="43"/>
      <c r="T19" s="43"/>
      <c r="U19" s="43"/>
      <c r="V19" s="56"/>
      <c r="W19" s="43"/>
      <c r="X19" s="43"/>
      <c r="Y19" s="43"/>
      <c r="Z19" s="43"/>
      <c r="AA19" s="43"/>
      <c r="AB19" s="43"/>
      <c r="AC19" s="43"/>
      <c r="AD19" s="43"/>
      <c r="AE19" s="56"/>
    </row>
    <row r="20" spans="1:31" x14ac:dyDescent="0.3">
      <c r="C20" s="7">
        <v>18</v>
      </c>
      <c r="D20" s="147"/>
      <c r="E20" s="85"/>
      <c r="F20" s="36"/>
      <c r="G20" s="37"/>
      <c r="H20" s="38"/>
      <c r="I20" s="39"/>
      <c r="J20" s="40"/>
      <c r="K20" s="41"/>
      <c r="L20" s="42"/>
      <c r="M20" s="86"/>
      <c r="N20" s="92"/>
      <c r="O20" s="43"/>
      <c r="P20" s="43"/>
      <c r="Q20" s="43"/>
      <c r="R20" s="43"/>
      <c r="S20" s="43"/>
      <c r="T20" s="43"/>
      <c r="U20" s="43"/>
      <c r="V20" s="56"/>
      <c r="W20" s="43"/>
      <c r="X20" s="43"/>
      <c r="Y20" s="43"/>
      <c r="Z20" s="43"/>
      <c r="AA20" s="43"/>
      <c r="AB20" s="43"/>
      <c r="AC20" s="43"/>
      <c r="AD20" s="43"/>
      <c r="AE20" s="56"/>
    </row>
    <row r="21" spans="1:31" x14ac:dyDescent="0.3">
      <c r="C21" s="7">
        <v>19</v>
      </c>
      <c r="D21" s="147"/>
      <c r="E21" s="85"/>
      <c r="F21" s="36"/>
      <c r="G21" s="37"/>
      <c r="H21" s="38"/>
      <c r="I21" s="39"/>
      <c r="J21" s="40"/>
      <c r="K21" s="41"/>
      <c r="L21" s="42"/>
      <c r="M21" s="86"/>
      <c r="N21" s="92"/>
      <c r="O21" s="43"/>
      <c r="P21" s="43"/>
      <c r="Q21" s="43"/>
      <c r="R21" s="43"/>
      <c r="S21" s="43"/>
      <c r="T21" s="43"/>
      <c r="U21" s="43"/>
      <c r="V21" s="56"/>
      <c r="W21" s="43"/>
      <c r="X21" s="43"/>
      <c r="Y21" s="43"/>
      <c r="Z21" s="43"/>
      <c r="AA21" s="43"/>
      <c r="AB21" s="43"/>
      <c r="AC21" s="43"/>
      <c r="AD21" s="43"/>
      <c r="AE21" s="56"/>
    </row>
    <row r="22" spans="1:31" x14ac:dyDescent="0.3">
      <c r="C22" s="7">
        <v>20</v>
      </c>
      <c r="D22" s="147"/>
      <c r="E22" s="85"/>
      <c r="F22" s="36"/>
      <c r="G22" s="37"/>
      <c r="H22" s="38"/>
      <c r="I22" s="39"/>
      <c r="J22" s="40"/>
      <c r="K22" s="41"/>
      <c r="L22" s="42"/>
      <c r="M22" s="86"/>
      <c r="N22" s="92"/>
      <c r="O22" s="43"/>
      <c r="P22" s="43"/>
      <c r="Q22" s="43"/>
      <c r="R22" s="43"/>
      <c r="S22" s="43"/>
      <c r="T22" s="43"/>
      <c r="U22" s="43"/>
      <c r="V22" s="56"/>
      <c r="W22" s="43"/>
      <c r="X22" s="43"/>
      <c r="Y22" s="43"/>
      <c r="Z22" s="43"/>
      <c r="AA22" s="43"/>
      <c r="AB22" s="43"/>
      <c r="AC22" s="43"/>
      <c r="AD22" s="43"/>
      <c r="AE22" s="56"/>
    </row>
    <row r="23" spans="1:31" ht="15" thickBot="1" x14ac:dyDescent="0.35">
      <c r="C23" s="7">
        <v>21</v>
      </c>
      <c r="D23" s="148"/>
      <c r="E23" s="87"/>
      <c r="F23" s="46"/>
      <c r="G23" s="47"/>
      <c r="H23" s="48"/>
      <c r="I23" s="49"/>
      <c r="J23" s="50"/>
      <c r="K23" s="51"/>
      <c r="L23" s="52"/>
      <c r="M23" s="88"/>
      <c r="N23" s="93"/>
      <c r="O23" s="53"/>
      <c r="P23" s="53"/>
      <c r="Q23" s="53"/>
      <c r="R23" s="53"/>
      <c r="S23" s="53"/>
      <c r="T23" s="53"/>
      <c r="U23" s="53"/>
      <c r="V23" s="57"/>
      <c r="W23" s="53"/>
      <c r="X23" s="53"/>
      <c r="Y23" s="53"/>
      <c r="Z23" s="53"/>
      <c r="AA23" s="53"/>
      <c r="AB23" s="53"/>
      <c r="AC23" s="53"/>
      <c r="AD23" s="53"/>
      <c r="AE23" s="57"/>
    </row>
    <row r="24" spans="1:31" x14ac:dyDescent="0.3">
      <c r="A24">
        <v>115.2663167</v>
      </c>
      <c r="B24">
        <v>-1.6124499999999999</v>
      </c>
      <c r="C24" s="8">
        <v>36</v>
      </c>
      <c r="D24" s="146">
        <v>7</v>
      </c>
      <c r="E24" s="83"/>
      <c r="F24" s="26">
        <f>'[1]Sheet 1'!$F$284</f>
        <v>7</v>
      </c>
      <c r="G24" s="27">
        <f>'[1]Sheet 1'!$F$285+'[1]Sheet 1'!$F$286+'[1]Sheet 1'!$F$287+'[1]Sheet 1'!$F$288</f>
        <v>156.304</v>
      </c>
      <c r="H24" s="28"/>
      <c r="I24" s="29"/>
      <c r="J24" s="30">
        <f>'[1]Sheet 1'!$F$275+'[1]Sheet 1'!$F$279+'[1]Sheet 1'!$F$280+'[1]Sheet 1'!$F$281+'[1]Sheet 1'!$F$282+'[1]Sheet 1'!$F$283+'[1]Sheet 1'!$F$289</f>
        <v>11.56</v>
      </c>
      <c r="K24" s="31"/>
      <c r="L24" s="32"/>
      <c r="M24" s="84"/>
      <c r="N24" s="91">
        <v>0.28999999999999998</v>
      </c>
      <c r="O24" s="33">
        <v>0.28999999999999998</v>
      </c>
      <c r="P24" s="33">
        <v>0.56000000000000005</v>
      </c>
      <c r="Q24" s="33">
        <v>1</v>
      </c>
      <c r="R24" s="33">
        <v>0.33</v>
      </c>
      <c r="S24" s="33">
        <v>0.25</v>
      </c>
      <c r="T24" s="33">
        <v>1</v>
      </c>
      <c r="U24" s="33">
        <v>1</v>
      </c>
      <c r="V24" s="70">
        <v>1</v>
      </c>
      <c r="W24" s="34">
        <f t="shared" ref="W24" si="28">E24*N24</f>
        <v>0</v>
      </c>
      <c r="X24" s="34">
        <f t="shared" ref="X24" si="29">F24*O24</f>
        <v>2.0299999999999998</v>
      </c>
      <c r="Y24" s="34">
        <f t="shared" ref="Y24" si="30">G24*P24</f>
        <v>87.530240000000006</v>
      </c>
      <c r="Z24" s="34">
        <f t="shared" ref="Z24" si="31">H24*Q24</f>
        <v>0</v>
      </c>
      <c r="AA24" s="34">
        <f t="shared" ref="AA24" si="32">I24*R24</f>
        <v>0</v>
      </c>
      <c r="AB24" s="34">
        <f t="shared" ref="AB24" si="33">J24*S24</f>
        <v>2.89</v>
      </c>
      <c r="AC24" s="34">
        <f t="shared" ref="AC24" si="34">K24*T24</f>
        <v>0</v>
      </c>
      <c r="AD24" s="34">
        <f t="shared" ref="AD24" si="35">L24*U24</f>
        <v>0</v>
      </c>
      <c r="AE24" s="35">
        <f t="shared" ref="AE24" si="36">M24*V24</f>
        <v>0</v>
      </c>
    </row>
    <row r="25" spans="1:31" x14ac:dyDescent="0.3">
      <c r="C25" s="8">
        <v>37</v>
      </c>
      <c r="D25" s="147"/>
      <c r="E25" s="85"/>
      <c r="F25" s="36"/>
      <c r="G25" s="37"/>
      <c r="H25" s="38"/>
      <c r="I25" s="39"/>
      <c r="J25" s="40"/>
      <c r="K25" s="41"/>
      <c r="L25" s="42"/>
      <c r="M25" s="86"/>
      <c r="N25" s="92"/>
      <c r="O25" s="43"/>
      <c r="P25" s="43"/>
      <c r="Q25" s="43"/>
      <c r="R25" s="43"/>
      <c r="S25" s="43"/>
      <c r="T25" s="43"/>
      <c r="U25" s="43"/>
      <c r="V25" s="56"/>
      <c r="W25" s="43"/>
      <c r="X25" s="43"/>
      <c r="Y25" s="43"/>
      <c r="Z25" s="43"/>
      <c r="AA25" s="43"/>
      <c r="AB25" s="43"/>
      <c r="AC25" s="43"/>
      <c r="AD25" s="43"/>
      <c r="AE25" s="56"/>
    </row>
    <row r="26" spans="1:31" ht="15" thickBot="1" x14ac:dyDescent="0.35">
      <c r="C26" s="8">
        <v>38</v>
      </c>
      <c r="D26" s="148"/>
      <c r="E26" s="87"/>
      <c r="F26" s="46"/>
      <c r="G26" s="47"/>
      <c r="H26" s="48"/>
      <c r="I26" s="49"/>
      <c r="J26" s="50"/>
      <c r="K26" s="51"/>
      <c r="L26" s="52"/>
      <c r="M26" s="88"/>
      <c r="N26" s="93"/>
      <c r="O26" s="53"/>
      <c r="P26" s="53"/>
      <c r="Q26" s="53"/>
      <c r="R26" s="53"/>
      <c r="S26" s="53"/>
      <c r="T26" s="53"/>
      <c r="U26" s="53"/>
      <c r="V26" s="57"/>
      <c r="W26" s="53"/>
      <c r="X26" s="53"/>
      <c r="Y26" s="53"/>
      <c r="Z26" s="53"/>
      <c r="AA26" s="53"/>
      <c r="AB26" s="53"/>
      <c r="AC26" s="53"/>
      <c r="AD26" s="53"/>
      <c r="AE26" s="57"/>
    </row>
    <row r="27" spans="1:31" ht="15" thickBot="1" x14ac:dyDescent="0.35">
      <c r="C27" s="24" t="s">
        <v>17</v>
      </c>
      <c r="D27" s="58">
        <v>6</v>
      </c>
      <c r="E27" s="89">
        <f>'[1]Sheet 1'!$F$156</f>
        <v>2.4</v>
      </c>
      <c r="F27" s="60">
        <f>'[1]Sheet 1'!$F$138+'[1]Sheet 1'!$F$143+'[1]Sheet 1'!$F$144+'[1]Sheet 1'!$F$145+'[1]Sheet 1'!$F$146+'[1]Sheet 1'!$F$151+'[1]Sheet 1'!$F$152+'[1]Sheet 1'!$F$153+'[1]Sheet 1'!$F$155+'[1]Sheet 1'!$F$160+'[1]Sheet 1'!$F$163+'[1]Sheet 1'!$F$164</f>
        <v>674.2</v>
      </c>
      <c r="G27" s="61"/>
      <c r="H27" s="62"/>
      <c r="I27" s="63">
        <f>'[1]Sheet 1'!$F$141</f>
        <v>30</v>
      </c>
      <c r="J27" s="64">
        <v>143.15600000000001</v>
      </c>
      <c r="K27" s="65"/>
      <c r="L27" s="66"/>
      <c r="M27" s="90"/>
      <c r="N27" s="91">
        <v>0.28999999999999998</v>
      </c>
      <c r="O27" s="33">
        <v>0.28999999999999998</v>
      </c>
      <c r="P27" s="33">
        <v>0.56000000000000005</v>
      </c>
      <c r="Q27" s="33">
        <v>1</v>
      </c>
      <c r="R27" s="33">
        <v>0.33</v>
      </c>
      <c r="S27" s="33">
        <v>0.25</v>
      </c>
      <c r="T27" s="33">
        <v>1</v>
      </c>
      <c r="U27" s="33">
        <v>1</v>
      </c>
      <c r="V27" s="70">
        <v>1</v>
      </c>
      <c r="W27" s="34">
        <f t="shared" ref="W27:W28" si="37">E27*N27</f>
        <v>0.69599999999999995</v>
      </c>
      <c r="X27" s="34">
        <f t="shared" ref="X27:X28" si="38">F27*O27</f>
        <v>195.518</v>
      </c>
      <c r="Y27" s="34">
        <f t="shared" ref="Y27:Y28" si="39">G27*P27</f>
        <v>0</v>
      </c>
      <c r="Z27" s="34">
        <f t="shared" ref="Z27:Z28" si="40">H27*Q27</f>
        <v>0</v>
      </c>
      <c r="AA27" s="34">
        <f t="shared" ref="AA27:AA28" si="41">I27*R27</f>
        <v>9.9</v>
      </c>
      <c r="AB27" s="34">
        <f t="shared" ref="AB27:AB28" si="42">J27*S27</f>
        <v>35.789000000000001</v>
      </c>
      <c r="AC27" s="34">
        <f t="shared" ref="AC27:AC28" si="43">K27*T27</f>
        <v>0</v>
      </c>
      <c r="AD27" s="34">
        <f t="shared" ref="AD27:AD28" si="44">L27*U27</f>
        <v>0</v>
      </c>
      <c r="AE27" s="35">
        <f t="shared" ref="AE27:AE28" si="45">M27*V27</f>
        <v>0</v>
      </c>
    </row>
    <row r="28" spans="1:31" x14ac:dyDescent="0.3">
      <c r="A28">
        <v>116.64996669999999</v>
      </c>
      <c r="B28">
        <v>-1.3733555559999999</v>
      </c>
      <c r="C28" s="95" t="s">
        <v>18</v>
      </c>
      <c r="D28" s="146">
        <v>8</v>
      </c>
      <c r="E28" s="83"/>
      <c r="F28" s="26">
        <f>'[1]Sheet 1'!$F$310+'[1]Sheet 1'!$F$311+'[1]Sheet 1'!$F$312+'[1]Sheet 1'!$F$313+'[1]Sheet 1'!$F$315</f>
        <v>265</v>
      </c>
      <c r="G28" s="27">
        <f>'[1]Sheet 1'!$F$305+'[1]Sheet 1'!$F$306+'[1]Sheet 1'!$F$307+'[1]Sheet 1'!$F$308</f>
        <v>4</v>
      </c>
      <c r="H28" s="28"/>
      <c r="I28" s="29"/>
      <c r="J28" s="30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1'!$F$304+'[1]Sheet 1'!$F$309+'[1]Sheet 1'!$F$314+'[1]Sheet 1'!$F$316+'[1]Sheet 1'!$F$317+'[1]Sheet 1'!$F$318+'[1]Sheet 1'!$F$319+'[1]Sheet 1'!$F$320+'[1]Sheet 1'!$F$321+'[1]Sheet 1'!$F$322+'[1]Sheet 1'!$F$323+'[1]Sheet 1'!$F$324+'[1]Sheet 1'!$F$325</f>
        <v>110.05</v>
      </c>
      <c r="K28" s="31"/>
      <c r="L28" s="32"/>
      <c r="M28" s="84"/>
      <c r="N28" s="91">
        <v>0.28999999999999998</v>
      </c>
      <c r="O28" s="33">
        <v>0.28999999999999998</v>
      </c>
      <c r="P28" s="33">
        <v>0.56000000000000005</v>
      </c>
      <c r="Q28" s="33">
        <v>1</v>
      </c>
      <c r="R28" s="33">
        <v>0.33</v>
      </c>
      <c r="S28" s="33">
        <v>0.25</v>
      </c>
      <c r="T28" s="33">
        <v>1</v>
      </c>
      <c r="U28" s="33">
        <v>1</v>
      </c>
      <c r="V28" s="70">
        <v>1</v>
      </c>
      <c r="W28" s="34">
        <f t="shared" si="37"/>
        <v>0</v>
      </c>
      <c r="X28" s="34">
        <f t="shared" si="38"/>
        <v>76.849999999999994</v>
      </c>
      <c r="Y28" s="34">
        <f t="shared" si="39"/>
        <v>2.2400000000000002</v>
      </c>
      <c r="Z28" s="34">
        <f t="shared" si="40"/>
        <v>0</v>
      </c>
      <c r="AA28" s="34">
        <f t="shared" si="41"/>
        <v>0</v>
      </c>
      <c r="AB28" s="34">
        <f t="shared" si="42"/>
        <v>27.512499999999999</v>
      </c>
      <c r="AC28" s="34">
        <f t="shared" si="43"/>
        <v>0</v>
      </c>
      <c r="AD28" s="34">
        <f t="shared" si="44"/>
        <v>0</v>
      </c>
      <c r="AE28" s="35">
        <f t="shared" si="45"/>
        <v>0</v>
      </c>
    </row>
    <row r="29" spans="1:31" x14ac:dyDescent="0.3">
      <c r="C29" s="17"/>
      <c r="D29" s="147"/>
      <c r="E29" s="85"/>
      <c r="F29" s="36"/>
      <c r="G29" s="37"/>
      <c r="H29" s="38"/>
      <c r="I29" s="39"/>
      <c r="J29" s="40"/>
      <c r="K29" s="41"/>
      <c r="L29" s="42"/>
      <c r="M29" s="86"/>
      <c r="N29" s="92"/>
      <c r="O29" s="43"/>
      <c r="P29" s="43"/>
      <c r="Q29" s="43"/>
      <c r="R29" s="43"/>
      <c r="S29" s="43"/>
      <c r="T29" s="43"/>
      <c r="U29" s="43"/>
      <c r="V29" s="56"/>
      <c r="W29" s="43"/>
      <c r="X29" s="43"/>
      <c r="Y29" s="43"/>
      <c r="Z29" s="43"/>
      <c r="AA29" s="43"/>
      <c r="AB29" s="43"/>
      <c r="AC29" s="43"/>
      <c r="AD29" s="43"/>
      <c r="AE29" s="56"/>
    </row>
    <row r="30" spans="1:31" x14ac:dyDescent="0.3">
      <c r="C30" s="17"/>
      <c r="D30" s="147"/>
      <c r="E30" s="85"/>
      <c r="F30" s="36"/>
      <c r="G30" s="37"/>
      <c r="H30" s="38"/>
      <c r="I30" s="39"/>
      <c r="J30" s="40"/>
      <c r="K30" s="41"/>
      <c r="L30" s="42"/>
      <c r="M30" s="86"/>
      <c r="N30" s="92"/>
      <c r="O30" s="43"/>
      <c r="P30" s="43"/>
      <c r="Q30" s="43"/>
      <c r="R30" s="43"/>
      <c r="S30" s="43"/>
      <c r="T30" s="43"/>
      <c r="U30" s="43"/>
      <c r="V30" s="56"/>
      <c r="W30" s="43"/>
      <c r="X30" s="43"/>
      <c r="Y30" s="43"/>
      <c r="Z30" s="43"/>
      <c r="AA30" s="43"/>
      <c r="AB30" s="43"/>
      <c r="AC30" s="43"/>
      <c r="AD30" s="43"/>
      <c r="AE30" s="56"/>
    </row>
    <row r="31" spans="1:31" x14ac:dyDescent="0.3">
      <c r="C31" s="17"/>
      <c r="D31" s="147"/>
      <c r="E31" s="85"/>
      <c r="F31" s="36"/>
      <c r="G31" s="37"/>
      <c r="H31" s="38"/>
      <c r="I31" s="39"/>
      <c r="J31" s="40"/>
      <c r="K31" s="41"/>
      <c r="L31" s="42"/>
      <c r="M31" s="86"/>
      <c r="N31" s="92"/>
      <c r="O31" s="43"/>
      <c r="P31" s="43"/>
      <c r="Q31" s="43"/>
      <c r="R31" s="43"/>
      <c r="S31" s="43"/>
      <c r="T31" s="43"/>
      <c r="U31" s="43"/>
      <c r="V31" s="56"/>
      <c r="W31" s="43"/>
      <c r="X31" s="43"/>
      <c r="Y31" s="43"/>
      <c r="Z31" s="43"/>
      <c r="AA31" s="43"/>
      <c r="AB31" s="43"/>
      <c r="AC31" s="43"/>
      <c r="AD31" s="43"/>
      <c r="AE31" s="56"/>
    </row>
    <row r="32" spans="1:31" x14ac:dyDescent="0.3">
      <c r="C32" s="17"/>
      <c r="D32" s="147"/>
      <c r="E32" s="85"/>
      <c r="F32" s="36"/>
      <c r="G32" s="37"/>
      <c r="H32" s="38"/>
      <c r="I32" s="39"/>
      <c r="J32" s="40"/>
      <c r="K32" s="41"/>
      <c r="L32" s="42"/>
      <c r="M32" s="86"/>
      <c r="N32" s="92"/>
      <c r="O32" s="43"/>
      <c r="P32" s="43"/>
      <c r="Q32" s="43"/>
      <c r="R32" s="43"/>
      <c r="S32" s="43"/>
      <c r="T32" s="43"/>
      <c r="U32" s="43"/>
      <c r="V32" s="56"/>
      <c r="W32" s="43"/>
      <c r="X32" s="43"/>
      <c r="Y32" s="43"/>
      <c r="Z32" s="43"/>
      <c r="AA32" s="43"/>
      <c r="AB32" s="43"/>
      <c r="AC32" s="43"/>
      <c r="AD32" s="43"/>
      <c r="AE32" s="56"/>
    </row>
    <row r="33" spans="1:31" ht="15" thickBot="1" x14ac:dyDescent="0.35">
      <c r="C33" s="17"/>
      <c r="D33" s="148"/>
      <c r="E33" s="87"/>
      <c r="F33" s="46"/>
      <c r="G33" s="47"/>
      <c r="H33" s="48"/>
      <c r="I33" s="49"/>
      <c r="J33" s="50"/>
      <c r="K33" s="51"/>
      <c r="L33" s="52"/>
      <c r="M33" s="88"/>
      <c r="N33" s="93"/>
      <c r="O33" s="53"/>
      <c r="P33" s="53"/>
      <c r="Q33" s="53"/>
      <c r="R33" s="53"/>
      <c r="S33" s="53"/>
      <c r="T33" s="53"/>
      <c r="U33" s="53"/>
      <c r="V33" s="57"/>
      <c r="W33" s="53"/>
      <c r="X33" s="53"/>
      <c r="Y33" s="53"/>
      <c r="Z33" s="53"/>
      <c r="AA33" s="53"/>
      <c r="AB33" s="53"/>
      <c r="AC33" s="53"/>
      <c r="AD33" s="53"/>
      <c r="AE33" s="57"/>
    </row>
    <row r="34" spans="1:31" x14ac:dyDescent="0.3">
      <c r="A34">
        <v>117.1382333</v>
      </c>
      <c r="B34">
        <v>-0.22314999999999999</v>
      </c>
      <c r="C34" s="96" t="s">
        <v>19</v>
      </c>
      <c r="D34" s="146">
        <v>9</v>
      </c>
      <c r="E34" s="83">
        <f>'[1]Sheet 1'!$F$354+'[1]Sheet 1'!$F$395+'[1]Sheet 1'!$F$401+'[1]Sheet 1'!$F$409</f>
        <v>2.8100000000000005</v>
      </c>
      <c r="F34" s="26">
        <f>'[1]Sheet 1'!$F$333+'[1]Sheet 1'!$F$334+'[1]Sheet 1'!$F$341+'[1]Sheet 1'!$F$342+'[1]Sheet 1'!$F$343+'[1]Sheet 1'!$F$344+'[1]Sheet 1'!$F$345+'[1]Sheet 1'!$F$346+'[1]Sheet 1'!$F$363+'[1]Sheet 1'!$F$364+'[1]Sheet 1'!$F$365+'[1]Sheet 1'!$F$370+'[1]Sheet 1'!$F$371+'[1]Sheet 1'!$F$380+'[1]Sheet 1'!$F$385+'[1]Sheet 1'!$F$386+'[1]Sheet 1'!$F$388+'[1]Sheet 1'!$F$405</f>
        <v>739.13</v>
      </c>
      <c r="G34" s="27">
        <f>'[1]Sheet 1'!$F$330+'[1]Sheet 1'!$F$331+'[1]Sheet 1'!$F$332+'[1]Sheet 1'!$F$340+'[1]Sheet 1'!$F$372+'[1]Sheet 1'!$F$373+'[1]Sheet 1'!$F$374+'[1]Sheet 1'!$F$375+'[1]Sheet 1'!$F$376+'[1]Sheet 1'!$F$377+'[1]Sheet 1'!$F$379</f>
        <v>192.21</v>
      </c>
      <c r="H34" s="28"/>
      <c r="I34" s="29"/>
      <c r="J34" s="30">
        <v>502.76099999999997</v>
      </c>
      <c r="K34" s="31"/>
      <c r="L34" s="32"/>
      <c r="M34" s="84"/>
      <c r="N34" s="91">
        <v>0.28999999999999998</v>
      </c>
      <c r="O34" s="33">
        <v>0.28999999999999998</v>
      </c>
      <c r="P34" s="33">
        <v>0.56000000000000005</v>
      </c>
      <c r="Q34" s="33">
        <v>1</v>
      </c>
      <c r="R34" s="33">
        <v>0.33</v>
      </c>
      <c r="S34" s="33">
        <v>0.25</v>
      </c>
      <c r="T34" s="33">
        <v>1</v>
      </c>
      <c r="U34" s="33">
        <v>1</v>
      </c>
      <c r="V34" s="70">
        <v>1</v>
      </c>
      <c r="W34" s="34">
        <f t="shared" ref="W34" si="46">E34*N34</f>
        <v>0.81490000000000007</v>
      </c>
      <c r="X34" s="34">
        <f t="shared" ref="X34" si="47">F34*O34</f>
        <v>214.34769999999997</v>
      </c>
      <c r="Y34" s="34">
        <f t="shared" ref="Y34" si="48">G34*P34</f>
        <v>107.63760000000002</v>
      </c>
      <c r="Z34" s="34">
        <f t="shared" ref="Z34" si="49">H34*Q34</f>
        <v>0</v>
      </c>
      <c r="AA34" s="34">
        <f t="shared" ref="AA34" si="50">I34*R34</f>
        <v>0</v>
      </c>
      <c r="AB34" s="34">
        <f t="shared" ref="AB34" si="51">J34*S34</f>
        <v>125.69024999999999</v>
      </c>
      <c r="AC34" s="34">
        <f t="shared" ref="AC34" si="52">K34*T34</f>
        <v>0</v>
      </c>
      <c r="AD34" s="34">
        <f t="shared" ref="AD34" si="53">L34*U34</f>
        <v>0</v>
      </c>
      <c r="AE34" s="35">
        <f t="shared" ref="AE34" si="54">M34*V34</f>
        <v>0</v>
      </c>
    </row>
    <row r="35" spans="1:31" x14ac:dyDescent="0.3">
      <c r="C35" s="25"/>
      <c r="D35" s="147"/>
      <c r="E35" s="85"/>
      <c r="F35" s="36"/>
      <c r="G35" s="37"/>
      <c r="H35" s="38"/>
      <c r="I35" s="39"/>
      <c r="J35" s="40"/>
      <c r="K35" s="41"/>
      <c r="L35" s="42"/>
      <c r="M35" s="86"/>
      <c r="N35" s="92"/>
      <c r="O35" s="43"/>
      <c r="P35" s="43"/>
      <c r="Q35" s="43"/>
      <c r="R35" s="43"/>
      <c r="S35" s="43"/>
      <c r="T35" s="43"/>
      <c r="U35" s="43"/>
      <c r="V35" s="56"/>
      <c r="W35" s="43"/>
      <c r="X35" s="43"/>
      <c r="Y35" s="43"/>
      <c r="Z35" s="43"/>
      <c r="AA35" s="43"/>
      <c r="AB35" s="43"/>
      <c r="AC35" s="43"/>
      <c r="AD35" s="43"/>
      <c r="AE35" s="56"/>
    </row>
    <row r="36" spans="1:31" x14ac:dyDescent="0.3">
      <c r="C36" s="25"/>
      <c r="D36" s="147"/>
      <c r="E36" s="85"/>
      <c r="F36" s="36"/>
      <c r="G36" s="37"/>
      <c r="H36" s="38"/>
      <c r="I36" s="39"/>
      <c r="J36" s="40"/>
      <c r="K36" s="41"/>
      <c r="L36" s="42"/>
      <c r="M36" s="86"/>
      <c r="N36" s="92"/>
      <c r="O36" s="43"/>
      <c r="P36" s="43"/>
      <c r="Q36" s="43"/>
      <c r="R36" s="43"/>
      <c r="S36" s="43"/>
      <c r="T36" s="43"/>
      <c r="U36" s="43"/>
      <c r="V36" s="56"/>
      <c r="W36" s="43"/>
      <c r="X36" s="43"/>
      <c r="Y36" s="43"/>
      <c r="Z36" s="43"/>
      <c r="AA36" s="43"/>
      <c r="AB36" s="43"/>
      <c r="AC36" s="43"/>
      <c r="AD36" s="43"/>
      <c r="AE36" s="56"/>
    </row>
    <row r="37" spans="1:31" x14ac:dyDescent="0.3">
      <c r="C37" s="25"/>
      <c r="D37" s="147"/>
      <c r="E37" s="85"/>
      <c r="F37" s="36"/>
      <c r="G37" s="37"/>
      <c r="H37" s="38"/>
      <c r="I37" s="39"/>
      <c r="J37" s="40"/>
      <c r="K37" s="41"/>
      <c r="L37" s="42"/>
      <c r="M37" s="86"/>
      <c r="N37" s="92"/>
      <c r="O37" s="43"/>
      <c r="P37" s="43"/>
      <c r="Q37" s="43"/>
      <c r="R37" s="43"/>
      <c r="S37" s="43"/>
      <c r="T37" s="43"/>
      <c r="U37" s="43"/>
      <c r="V37" s="56"/>
      <c r="W37" s="43"/>
      <c r="X37" s="43"/>
      <c r="Y37" s="43"/>
      <c r="Z37" s="43"/>
      <c r="AA37" s="43"/>
      <c r="AB37" s="43"/>
      <c r="AC37" s="43"/>
      <c r="AD37" s="43"/>
      <c r="AE37" s="56"/>
    </row>
    <row r="38" spans="1:31" x14ac:dyDescent="0.3">
      <c r="C38" s="25"/>
      <c r="D38" s="147"/>
      <c r="E38" s="85"/>
      <c r="F38" s="36"/>
      <c r="G38" s="37"/>
      <c r="H38" s="38"/>
      <c r="I38" s="39"/>
      <c r="J38" s="40"/>
      <c r="K38" s="41"/>
      <c r="L38" s="42"/>
      <c r="M38" s="86"/>
      <c r="N38" s="92"/>
      <c r="O38" s="43"/>
      <c r="P38" s="43"/>
      <c r="Q38" s="43"/>
      <c r="R38" s="43"/>
      <c r="S38" s="43"/>
      <c r="T38" s="43"/>
      <c r="U38" s="43"/>
      <c r="V38" s="56"/>
      <c r="W38" s="43"/>
      <c r="X38" s="43"/>
      <c r="Y38" s="43"/>
      <c r="Z38" s="43"/>
      <c r="AA38" s="43"/>
      <c r="AB38" s="43"/>
      <c r="AC38" s="43"/>
      <c r="AD38" s="43"/>
      <c r="AE38" s="56"/>
    </row>
    <row r="39" spans="1:31" ht="15" thickBot="1" x14ac:dyDescent="0.35">
      <c r="C39" s="25"/>
      <c r="D39" s="148"/>
      <c r="E39" s="87"/>
      <c r="F39" s="46"/>
      <c r="G39" s="47"/>
      <c r="H39" s="48"/>
      <c r="I39" s="49"/>
      <c r="J39" s="50"/>
      <c r="K39" s="51"/>
      <c r="L39" s="52"/>
      <c r="M39" s="88"/>
      <c r="N39" s="93"/>
      <c r="O39" s="53"/>
      <c r="P39" s="53"/>
      <c r="Q39" s="53"/>
      <c r="R39" s="53"/>
      <c r="S39" s="53"/>
      <c r="T39" s="53"/>
      <c r="U39" s="53"/>
      <c r="V39" s="57"/>
      <c r="W39" s="53"/>
      <c r="X39" s="53"/>
      <c r="Y39" s="53"/>
      <c r="Z39" s="53"/>
      <c r="AA39" s="53"/>
      <c r="AB39" s="53"/>
      <c r="AC39" s="53"/>
      <c r="AD39" s="53"/>
      <c r="AE39" s="57"/>
    </row>
    <row r="40" spans="1:31" ht="15" thickBot="1" x14ac:dyDescent="0.35">
      <c r="C40" s="97" t="s">
        <v>20</v>
      </c>
      <c r="D40" s="58">
        <v>10</v>
      </c>
      <c r="E40" s="59"/>
      <c r="F40" s="60">
        <f>'[1]Sheet 1'!$F$438+'[1]Sheet 1'!$F$451</f>
        <v>14.5</v>
      </c>
      <c r="G40" s="61">
        <f>'[1]Sheet 1'!$F$433+'[1]Sheet 1'!$F$434+'[1]Sheet 1'!$F$439+'[1]Sheet 1'!$F$444+'[1]Sheet 1'!$F$445+'[1]Sheet 1'!$F$446+'[1]Sheet 1'!$F$447+'[1]Sheet 1'!$F$448+'[1]Sheet 1'!$F$449+'[1]Sheet 1'!$F$450+'[1]Sheet 1'!$F$454+'[1]Sheet 1'!$F$455+'[1]Sheet 1'!$F$456+'[1]Sheet 1'!$F$457+'[1]Sheet 1'!$F$458+'[1]Sheet 1'!$F$459+'[1]Sheet 1'!$F$462</f>
        <v>123.72399999999999</v>
      </c>
      <c r="H40" s="62"/>
      <c r="I40" s="63">
        <f>'[1]Sheet 1'!$F$412+'[1]Sheet 1'!$F$413</f>
        <v>0.24</v>
      </c>
      <c r="J40" s="64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40" s="65"/>
      <c r="L40" s="66"/>
      <c r="M40" s="67"/>
      <c r="N40" s="94">
        <v>0.28999999999999998</v>
      </c>
      <c r="O40" s="68">
        <v>0.28999999999999998</v>
      </c>
      <c r="P40" s="68">
        <v>0.56000000000000005</v>
      </c>
      <c r="Q40" s="68">
        <v>1</v>
      </c>
      <c r="R40" s="68">
        <v>0.33</v>
      </c>
      <c r="S40" s="68">
        <v>0.25</v>
      </c>
      <c r="T40" s="68">
        <v>1</v>
      </c>
      <c r="U40" s="68">
        <v>1</v>
      </c>
      <c r="V40" s="69">
        <v>1</v>
      </c>
      <c r="W40" s="98">
        <f t="shared" ref="W40" si="55">E40*N40</f>
        <v>0</v>
      </c>
      <c r="X40" s="98">
        <f t="shared" ref="X40" si="56">F40*O40</f>
        <v>4.2050000000000001</v>
      </c>
      <c r="Y40" s="98">
        <f t="shared" ref="Y40" si="57">G40*P40</f>
        <v>69.285439999999994</v>
      </c>
      <c r="Z40" s="98">
        <f t="shared" ref="Z40" si="58">H40*Q40</f>
        <v>0</v>
      </c>
      <c r="AA40" s="98">
        <f t="shared" ref="AA40" si="59">I40*R40</f>
        <v>7.9200000000000007E-2</v>
      </c>
      <c r="AB40" s="98">
        <f t="shared" ref="AB40" si="60">J40*S40</f>
        <v>30.687249999999999</v>
      </c>
      <c r="AC40" s="98">
        <f t="shared" ref="AC40" si="61">K40*T40</f>
        <v>0</v>
      </c>
      <c r="AD40" s="98">
        <f t="shared" ref="AD40" si="62">L40*U40</f>
        <v>0</v>
      </c>
      <c r="AE40" s="99">
        <f t="shared" ref="AE40" si="63">M40*V40</f>
        <v>0</v>
      </c>
    </row>
    <row r="41" spans="1:31" x14ac:dyDescent="0.3">
      <c r="E41" s="9"/>
      <c r="F41" s="10"/>
      <c r="G41" s="15"/>
      <c r="H41" s="11"/>
      <c r="I41" s="13"/>
      <c r="J41" s="22"/>
      <c r="K41" s="16"/>
      <c r="L41" s="18"/>
      <c r="M41" s="20"/>
    </row>
    <row r="42" spans="1:31" x14ac:dyDescent="0.3">
      <c r="E42" s="9"/>
      <c r="F42" s="10"/>
      <c r="G42" s="15"/>
      <c r="H42" s="11"/>
      <c r="I42" s="13"/>
      <c r="J42" s="22"/>
      <c r="K42" s="16"/>
      <c r="L42" s="18"/>
      <c r="M42" s="20"/>
    </row>
    <row r="43" spans="1:31" x14ac:dyDescent="0.3">
      <c r="E43" s="9"/>
      <c r="F43" s="10"/>
      <c r="G43" s="15"/>
      <c r="H43" s="11"/>
      <c r="I43" s="13"/>
      <c r="J43" s="22"/>
      <c r="K43" s="16"/>
      <c r="L43" s="18"/>
      <c r="M43" s="20"/>
    </row>
    <row r="44" spans="1:31" x14ac:dyDescent="0.3">
      <c r="E44" s="9"/>
      <c r="F44" s="10"/>
      <c r="G44" s="15"/>
      <c r="H44" s="11"/>
      <c r="I44" s="13"/>
      <c r="J44" s="22"/>
      <c r="K44" s="16"/>
      <c r="L44" s="18"/>
      <c r="M44" s="20"/>
    </row>
    <row r="45" spans="1:31" x14ac:dyDescent="0.3">
      <c r="E45" s="9"/>
      <c r="F45" s="10"/>
      <c r="G45" s="15"/>
      <c r="H45" s="11"/>
      <c r="I45" s="13"/>
      <c r="J45" s="22"/>
      <c r="K45" s="16"/>
      <c r="L45" s="18"/>
      <c r="M45" s="20"/>
    </row>
    <row r="46" spans="1:31" x14ac:dyDescent="0.3">
      <c r="E46" s="9"/>
      <c r="F46" s="10"/>
      <c r="G46" s="15"/>
      <c r="H46" s="11"/>
      <c r="I46" s="13"/>
      <c r="J46" s="22"/>
      <c r="K46" s="16"/>
      <c r="L46" s="18"/>
      <c r="M46" s="20"/>
    </row>
    <row r="47" spans="1:31" x14ac:dyDescent="0.3">
      <c r="E47" s="9"/>
      <c r="F47" s="10"/>
      <c r="G47" s="15"/>
      <c r="H47" s="11"/>
      <c r="I47" s="13"/>
      <c r="J47" s="22"/>
      <c r="K47" s="16"/>
      <c r="L47" s="18"/>
      <c r="M47" s="20"/>
    </row>
    <row r="48" spans="1:31" x14ac:dyDescent="0.3">
      <c r="E48" s="9"/>
      <c r="F48" s="10"/>
      <c r="G48" s="15"/>
      <c r="H48" s="11"/>
      <c r="I48" s="13"/>
      <c r="J48" s="22"/>
      <c r="K48" s="16"/>
      <c r="L48" s="18"/>
      <c r="M48" s="20"/>
    </row>
    <row r="49" spans="5:13" x14ac:dyDescent="0.3">
      <c r="E49" s="9"/>
      <c r="F49" s="10"/>
      <c r="G49" s="15"/>
      <c r="H49" s="11"/>
      <c r="I49" s="13"/>
      <c r="J49" s="22"/>
      <c r="K49" s="16"/>
      <c r="L49" s="18"/>
      <c r="M49" s="20"/>
    </row>
    <row r="50" spans="5:13" x14ac:dyDescent="0.3">
      <c r="E50" s="9"/>
      <c r="F50" s="10"/>
      <c r="G50" s="15"/>
      <c r="H50" s="11"/>
      <c r="I50" s="13"/>
      <c r="J50" s="22"/>
      <c r="K50" s="16"/>
      <c r="L50" s="18"/>
      <c r="M50" s="20"/>
    </row>
    <row r="51" spans="5:13" x14ac:dyDescent="0.3">
      <c r="E51" s="9"/>
      <c r="F51" s="10"/>
      <c r="G51" s="15"/>
      <c r="H51" s="11"/>
      <c r="I51" s="13"/>
      <c r="J51" s="22"/>
      <c r="K51" s="16"/>
      <c r="L51" s="18"/>
      <c r="M51" s="20"/>
    </row>
    <row r="52" spans="5:13" x14ac:dyDescent="0.3">
      <c r="E52" s="9"/>
      <c r="F52" s="10"/>
      <c r="G52" s="15"/>
      <c r="H52" s="11"/>
      <c r="I52" s="13"/>
      <c r="J52" s="22"/>
      <c r="K52" s="16"/>
      <c r="L52" s="18"/>
      <c r="M52" s="20"/>
    </row>
    <row r="53" spans="5:13" x14ac:dyDescent="0.3">
      <c r="E53" s="9"/>
      <c r="F53" s="10"/>
      <c r="G53" s="15"/>
      <c r="H53" s="11"/>
      <c r="I53" s="13"/>
      <c r="J53" s="22"/>
      <c r="K53" s="16"/>
      <c r="L53" s="18"/>
      <c r="M53" s="20"/>
    </row>
    <row r="54" spans="5:13" x14ac:dyDescent="0.3">
      <c r="E54" s="9"/>
      <c r="F54" s="10"/>
      <c r="G54" s="15"/>
      <c r="H54" s="11"/>
      <c r="I54" s="13"/>
      <c r="J54" s="22"/>
      <c r="K54" s="16"/>
      <c r="L54" s="18"/>
      <c r="M54" s="20"/>
    </row>
    <row r="55" spans="5:13" x14ac:dyDescent="0.3">
      <c r="E55" s="9"/>
      <c r="F55" s="10"/>
      <c r="G55" s="15"/>
      <c r="H55" s="11"/>
      <c r="I55" s="13"/>
      <c r="J55" s="22"/>
      <c r="K55" s="16"/>
      <c r="L55" s="18"/>
      <c r="M55" s="20"/>
    </row>
    <row r="56" spans="5:13" x14ac:dyDescent="0.3">
      <c r="E56" s="9"/>
      <c r="F56" s="10"/>
      <c r="G56" s="15"/>
      <c r="H56" s="11"/>
      <c r="I56" s="13"/>
      <c r="J56" s="22"/>
      <c r="K56" s="16"/>
      <c r="L56" s="18"/>
      <c r="M56" s="20"/>
    </row>
    <row r="57" spans="5:13" x14ac:dyDescent="0.3">
      <c r="E57" s="9"/>
      <c r="F57" s="10"/>
      <c r="G57" s="15"/>
      <c r="H57" s="11"/>
      <c r="I57" s="13"/>
      <c r="J57" s="22"/>
      <c r="K57" s="16"/>
      <c r="L57" s="18"/>
      <c r="M57" s="20"/>
    </row>
    <row r="58" spans="5:13" x14ac:dyDescent="0.3">
      <c r="E58" s="9"/>
      <c r="F58" s="10"/>
      <c r="G58" s="15"/>
      <c r="H58" s="11"/>
      <c r="I58" s="13"/>
      <c r="J58" s="22"/>
      <c r="K58" s="16"/>
      <c r="L58" s="18"/>
      <c r="M58" s="20"/>
    </row>
    <row r="59" spans="5:13" x14ac:dyDescent="0.3">
      <c r="E59" s="9"/>
      <c r="F59" s="10"/>
      <c r="G59" s="15"/>
      <c r="H59" s="11"/>
      <c r="I59" s="13"/>
      <c r="J59" s="22"/>
      <c r="K59" s="16"/>
      <c r="L59" s="18"/>
      <c r="M59" s="20"/>
    </row>
    <row r="60" spans="5:13" x14ac:dyDescent="0.3">
      <c r="E60" s="9"/>
      <c r="F60" s="10"/>
      <c r="G60" s="15"/>
      <c r="H60" s="11"/>
      <c r="I60" s="13"/>
      <c r="J60" s="22"/>
      <c r="K60" s="16"/>
      <c r="L60" s="18"/>
      <c r="M60" s="20"/>
    </row>
    <row r="61" spans="5:13" x14ac:dyDescent="0.3">
      <c r="E61" s="9"/>
      <c r="F61" s="10"/>
      <c r="G61" s="15"/>
      <c r="H61" s="11"/>
      <c r="I61" s="13"/>
      <c r="J61" s="22"/>
      <c r="K61" s="16"/>
      <c r="L61" s="18"/>
      <c r="M61" s="20"/>
    </row>
    <row r="62" spans="5:13" x14ac:dyDescent="0.3">
      <c r="E62" s="9"/>
      <c r="F62" s="10"/>
      <c r="G62" s="15"/>
      <c r="H62" s="11"/>
      <c r="I62" s="13"/>
      <c r="J62" s="22"/>
      <c r="K62" s="16"/>
      <c r="L62" s="18"/>
      <c r="M62" s="20"/>
    </row>
    <row r="63" spans="5:13" x14ac:dyDescent="0.3">
      <c r="E63" s="9"/>
      <c r="F63" s="10"/>
      <c r="G63" s="15"/>
      <c r="H63" s="11"/>
      <c r="I63" s="13"/>
      <c r="J63" s="22"/>
      <c r="K63" s="16"/>
      <c r="L63" s="18"/>
      <c r="M63" s="20"/>
    </row>
    <row r="64" spans="5:13" x14ac:dyDescent="0.3">
      <c r="E64" s="9"/>
      <c r="F64" s="10"/>
      <c r="G64" s="15"/>
      <c r="H64" s="11"/>
      <c r="I64" s="13"/>
      <c r="J64" s="22"/>
      <c r="K64" s="16"/>
      <c r="L64" s="18"/>
      <c r="M64" s="20"/>
    </row>
    <row r="65" spans="5:13" x14ac:dyDescent="0.3">
      <c r="E65" s="9"/>
      <c r="F65" s="10"/>
      <c r="G65" s="15"/>
      <c r="H65" s="11"/>
      <c r="I65" s="13"/>
      <c r="J65" s="22"/>
      <c r="K65" s="16"/>
      <c r="L65" s="18"/>
      <c r="M65" s="20"/>
    </row>
    <row r="66" spans="5:13" x14ac:dyDescent="0.3">
      <c r="E66" s="9"/>
      <c r="F66" s="10"/>
      <c r="G66" s="15"/>
      <c r="H66" s="11"/>
      <c r="I66" s="13"/>
      <c r="J66" s="22"/>
      <c r="K66" s="16"/>
      <c r="L66" s="18"/>
      <c r="M66" s="20"/>
    </row>
    <row r="67" spans="5:13" x14ac:dyDescent="0.3">
      <c r="E67" s="9"/>
      <c r="F67" s="10"/>
      <c r="G67" s="15"/>
      <c r="H67" s="11"/>
      <c r="I67" s="13"/>
      <c r="J67" s="22"/>
      <c r="K67" s="16"/>
      <c r="L67" s="18"/>
      <c r="M67" s="20"/>
    </row>
    <row r="68" spans="5:13" x14ac:dyDescent="0.3">
      <c r="E68" s="9"/>
      <c r="F68" s="10"/>
      <c r="G68" s="15"/>
      <c r="H68" s="11"/>
      <c r="I68" s="13"/>
      <c r="J68" s="22"/>
      <c r="K68" s="16"/>
      <c r="L68" s="18"/>
      <c r="M68" s="20"/>
    </row>
    <row r="69" spans="5:13" x14ac:dyDescent="0.3">
      <c r="E69" s="9"/>
      <c r="F69" s="10"/>
      <c r="G69" s="15"/>
      <c r="H69" s="11"/>
      <c r="I69" s="13"/>
      <c r="J69" s="22"/>
      <c r="K69" s="16"/>
      <c r="L69" s="18"/>
      <c r="M69" s="20"/>
    </row>
    <row r="70" spans="5:13" x14ac:dyDescent="0.3">
      <c r="E70" s="9"/>
      <c r="F70" s="10"/>
      <c r="G70" s="15"/>
      <c r="H70" s="11"/>
      <c r="I70" s="13"/>
      <c r="J70" s="22"/>
      <c r="K70" s="16"/>
      <c r="L70" s="18"/>
      <c r="M70" s="20"/>
    </row>
    <row r="71" spans="5:13" x14ac:dyDescent="0.3">
      <c r="E71" s="9"/>
      <c r="F71" s="10"/>
      <c r="G71" s="15"/>
      <c r="H71" s="11"/>
      <c r="I71" s="13"/>
      <c r="J71" s="22"/>
      <c r="K71" s="16"/>
      <c r="L71" s="18"/>
      <c r="M71" s="20"/>
    </row>
    <row r="72" spans="5:13" x14ac:dyDescent="0.3">
      <c r="E72" s="9"/>
      <c r="F72" s="10"/>
      <c r="G72" s="15"/>
      <c r="H72" s="11"/>
      <c r="I72" s="13"/>
      <c r="J72" s="22"/>
      <c r="K72" s="16"/>
      <c r="L72" s="18"/>
      <c r="M72" s="20"/>
    </row>
    <row r="73" spans="5:13" x14ac:dyDescent="0.3">
      <c r="E73" s="9"/>
      <c r="F73" s="10"/>
      <c r="G73" s="15"/>
      <c r="H73" s="11"/>
      <c r="I73" s="13"/>
      <c r="J73" s="22"/>
      <c r="K73" s="16"/>
      <c r="L73" s="18"/>
      <c r="M73" s="20"/>
    </row>
    <row r="74" spans="5:13" x14ac:dyDescent="0.3">
      <c r="E74" s="9"/>
      <c r="F74" s="10"/>
      <c r="G74" s="15"/>
      <c r="H74" s="11"/>
      <c r="I74" s="13"/>
      <c r="J74" s="22"/>
      <c r="K74" s="16"/>
      <c r="L74" s="18"/>
      <c r="M74" s="20"/>
    </row>
    <row r="75" spans="5:13" x14ac:dyDescent="0.3">
      <c r="E75" s="9"/>
      <c r="F75" s="10"/>
      <c r="G75" s="15"/>
      <c r="H75" s="11"/>
      <c r="I75" s="13"/>
      <c r="J75" s="22"/>
      <c r="K75" s="16"/>
      <c r="L75" s="18"/>
      <c r="M75" s="20"/>
    </row>
    <row r="76" spans="5:13" x14ac:dyDescent="0.3">
      <c r="E76" s="9"/>
      <c r="F76" s="10"/>
      <c r="G76" s="15"/>
      <c r="H76" s="11"/>
      <c r="I76" s="13"/>
      <c r="J76" s="22"/>
      <c r="K76" s="16"/>
      <c r="L76" s="18"/>
      <c r="M76" s="20"/>
    </row>
    <row r="77" spans="5:13" x14ac:dyDescent="0.3">
      <c r="E77" s="9"/>
      <c r="F77" s="10"/>
      <c r="G77" s="15"/>
      <c r="H77" s="11"/>
      <c r="I77" s="13"/>
      <c r="J77" s="22"/>
      <c r="K77" s="16"/>
      <c r="L77" s="18"/>
      <c r="M77" s="20"/>
    </row>
    <row r="78" spans="5:13" x14ac:dyDescent="0.3">
      <c r="E78" s="9"/>
      <c r="F78" s="10"/>
      <c r="G78" s="15"/>
      <c r="H78" s="11"/>
      <c r="I78" s="13"/>
      <c r="J78" s="22"/>
      <c r="K78" s="16"/>
      <c r="L78" s="18"/>
      <c r="M78" s="20"/>
    </row>
    <row r="79" spans="5:13" x14ac:dyDescent="0.3">
      <c r="E79" s="9"/>
      <c r="F79" s="10"/>
      <c r="G79" s="15"/>
      <c r="H79" s="11"/>
      <c r="I79" s="13"/>
      <c r="J79" s="22"/>
      <c r="K79" s="16"/>
      <c r="L79" s="18"/>
      <c r="M79" s="20"/>
    </row>
    <row r="80" spans="5:13" x14ac:dyDescent="0.3">
      <c r="E80" s="9"/>
      <c r="F80" s="10"/>
      <c r="G80" s="15"/>
      <c r="H80" s="11"/>
      <c r="I80" s="13"/>
      <c r="J80" s="22"/>
      <c r="K80" s="16"/>
      <c r="L80" s="18"/>
      <c r="M80" s="20"/>
    </row>
    <row r="81" spans="5:13" x14ac:dyDescent="0.3">
      <c r="E81" s="9"/>
      <c r="F81" s="10"/>
      <c r="G81" s="15"/>
      <c r="H81" s="11"/>
      <c r="I81" s="13"/>
      <c r="J81" s="22"/>
      <c r="K81" s="16"/>
      <c r="L81" s="18"/>
      <c r="M81" s="20"/>
    </row>
    <row r="82" spans="5:13" x14ac:dyDescent="0.3">
      <c r="E82" s="9"/>
      <c r="F82" s="10"/>
      <c r="G82" s="15"/>
      <c r="H82" s="11"/>
      <c r="I82" s="13"/>
      <c r="J82" s="22"/>
      <c r="K82" s="16"/>
      <c r="L82" s="18"/>
      <c r="M82" s="20"/>
    </row>
    <row r="83" spans="5:13" x14ac:dyDescent="0.3">
      <c r="E83" s="9"/>
      <c r="F83" s="10"/>
      <c r="G83" s="15"/>
      <c r="H83" s="11"/>
      <c r="I83" s="13"/>
      <c r="J83" s="22"/>
      <c r="K83" s="16"/>
      <c r="L83" s="18"/>
      <c r="M83" s="20"/>
    </row>
    <row r="84" spans="5:13" x14ac:dyDescent="0.3">
      <c r="E84" s="9"/>
      <c r="F84" s="10"/>
      <c r="G84" s="15"/>
      <c r="H84" s="11"/>
      <c r="I84" s="13"/>
      <c r="J84" s="22"/>
      <c r="K84" s="16"/>
      <c r="L84" s="18"/>
      <c r="M84" s="20"/>
    </row>
    <row r="85" spans="5:13" x14ac:dyDescent="0.3">
      <c r="E85" s="9"/>
      <c r="F85" s="10"/>
      <c r="G85" s="15"/>
      <c r="H85" s="11"/>
      <c r="I85" s="13"/>
      <c r="J85" s="22"/>
      <c r="K85" s="16"/>
      <c r="L85" s="18"/>
      <c r="M85" s="20"/>
    </row>
    <row r="86" spans="5:13" x14ac:dyDescent="0.3">
      <c r="E86" s="9"/>
      <c r="F86" s="10"/>
      <c r="G86" s="15"/>
      <c r="H86" s="11"/>
      <c r="I86" s="13"/>
      <c r="J86" s="22"/>
      <c r="K86" s="16"/>
      <c r="L86" s="18"/>
      <c r="M86" s="20"/>
    </row>
    <row r="87" spans="5:13" x14ac:dyDescent="0.3">
      <c r="E87" s="9"/>
      <c r="F87" s="10"/>
      <c r="G87" s="15"/>
      <c r="H87" s="11"/>
      <c r="I87" s="13"/>
      <c r="J87" s="22"/>
      <c r="K87" s="16"/>
      <c r="L87" s="18"/>
      <c r="M87" s="20"/>
    </row>
    <row r="88" spans="5:13" x14ac:dyDescent="0.3">
      <c r="E88" s="9"/>
      <c r="F88" s="10"/>
      <c r="G88" s="15"/>
      <c r="H88" s="11"/>
      <c r="I88" s="13"/>
      <c r="J88" s="22"/>
      <c r="K88" s="16"/>
      <c r="L88" s="18"/>
      <c r="M88" s="20"/>
    </row>
    <row r="89" spans="5:13" x14ac:dyDescent="0.3">
      <c r="E89" s="9"/>
      <c r="F89" s="10"/>
      <c r="G89" s="15"/>
      <c r="H89" s="11"/>
      <c r="I89" s="13"/>
      <c r="J89" s="22"/>
      <c r="K89" s="16"/>
      <c r="L89" s="18"/>
      <c r="M89" s="20"/>
    </row>
    <row r="90" spans="5:13" x14ac:dyDescent="0.3">
      <c r="E90" s="9"/>
      <c r="F90" s="10"/>
      <c r="G90" s="15"/>
      <c r="H90" s="11"/>
      <c r="I90" s="13"/>
      <c r="J90" s="22"/>
      <c r="K90" s="16"/>
      <c r="L90" s="18"/>
      <c r="M90" s="20"/>
    </row>
    <row r="91" spans="5:13" x14ac:dyDescent="0.3">
      <c r="E91" s="9"/>
      <c r="F91" s="10"/>
      <c r="G91" s="15"/>
      <c r="H91" s="11"/>
      <c r="I91" s="13"/>
      <c r="J91" s="22"/>
      <c r="K91" s="16"/>
      <c r="L91" s="18"/>
      <c r="M91" s="20"/>
    </row>
    <row r="92" spans="5:13" x14ac:dyDescent="0.3">
      <c r="E92" s="9"/>
      <c r="F92" s="10"/>
      <c r="G92" s="15"/>
      <c r="H92" s="11"/>
      <c r="I92" s="13"/>
      <c r="J92" s="22"/>
      <c r="K92" s="16"/>
      <c r="L92" s="18"/>
      <c r="M92" s="20"/>
    </row>
    <row r="93" spans="5:13" x14ac:dyDescent="0.3">
      <c r="E93" s="9"/>
      <c r="F93" s="10"/>
      <c r="G93" s="15"/>
      <c r="H93" s="11"/>
      <c r="I93" s="13"/>
      <c r="J93" s="22"/>
      <c r="K93" s="16"/>
      <c r="L93" s="18"/>
      <c r="M93" s="20"/>
    </row>
  </sheetData>
  <mergeCells count="11">
    <mergeCell ref="D34:D39"/>
    <mergeCell ref="W1:AE1"/>
    <mergeCell ref="D15:D17"/>
    <mergeCell ref="D18:D23"/>
    <mergeCell ref="D24:D26"/>
    <mergeCell ref="D28:D33"/>
    <mergeCell ref="D3:D9"/>
    <mergeCell ref="D10:D11"/>
    <mergeCell ref="D12:D14"/>
    <mergeCell ref="E1:M1"/>
    <mergeCell ref="N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2022-04-22T21:13:09Z</dcterms:modified>
</cp:coreProperties>
</file>